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Σύνολα" sheetId="1" r:id="rId4"/>
    <sheet state="visible" name="all" sheetId="2" r:id="rId5"/>
    <sheet state="visible" name="Έκθεση ΕΟΔΥ" sheetId="3" r:id="rId6"/>
    <sheet state="visible" name="ΜΕΘDeaths" sheetId="4" r:id="rId7"/>
    <sheet state="visible" name="Tests" sheetId="5" r:id="rId8"/>
    <sheet state="visible" name="Νομοί" sheetId="6" r:id="rId9"/>
    <sheet state="visible" name="Κατανομή" sheetId="7" r:id="rId10"/>
    <sheet state="visible" name="Tweets" sheetId="8" r:id="rId11"/>
    <sheet state="visible" name="Rapid test" sheetId="9" r:id="rId12"/>
    <sheet state="visible" name="Διορθώσεις ΕΟΔΥ" sheetId="10" r:id="rId13"/>
    <sheet state="visible" name="Papers" sheetId="11" r:id="rId14"/>
    <sheet state="visible" name="Αντίγραφο του Διαφορές" sheetId="12" r:id="rId15"/>
  </sheets>
  <definedNames/>
  <calcPr/>
</workbook>
</file>

<file path=xl/sharedStrings.xml><?xml version="1.0" encoding="utf-8"?>
<sst xmlns="http://schemas.openxmlformats.org/spreadsheetml/2006/main" count="504" uniqueCount="324">
  <si>
    <t>Νέα Κρούσματα:</t>
  </si>
  <si>
    <t>Σύνολο:</t>
  </si>
  <si>
    <t>Απώλειες:</t>
  </si>
  <si>
    <t>Διασωληνωμένοι:</t>
  </si>
  <si>
    <t>Χτες:</t>
  </si>
  <si>
    <t>Test:</t>
  </si>
  <si>
    <t>Θετικά:</t>
  </si>
  <si>
    <t>Εκτός ΜΕΘ:</t>
  </si>
  <si>
    <t xml:space="preserve">Μέσοι Όροι </t>
  </si>
  <si>
    <t>Σήμερα</t>
  </si>
  <si>
    <t>Προηγ. εβδομάδα</t>
  </si>
  <si>
    <t>Κρούσματα</t>
  </si>
  <si>
    <t>Απώλειες</t>
  </si>
  <si>
    <t>Διασ/νοι</t>
  </si>
  <si>
    <t xml:space="preserve"> </t>
  </si>
  <si>
    <t>ΣΥΝΟΛΟ
CASES</t>
  </si>
  <si>
    <t>Νέα Κρούσματα</t>
  </si>
  <si>
    <t>Πύλες Εισόδου + Αυτοβούλως</t>
  </si>
  <si>
    <t>Recovered</t>
  </si>
  <si>
    <t>Σύνολο Πυλών</t>
  </si>
  <si>
    <t>ΝΟΣ</t>
  </si>
  <si>
    <t>ΜΕΘ (Διασ/νοι)</t>
  </si>
  <si>
    <t>DEATHS</t>
  </si>
  <si>
    <t>new deaths</t>
  </si>
  <si>
    <t>TEST σύνολο</t>
  </si>
  <si>
    <t>TEST/ ημέρα</t>
  </si>
  <si>
    <t>positive test</t>
  </si>
  <si>
    <t>Αφορισμένοι</t>
  </si>
  <si>
    <t>Μέσος Όρος Κρουσμάτων</t>
  </si>
  <si>
    <t>Daily Growth</t>
  </si>
  <si>
    <t>Week Aver.</t>
  </si>
  <si>
    <t>Deleted cases</t>
  </si>
  <si>
    <t>source:</t>
  </si>
  <si>
    <t>https://twitter.com/Nyrros</t>
  </si>
  <si>
    <t>ΗΜ</t>
  </si>
  <si>
    <t>(Διασωληνομένοι)</t>
  </si>
  <si>
    <t>Καπή. Συνεδρ. Εκδ. αθλ</t>
  </si>
  <si>
    <t>εκδηλωσεις &gt;1000</t>
  </si>
  <si>
    <t>Σχολεία</t>
  </si>
  <si>
    <t>καφέ</t>
  </si>
  <si>
    <t>Δοκιμή 5G</t>
  </si>
  <si>
    <t>Λάθος σύνολο τεστ</t>
  </si>
  <si>
    <t>Πάσχα</t>
  </si>
  <si>
    <t>Κρανίδι</t>
  </si>
  <si>
    <t>Αφαιρέθηκαν 11 κρούσματα λόγω διπλοεγγραφής απο ΕΟΔΥ</t>
  </si>
  <si>
    <t>DAILY CASES</t>
  </si>
  <si>
    <t xml:space="preserve">Ενεργά  </t>
  </si>
  <si>
    <t>Ανά ημέρα</t>
  </si>
  <si>
    <t>Μέσος όρος (7 days avg)</t>
  </si>
  <si>
    <t>Σχετιση με ταξίδι</t>
  </si>
  <si>
    <t>Σχέτιση με κρούσμα</t>
  </si>
  <si>
    <t>Ορφανα SUM</t>
  </si>
  <si>
    <t>Νέα Ορφανά</t>
  </si>
  <si>
    <t>Ορφανά 14 Days</t>
  </si>
  <si>
    <t>Ενεργά ορφανά/ σύνολο</t>
  </si>
  <si>
    <t>ΜΩΒ: Ανακοινώσεις ΕΟΔΥ
ΠΡΑΣΙΝΟ: Αναλυτική αναφορά ΕΟΔΥ</t>
  </si>
  <si>
    <t>-40 Ελ Βελ</t>
  </si>
  <si>
    <t>-86 Ελ ΒΕλ</t>
  </si>
  <si>
    <t>-153 Κρανίδι</t>
  </si>
  <si>
    <t>-31 Κλινικές</t>
  </si>
  <si>
    <t>-7 Κλινικές</t>
  </si>
  <si>
    <t>ΣΥΝΟΛΟ CASES</t>
  </si>
  <si>
    <t>ΝΟΣΗΛ</t>
  </si>
  <si>
    <t>Ενεργά</t>
  </si>
  <si>
    <t>RECOVERED</t>
  </si>
  <si>
    <t>ΜΕΘ</t>
  </si>
  <si>
    <t>TOTAL</t>
  </si>
  <si>
    <t>NEW DEATHS</t>
  </si>
  <si>
    <t>RECOV ΜΕΘ</t>
  </si>
  <si>
    <t>avg</t>
  </si>
  <si>
    <t>NEW ΜΕΘ</t>
  </si>
  <si>
    <t>Νοσοκ</t>
  </si>
  <si>
    <t>Σπίτι</t>
  </si>
  <si>
    <t>SUM</t>
  </si>
  <si>
    <t>ΜΕΘ Daily new</t>
  </si>
  <si>
    <t>ΜΕΘ Week Avg</t>
  </si>
  <si>
    <t>New Death</t>
  </si>
  <si>
    <t>Deaths Week Avg</t>
  </si>
  <si>
    <t>avg 7</t>
  </si>
  <si>
    <t>avg 5</t>
  </si>
  <si>
    <t>avg posit (week)</t>
  </si>
  <si>
    <t>rapid</t>
  </si>
  <si>
    <t>avg test (week)</t>
  </si>
  <si>
    <t>avg cases (week)</t>
  </si>
  <si>
    <t>avg pos per week</t>
  </si>
  <si>
    <t>total positive</t>
  </si>
  <si>
    <t>Τεστ σε αεροδρομ.</t>
  </si>
  <si>
    <t>Ημερ. Τεστ σε αεροδρ.</t>
  </si>
  <si>
    <t xml:space="preserve">Επιβ Κρουσμ </t>
  </si>
  <si>
    <t>% θετικά</t>
  </si>
  <si>
    <t xml:space="preserve">Τεστ σε γεν. πληθυσμό </t>
  </si>
  <si>
    <t>Κρουσμ Σε πύλες</t>
  </si>
  <si>
    <t>Επιβ Κρουσμ</t>
  </si>
  <si>
    <t>ΠΑΣΧΑ</t>
  </si>
  <si>
    <t>ΚΟΜΥ</t>
  </si>
  <si>
    <t>Κρούσματα ημέρας ανά νομό</t>
  </si>
  <si>
    <t>sum</t>
  </si>
  <si>
    <t>week sum</t>
  </si>
  <si>
    <t>cases per 100.000</t>
  </si>
  <si>
    <t>population</t>
  </si>
  <si>
    <t>Πύλες και αυτοβούλως</t>
  </si>
  <si>
    <t>Αττικής</t>
  </si>
  <si>
    <t>Π.Ε. Θεσσαλονίκης</t>
  </si>
  <si>
    <t>Π.Ε. Αιτωλοακαρνανίας</t>
  </si>
  <si>
    <t>Π.Ε. Αργολίδας</t>
  </si>
  <si>
    <t>Π.Ε. Αρκαδίας</t>
  </si>
  <si>
    <t>Π.Ε. Άρτας</t>
  </si>
  <si>
    <t>Π.Ε. Αχαΐας</t>
  </si>
  <si>
    <t>Π.Ε. Βοιωτίας</t>
  </si>
  <si>
    <t>Π.Ε. Γρεβενών</t>
  </si>
  <si>
    <t>Π.Ε. Δράμας</t>
  </si>
  <si>
    <t>Π.Ε. Δωδεκανήσου</t>
  </si>
  <si>
    <t>Π.Ε. Καρπάθου-Κάσου</t>
  </si>
  <si>
    <t>Π.Ε. Κω</t>
  </si>
  <si>
    <t>Π.Ε. Ρόδου</t>
  </si>
  <si>
    <t>Π.Ε. Έβρου</t>
  </si>
  <si>
    <t>Π.Ε. Εύβοιας</t>
  </si>
  <si>
    <t>Π.Ε. Ευρυτανίας</t>
  </si>
  <si>
    <t>Π.Ε. Ζακύνθου</t>
  </si>
  <si>
    <t>Π.Ε. Ηλείας</t>
  </si>
  <si>
    <t>Π.Ε. Ημαθίας</t>
  </si>
  <si>
    <t>Π.Ε. Ηρακλείου</t>
  </si>
  <si>
    <t>Π.Ε. Θάσου</t>
  </si>
  <si>
    <t>Π.Ε. Θεσπρωτίας</t>
  </si>
  <si>
    <t>Π.Ε. Ιθάκης</t>
  </si>
  <si>
    <t>Π.Ε. Ικαρίας</t>
  </si>
  <si>
    <t>Π.Ε. Ιωαννίνων</t>
  </si>
  <si>
    <t>Π.Ε. Καβάλας</t>
  </si>
  <si>
    <t>Π.Ε. Καλύμνου</t>
  </si>
  <si>
    <t>Π.Ε. Καρδίτσας</t>
  </si>
  <si>
    <t>Π.Ε. Καστοριάς</t>
  </si>
  <si>
    <t>Π.Ε. Κέρκυρας</t>
  </si>
  <si>
    <t>Π.Ε. Κεφαλληνίας</t>
  </si>
  <si>
    <t>Π.Ε. Κιλκίς</t>
  </si>
  <si>
    <t>Π.Ε. Κοζάνης</t>
  </si>
  <si>
    <t>Π.Ε. Κορινθίας</t>
  </si>
  <si>
    <t>Π.Ε. Κυκλάδων</t>
  </si>
  <si>
    <t>Π.Ε. Άνδρου</t>
  </si>
  <si>
    <t>Π.Ε. Μήλου</t>
  </si>
  <si>
    <t>Π.Ε. Θήρας</t>
  </si>
  <si>
    <t>Π.Ε. Κέας-Κύθνου</t>
  </si>
  <si>
    <t>Π.Ε. Μυκόνου</t>
  </si>
  <si>
    <t>Π.Ε. Νάξου</t>
  </si>
  <si>
    <t>Π.Ε. Σύρου</t>
  </si>
  <si>
    <t>Π.Ε. Τήνου</t>
  </si>
  <si>
    <t>Π.Ε. Πάρου</t>
  </si>
  <si>
    <t>Π.Ε. Λακωνίας</t>
  </si>
  <si>
    <t>Π.Ε. Λάρισας</t>
  </si>
  <si>
    <t>Π.Ε. Λασιθίου</t>
  </si>
  <si>
    <t>Π.Ε. Λέσβου</t>
  </si>
  <si>
    <t>Π.Ε. Λευκάδας</t>
  </si>
  <si>
    <t>Π.Ε. Λήμνου</t>
  </si>
  <si>
    <t>Π.Ε. Μαγνησίας</t>
  </si>
  <si>
    <t>Π.Ε. Μεσσηνίας</t>
  </si>
  <si>
    <t>Π.Ε. Ξάνθης</t>
  </si>
  <si>
    <t>Π.Ε. Πέλλας</t>
  </si>
  <si>
    <t>Π.Ε. Πιερίας</t>
  </si>
  <si>
    <t>Π.Ε. Πρέβεζας</t>
  </si>
  <si>
    <t>Π.Ε. Ρεθύμνης</t>
  </si>
  <si>
    <t>Π.Ε. Ροδόπης</t>
  </si>
  <si>
    <t>Π.Ε. Σάμου</t>
  </si>
  <si>
    <t>Π.Ε. Σερρών</t>
  </si>
  <si>
    <t>Π.Ε. Σποράδων</t>
  </si>
  <si>
    <t>Π.Ε. Τρικάλων</t>
  </si>
  <si>
    <t>Π.Ε. Φθιώτιδας</t>
  </si>
  <si>
    <t>Π.Ε. Φλώρινας</t>
  </si>
  <si>
    <t>Π.Ε. Φωκίδας</t>
  </si>
  <si>
    <t>Π.Ε. Χαλκιδικής</t>
  </si>
  <si>
    <t>Π.Ε. Χανίων</t>
  </si>
  <si>
    <t>Π.Ε. Χίου</t>
  </si>
  <si>
    <t>Υπό διερεύνηση</t>
  </si>
  <si>
    <t>Άγιο όρος</t>
  </si>
  <si>
    <t>κρούσματα 7ημερου ανά 100.000 πλυθυσμού</t>
  </si>
  <si>
    <t>15 έως 20 ανά 100.000</t>
  </si>
  <si>
    <t>20 έως 50 ανά 100.000</t>
  </si>
  <si>
    <t>50 έως 80 ανά 100.000</t>
  </si>
  <si>
    <t>Αύξηση Εβδομάδας</t>
  </si>
  <si>
    <t>Πάνω απο 80 ανά 100.000</t>
  </si>
  <si>
    <t>Π.Ε Δωδεκανήσου</t>
  </si>
  <si>
    <t>Κεντρική Μακεδονία</t>
  </si>
  <si>
    <t>Ανατολική Μακεδ. Θράκη</t>
  </si>
  <si>
    <t>Θεσσαλία</t>
  </si>
  <si>
    <t>Πελοπόννησος</t>
  </si>
  <si>
    <t>Δυτική Μακεδονία</t>
  </si>
  <si>
    <t>Νότιο Αιγαίο</t>
  </si>
  <si>
    <t>Κεντρική Ελλάδα</t>
  </si>
  <si>
    <t>Επτάνησα</t>
  </si>
  <si>
    <t>Κρήτη</t>
  </si>
  <si>
    <t>Δυτική Ελλάδα</t>
  </si>
  <si>
    <t>Βόρειο Αιγαίο</t>
  </si>
  <si>
    <t>Ηπειρος</t>
  </si>
  <si>
    <t>Άγιο Όρος</t>
  </si>
  <si>
    <t xml:space="preserve">Χωρίς μόνιμη κατοικία </t>
  </si>
  <si>
    <t>Σύνολο</t>
  </si>
  <si>
    <t>Ημέρες με μεγάλη αύξηση κρουσμάτων(&gt;10%)</t>
  </si>
  <si>
    <t>Ημέρες που υπάρχει μείωση κρουσμάτων σε περιφέρεια (wtf)</t>
  </si>
  <si>
    <t>Περιφέρειες</t>
  </si>
  <si>
    <t>Αττική</t>
  </si>
  <si>
    <t>Αθηνών</t>
  </si>
  <si>
    <t>Πειραιώς</t>
  </si>
  <si>
    <t>Ανατολ. Αττικής</t>
  </si>
  <si>
    <t>Δυτικ. Αττικής</t>
  </si>
  <si>
    <t>Υπο διερεύνηση</t>
  </si>
  <si>
    <t>https://www.ppel.gov.gr/category/deltia-typou/</t>
  </si>
  <si>
    <t>Αργολίδας</t>
  </si>
  <si>
    <t>Αρκαδίας</t>
  </si>
  <si>
    <t>Κορινθίας</t>
  </si>
  <si>
    <t>Λακωνίας</t>
  </si>
  <si>
    <t>Μεσσηνίας</t>
  </si>
  <si>
    <t>Άρτας</t>
  </si>
  <si>
    <t>Αχαϊας</t>
  </si>
  <si>
    <t>Βοιωτίας</t>
  </si>
  <si>
    <t>Δωδεκανήσου</t>
  </si>
  <si>
    <t>Εβρου</t>
  </si>
  <si>
    <t>Εύβοιας</t>
  </si>
  <si>
    <t>Ζακύνθου</t>
  </si>
  <si>
    <t>Ηλείας</t>
  </si>
  <si>
    <t>Ημαθίας</t>
  </si>
  <si>
    <t>Ηρακλείου</t>
  </si>
  <si>
    <t>Θεσσαλονίκης</t>
  </si>
  <si>
    <t>Ιωαννίνων</t>
  </si>
  <si>
    <t>Καβάλας</t>
  </si>
  <si>
    <t>Καστοριάς</t>
  </si>
  <si>
    <t>Κεφαλλονιάς</t>
  </si>
  <si>
    <t>Κιλκίς</t>
  </si>
  <si>
    <t>Κοζάνης</t>
  </si>
  <si>
    <t>Κυκλάδων</t>
  </si>
  <si>
    <t>Λαρίσης</t>
  </si>
  <si>
    <t>Λασιθίου</t>
  </si>
  <si>
    <t>Λέσβου</t>
  </si>
  <si>
    <t>Λευκάδας</t>
  </si>
  <si>
    <t>Μαγνησίας</t>
  </si>
  <si>
    <t>Ξάνθης</t>
  </si>
  <si>
    <t>Πέλλας</t>
  </si>
  <si>
    <t>Πιερίας</t>
  </si>
  <si>
    <t>Πρέβεζας</t>
  </si>
  <si>
    <t>Ρεθύμνου</t>
  </si>
  <si>
    <t>Ροδόπης</t>
  </si>
  <si>
    <t>Σάμου</t>
  </si>
  <si>
    <t>Σερρών</t>
  </si>
  <si>
    <t>Τρικάλων</t>
  </si>
  <si>
    <t>Φθιώτιδας</t>
  </si>
  <si>
    <t>Χανίων</t>
  </si>
  <si>
    <t>ΣΥΝΟΛΟ</t>
  </si>
  <si>
    <t>κρούσματα 7ημερου ανά 100.000 πληθυσμού</t>
  </si>
  <si>
    <t>Αύξηση</t>
  </si>
  <si>
    <t>Εβδομάδας</t>
  </si>
  <si>
    <t>Φύλλο 1</t>
  </si>
  <si>
    <t>ΤΕΣΤ</t>
  </si>
  <si>
    <t>Έκθεση ΕΟΔΥ</t>
  </si>
  <si>
    <t>#covid_19gr</t>
  </si>
  <si>
    <t xml:space="preserve"> νέα κρούσματα (</t>
  </si>
  <si>
    <t xml:space="preserve"> συν)</t>
  </si>
  <si>
    <t xml:space="preserve"> απώλειες (</t>
  </si>
  <si>
    <t>συν)</t>
  </si>
  <si>
    <t>σε ΜΕΘ-διασ/νοι (</t>
  </si>
  <si>
    <t>χτες)</t>
  </si>
  <si>
    <t xml:space="preserve">tests - </t>
  </si>
  <si>
    <t xml:space="preserve"> θετικά (</t>
  </si>
  <si>
    <t xml:space="preserve"> σύνολο)</t>
  </si>
  <si>
    <t xml:space="preserve"> Μ.Ο κρουσμάτων (</t>
  </si>
  <si>
    <t xml:space="preserve"> προηγ εβδομ)</t>
  </si>
  <si>
    <t>https://tools.tdiam.me/nyrros/prefectures.html</t>
  </si>
  <si>
    <t>https://docs.google.com/spreadsheets/d/14rKl4TAM05YWj94u3rAkS2PKTSIqYzdCeuXVMtV6ptM/edit?usp=sharing</t>
  </si>
  <si>
    <t>ΑΠΩΛΕΙΕΣ - ΔΙΑΣΩΛΗΝΩΜΕΝΟΙ</t>
  </si>
  <si>
    <t xml:space="preserve">Ακόμα σε διασ/ση, </t>
  </si>
  <si>
    <t xml:space="preserve"> απώλειες, </t>
  </si>
  <si>
    <t xml:space="preserve"> εκτός ΜΕΘ </t>
  </si>
  <si>
    <t xml:space="preserve">Έως </t>
  </si>
  <si>
    <t>νέες διασ/σεις - ΜΕΘ σήμερα</t>
  </si>
  <si>
    <t xml:space="preserve"> o ΜΟ διασ/νων (</t>
  </si>
  <si>
    <t xml:space="preserve"> προηγ. εβδομ.)</t>
  </si>
  <si>
    <t xml:space="preserve"> ο ΜΟ Απωλειών (</t>
  </si>
  <si>
    <t xml:space="preserve"> προηγ. εβδομ)</t>
  </si>
  <si>
    <t xml:space="preserve">ΜΟ test: </t>
  </si>
  <si>
    <t>Rapid</t>
  </si>
  <si>
    <t xml:space="preserve"> σήμερα (</t>
  </si>
  <si>
    <t>ΕΝΕΡΓΑ</t>
  </si>
  <si>
    <t>(Εκτίμηση - κρούσματα 14 ημερών)</t>
  </si>
  <si>
    <t xml:space="preserve"> Ενεργά, εκ των οποίων</t>
  </si>
  <si>
    <t xml:space="preserve"> ορφανά</t>
  </si>
  <si>
    <t>(⚠️ρεκόρ)</t>
  </si>
  <si>
    <t>% των ενεργών κρουσμάτων είναι ορφανά</t>
  </si>
  <si>
    <t>Μέσοι όροι (κυλιόμενοι 7ημέρου)</t>
  </si>
  <si>
    <t>ΤΕΣΤ:</t>
  </si>
  <si>
    <t>Αύξηση σήμερα, να δούμε αν θα παραμείνει</t>
  </si>
  <si>
    <t>πηγή (ΜΜΕ)</t>
  </si>
  <si>
    <t>ΘΕΤΙΚΑ</t>
  </si>
  <si>
    <t>% Θετικών</t>
  </si>
  <si>
    <t>Νάξος (Χώρα)</t>
  </si>
  <si>
    <t>Νάξος (Απείρανθος)</t>
  </si>
  <si>
    <t>Νάξος (Γαναλάδιο)</t>
  </si>
  <si>
    <t>Νάξος(Μονή)</t>
  </si>
  <si>
    <t>Νάξος (φιλότι)</t>
  </si>
  <si>
    <t>ΚΥΤ ΧΙΟΥ</t>
  </si>
  <si>
    <t>Σάμος (Πνευματικό Κέντρο)</t>
  </si>
  <si>
    <t>Λάρισα (πλατεία Ταχυδρομείου)</t>
  </si>
  <si>
    <t>Ρόδος (πεζόδρομος Ακταίων)</t>
  </si>
  <si>
    <t>Αθήνα (Αγ. Ιωάννης)</t>
  </si>
  <si>
    <t>Νεάπολη (θεσ/κη)</t>
  </si>
  <si>
    <t>Αθήνα (Περιστέρι)</t>
  </si>
  <si>
    <t>Ημερομηνία</t>
  </si>
  <si>
    <t>σύνολο κρουσμάτων</t>
  </si>
  <si>
    <t>ημέρες</t>
  </si>
  <si>
    <t>σύνολο θανόντων</t>
  </si>
  <si>
    <t>Τίτλος</t>
  </si>
  <si>
    <t>Link</t>
  </si>
  <si>
    <t xml:space="preserve">High prevalence of SARS-CoV-2 infection in repatriation flights to Greece from three European countries 
</t>
  </si>
  <si>
    <t>https://academic.oup.com/jtm/article/27/3/taaa054/5820895?searchresult=1</t>
  </si>
  <si>
    <t>Modelling the SARS-CoV-2 first epidemic wave in Greece: social contact patterns for impact assessment and an exit strategy from social distancing measures</t>
  </si>
  <si>
    <t>https://www.medrxiv.org/content/10.1101/2020.05.27.20114017v2</t>
  </si>
  <si>
    <t xml:space="preserve">Impact of Covid-19 lockdown on characteristics of autopsy cases in Greece. Comparison between 2019 and 2020
</t>
  </si>
  <si>
    <t>https://www.ncbi.nlm.nih.gov/pmc/articles/PMC7291972/</t>
  </si>
  <si>
    <t xml:space="preserve">A cluster of COVID-19 in pilgrims to Israel 
</t>
  </si>
  <si>
    <t>https://academic.oup.com/jtm/article/doi/10.1093/jtm/taaa102/5862547?searchresult=1</t>
  </si>
  <si>
    <t>SARS-CoV-2 infection in healthcare personnel with high-risk occupational exposure: evaluation of seven-day exclusion from work policy</t>
  </si>
  <si>
    <t>https://academic.oup.com/cid/article/doi/10.1093/cid/ciaa888/5864498</t>
  </si>
  <si>
    <t>Κρούσματα ανά ημέρα</t>
  </si>
  <si>
    <t>Μ.Ο. Κρουσμάτων ανά ημέρα</t>
  </si>
  <si>
    <t>Τεστ ανά ημέρα</t>
  </si>
  <si>
    <t>Θετικά</t>
  </si>
  <si>
    <t>ΜΟ ΤΕΣΤ ημέρας</t>
  </si>
  <si>
    <t>Κρούσματα Ανά Ημέρα (Εκτίμηση)</t>
  </si>
  <si>
    <t>Σύνολο Κρουσμάτων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</si>
</sst>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4">
    <numFmt numFmtId="164" formatCode="dddd&quot; &quot;d&quot;/&quot;mm&quot;/&quot;yy"/>
    <numFmt numFmtId="165" formatCode="0.000%"/>
    <numFmt numFmtId="166" formatCode="#,##0.0"/>
    <numFmt numFmtId="167" formatCode="d&quot;/&quot;m"/>
    <numFmt numFmtId="168" formatCode="dd&quot;/&quot;mm&quot;/&quot;yy"/>
    <numFmt numFmtId="169" formatCode="0.0%"/>
    <numFmt numFmtId="170" formatCode="d/m/yy"/>
    <numFmt numFmtId="171" formatCode="dd/MM/yyyy"/>
    <numFmt numFmtId="172" formatCode="dd&quot;/&quot;mm"/>
    <numFmt numFmtId="173" formatCode="d/m"/>
    <numFmt numFmtId="174" formatCode="#,##0_);(#,##0)"/>
    <numFmt numFmtId="175" formatCode="0.0"/>
    <numFmt numFmtId="176" formatCode="0.00000000"/>
    <numFmt numFmtId="177" formatCode="d-mmm"/>
  </numFmts>
  <fonts count="50">
    <font>
      <sz val="11.0"/>
      <color rgb="FF000000"/>
      <name val="Arial"/>
    </font>
    <font>
      <b/>
      <color theme="1"/>
      <name val="Calibri"/>
    </font>
    <font>
      <color theme="1"/>
      <name val="Calibri"/>
    </font>
    <font>
      <sz val="11.0"/>
      <color rgb="FF000000"/>
      <name val="Calibri"/>
    </font>
    <font>
      <sz val="11.0"/>
      <color rgb="FF434343"/>
      <name val="Calibri"/>
    </font>
    <font>
      <sz val="8.0"/>
      <color rgb="FF000000"/>
      <name val="Calibri"/>
    </font>
    <font>
      <color rgb="FF000000"/>
      <name val="Calibri"/>
    </font>
    <font>
      <b/>
      <color rgb="FF000000"/>
      <name val="Calibri"/>
    </font>
    <font>
      <u/>
      <color rgb="FF0000FF"/>
    </font>
    <font>
      <sz val="10.0"/>
      <color rgb="FF000000"/>
      <name val="Arial"/>
    </font>
    <font>
      <sz val="10.0"/>
      <color rgb="FF434343"/>
      <name val="Arial"/>
    </font>
    <font>
      <b/>
      <sz val="10.0"/>
      <color rgb="FF000000"/>
      <name val="Arial"/>
    </font>
    <font>
      <b/>
      <sz val="10.0"/>
      <color rgb="FF434343"/>
      <name val="Arial"/>
    </font>
    <font>
      <b/>
      <sz val="11.0"/>
      <color rgb="FF000000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color rgb="FF434343"/>
      <name val="Calibri"/>
    </font>
    <font/>
    <font>
      <color rgb="FFFF9900"/>
      <name val="Calibri"/>
    </font>
    <font>
      <b/>
      <u/>
      <color rgb="FF000000"/>
      <name val="Calibri"/>
    </font>
    <font>
      <b/>
      <u/>
      <color rgb="FF000000"/>
      <name val="Calibri"/>
    </font>
    <font>
      <b/>
      <u/>
      <color rgb="FF000000"/>
      <name val="Calibri"/>
    </font>
    <font>
      <u/>
      <color rgb="FF000000"/>
      <name val="Calibri"/>
    </font>
    <font>
      <b/>
      <u/>
      <color rgb="FF000000"/>
      <name val="Calibri"/>
    </font>
    <font>
      <b/>
      <u/>
      <sz val="11.0"/>
      <color rgb="FF000000"/>
      <name val="Calibri"/>
    </font>
    <font>
      <b/>
      <u/>
      <color rgb="FF000000"/>
      <name val="Calibri"/>
    </font>
    <font>
      <b/>
      <u/>
      <color rgb="FF000000"/>
      <name val="Calibri"/>
    </font>
    <font>
      <b/>
      <u/>
      <color rgb="FF000000"/>
      <name val="Calibri"/>
    </font>
    <font>
      <b/>
      <u/>
      <sz val="11.0"/>
      <color rgb="FF000000"/>
      <name val="Calibri"/>
    </font>
    <font>
      <sz val="11.0"/>
      <color theme="1"/>
      <name val="Calibri"/>
    </font>
    <font>
      <sz val="12.0"/>
      <color rgb="FFFF9900"/>
      <name val="Calibri"/>
    </font>
    <font>
      <b/>
      <sz val="12.0"/>
      <color rgb="FF000000"/>
      <name val="Calibri"/>
    </font>
    <font>
      <b/>
      <sz val="11.0"/>
      <color theme="1"/>
      <name val="Calibri"/>
    </font>
    <font>
      <sz val="11.0"/>
      <color rgb="FF14171A"/>
      <name val="System-ui"/>
    </font>
    <font>
      <i/>
      <color rgb="FF000000"/>
      <name val="Calibri"/>
    </font>
    <font>
      <u/>
      <color rgb="FF0000FF"/>
    </font>
    <font>
      <b/>
      <sz val="12.0"/>
      <color rgb="FFFF9900"/>
      <name val="Calibri"/>
    </font>
    <font>
      <sz val="10.0"/>
      <color rgb="FF000000"/>
      <name val="Calibri"/>
    </font>
    <font>
      <sz val="11.0"/>
      <color rgb="FF000000"/>
      <name val="Inconsolata"/>
    </font>
    <font>
      <u/>
      <sz val="10.0"/>
      <color rgb="FF0000FF"/>
    </font>
    <font>
      <sz val="10.0"/>
      <color rgb="FF14171A"/>
      <name val="Ubuntu"/>
    </font>
    <font>
      <u/>
      <color rgb="FF0000FF"/>
    </font>
    <font>
      <u/>
      <color rgb="FF0000FF"/>
    </font>
    <font>
      <sz val="18.0"/>
      <color rgb="FF14171A"/>
      <name val="Ubuntu"/>
    </font>
    <font>
      <sz val="12.0"/>
      <color rgb="FF14171A"/>
      <name val="Arial"/>
    </font>
    <font>
      <b/>
      <sz val="12.0"/>
      <color rgb="FF14171A"/>
      <name val="Arial"/>
    </font>
    <font>
      <sz val="11.0"/>
      <color rgb="FF14171A"/>
      <name val="Calibri"/>
    </font>
    <font>
      <b/>
      <sz val="11.0"/>
      <color rgb="FF14171A"/>
      <name val="Calibri"/>
    </font>
    <font>
      <u/>
      <color rgb="FF0000FF"/>
    </font>
    <font>
      <u/>
      <color rgb="FF0000FF"/>
    </font>
  </fonts>
  <fills count="3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8DB3E2"/>
        <bgColor rgb="FF8DB3E2"/>
      </patternFill>
    </fill>
    <fill>
      <patternFill patternType="solid">
        <fgColor rgb="FFD99594"/>
        <bgColor rgb="FFD99594"/>
      </patternFill>
    </fill>
    <fill>
      <patternFill patternType="solid">
        <fgColor rgb="FF7F7F7F"/>
        <bgColor rgb="FF7F7F7F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D0E0E3"/>
        <bgColor rgb="FFD0E0E3"/>
      </patternFill>
    </fill>
    <fill>
      <patternFill patternType="solid">
        <fgColor rgb="FF00FF00"/>
        <bgColor rgb="FF00FF00"/>
      </patternFill>
    </fill>
    <fill>
      <patternFill patternType="solid">
        <fgColor rgb="FFEA9999"/>
        <bgColor rgb="FFEA9999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F6B26B"/>
        <bgColor rgb="FFF6B26B"/>
      </patternFill>
    </fill>
    <fill>
      <patternFill patternType="solid">
        <fgColor rgb="FFD5A6BD"/>
        <bgColor rgb="FFD5A6BD"/>
      </patternFill>
    </fill>
    <fill>
      <patternFill patternType="solid">
        <fgColor rgb="FFE69138"/>
        <bgColor rgb="FFE69138"/>
      </patternFill>
    </fill>
    <fill>
      <patternFill patternType="solid">
        <fgColor rgb="FFF9CB9C"/>
        <bgColor rgb="FFF9CB9C"/>
      </patternFill>
    </fill>
    <fill>
      <patternFill patternType="solid">
        <fgColor rgb="FF8E7CC3"/>
        <bgColor rgb="FF8E7CC3"/>
      </patternFill>
    </fill>
    <fill>
      <patternFill patternType="solid">
        <fgColor rgb="FFFFFFFF"/>
        <bgColor rgb="FFFFFFFF"/>
      </patternFill>
    </fill>
    <fill>
      <patternFill patternType="solid">
        <fgColor rgb="FFFDDCE8"/>
        <bgColor rgb="FFFDDCE8"/>
      </patternFill>
    </fill>
    <fill>
      <patternFill patternType="solid">
        <fgColor rgb="FF666666"/>
        <bgColor rgb="FF666666"/>
      </patternFill>
    </fill>
    <fill>
      <patternFill patternType="solid">
        <fgColor rgb="FFA64D79"/>
        <bgColor rgb="FFA64D79"/>
      </patternFill>
    </fill>
    <fill>
      <patternFill patternType="solid">
        <fgColor rgb="FFE6ECF0"/>
        <bgColor rgb="FFE6ECF0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6D9EEB"/>
        <bgColor rgb="FF6D9EEB"/>
      </patternFill>
    </fill>
    <fill>
      <patternFill patternType="solid">
        <fgColor rgb="FF4A86E8"/>
        <bgColor rgb="FF4A86E8"/>
      </patternFill>
    </fill>
    <fill>
      <patternFill patternType="solid">
        <fgColor rgb="FF999999"/>
        <bgColor rgb="FF999999"/>
      </patternFill>
    </fill>
  </fills>
  <borders count="23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top/>
    </border>
    <border>
      <left style="thin">
        <color rgb="FF000000"/>
      </left>
      <right/>
      <top style="thin">
        <color rgb="FF000000"/>
      </top>
      <bottom/>
    </border>
    <border>
      <top style="thin">
        <color rgb="FF000000"/>
      </top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000000"/>
      </bottom>
    </border>
    <border>
      <top style="thick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68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 vertical="center"/>
    </xf>
    <xf borderId="0" fillId="0" fontId="2" numFmtId="0" xfId="0" applyAlignment="1" applyFont="1">
      <alignment horizontal="center"/>
    </xf>
    <xf borderId="0" fillId="0" fontId="2" numFmtId="3" xfId="0" applyAlignment="1" applyFont="1" applyNumberFormat="1">
      <alignment horizontal="center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1" numFmtId="3" xfId="0" applyAlignment="1" applyFont="1" applyNumberFormat="1">
      <alignment horizontal="center"/>
    </xf>
    <xf borderId="0" fillId="0" fontId="2" numFmtId="10" xfId="0" applyAlignment="1" applyFont="1" applyNumberForma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3" xfId="0" applyAlignment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1" xfId="0" applyAlignment="1" applyFont="1" applyNumberFormat="1">
      <alignment horizontal="center"/>
    </xf>
    <xf borderId="0" fillId="0" fontId="2" numFmtId="10" xfId="0" applyAlignment="1" applyFont="1" applyNumberFormat="1">
      <alignment horizontal="center" readingOrder="0" vertical="center"/>
    </xf>
    <xf borderId="0" fillId="0" fontId="2" numFmtId="1" xfId="0" applyAlignment="1" applyFont="1" applyNumberFormat="1">
      <alignment horizontal="center" readingOrder="0" vertical="center"/>
    </xf>
    <xf borderId="0" fillId="0" fontId="2" numFmtId="165" xfId="0" applyAlignment="1" applyFont="1" applyNumberFormat="1">
      <alignment horizontal="center"/>
    </xf>
    <xf borderId="0" fillId="0" fontId="2" numFmtId="166" xfId="0" applyAlignment="1" applyFont="1" applyNumberFormat="1">
      <alignment horizontal="center"/>
    </xf>
    <xf borderId="0" fillId="0" fontId="2" numFmtId="167" xfId="0" applyAlignment="1" applyFont="1" applyNumberFormat="1">
      <alignment readingOrder="0"/>
    </xf>
    <xf borderId="0" fillId="0" fontId="2" numFmtId="0" xfId="0" applyAlignment="1" applyFont="1">
      <alignment horizontal="center" readingOrder="0"/>
    </xf>
    <xf borderId="0" fillId="0" fontId="3" numFmtId="168" xfId="0" applyAlignment="1" applyFont="1" applyNumberFormat="1">
      <alignment horizontal="center" vertical="center"/>
    </xf>
    <xf borderId="0" fillId="0" fontId="3" numFmtId="3" xfId="0" applyAlignment="1" applyFont="1" applyNumberForma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1" fillId="2" fontId="3" numFmtId="0" xfId="0" applyAlignment="1" applyBorder="1" applyFill="1" applyFont="1">
      <alignment horizontal="center" shrinkToFit="0" vertical="center" wrapText="1"/>
    </xf>
    <xf borderId="1" fillId="2" fontId="3" numFmtId="0" xfId="0" applyAlignment="1" applyBorder="1" applyFont="1">
      <alignment horizontal="center" vertical="center"/>
    </xf>
    <xf borderId="1" fillId="3" fontId="3" numFmtId="0" xfId="0" applyAlignment="1" applyBorder="1" applyFill="1" applyFont="1">
      <alignment horizontal="center" shrinkToFit="0" vertical="center" wrapText="1"/>
    </xf>
    <xf borderId="1" fillId="4" fontId="3" numFmtId="0" xfId="0" applyAlignment="1" applyBorder="1" applyFill="1" applyFont="1">
      <alignment horizontal="center" vertical="center"/>
    </xf>
    <xf borderId="1" fillId="5" fontId="3" numFmtId="0" xfId="0" applyAlignment="1" applyBorder="1" applyFill="1" applyFont="1">
      <alignment horizontal="center" shrinkToFit="0" vertical="center" wrapText="1"/>
    </xf>
    <xf borderId="1" fillId="6" fontId="3" numFmtId="0" xfId="0" applyAlignment="1" applyBorder="1" applyFill="1" applyFont="1">
      <alignment horizontal="center" vertical="center"/>
    </xf>
    <xf borderId="0" fillId="0" fontId="3" numFmtId="3" xfId="0" applyAlignment="1" applyFont="1" applyNumberForma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5" numFmtId="3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6" numFmtId="0" xfId="0" applyAlignment="1" applyFont="1">
      <alignment horizontal="center" vertical="center"/>
    </xf>
    <xf borderId="0" fillId="7" fontId="6" numFmtId="0" xfId="0" applyAlignment="1" applyFill="1" applyFont="1">
      <alignment horizontal="center" shrinkToFit="0" vertical="center" wrapText="1"/>
    </xf>
    <xf borderId="0" fillId="0" fontId="6" numFmtId="10" xfId="0" applyAlignment="1" applyFont="1" applyNumberFormat="1">
      <alignment horizontal="center" shrinkToFit="0" vertical="center" wrapText="1"/>
    </xf>
    <xf borderId="2" fillId="8" fontId="7" numFmtId="0" xfId="0" applyAlignment="1" applyBorder="1" applyFill="1" applyFont="1">
      <alignment horizontal="center" shrinkToFit="0" vertical="center" wrapText="1"/>
    </xf>
    <xf borderId="0" fillId="0" fontId="6" numFmtId="0" xfId="0" applyAlignment="1" applyFont="1">
      <alignment horizontal="right" vertical="center"/>
    </xf>
    <xf borderId="0" fillId="0" fontId="8" numFmtId="0" xfId="0" applyAlignment="1" applyFont="1">
      <alignment vertical="center"/>
    </xf>
    <xf borderId="0" fillId="0" fontId="3" numFmtId="168" xfId="0" applyFont="1" applyNumberFormat="1"/>
    <xf borderId="0" fillId="0" fontId="3" numFmtId="3" xfId="0" applyFont="1" applyNumberFormat="1"/>
    <xf borderId="0" fillId="0" fontId="3" numFmtId="0" xfId="0" applyFont="1"/>
    <xf borderId="1" fillId="2" fontId="3" numFmtId="0" xfId="0" applyBorder="1" applyFont="1"/>
    <xf borderId="1" fillId="3" fontId="3" numFmtId="0" xfId="0" applyBorder="1" applyFont="1"/>
    <xf borderId="1" fillId="4" fontId="3" numFmtId="0" xfId="0" applyBorder="1" applyFont="1"/>
    <xf borderId="1" fillId="5" fontId="3" numFmtId="0" xfId="0" applyAlignment="1" applyBorder="1" applyFont="1">
      <alignment horizontal="center"/>
    </xf>
    <xf borderId="1" fillId="6" fontId="3" numFmtId="0" xfId="0" applyBorder="1" applyFont="1"/>
    <xf borderId="0" fillId="0" fontId="3" numFmtId="3" xfId="0" applyAlignment="1" applyFont="1" applyNumberFormat="1">
      <alignment horizontal="center"/>
    </xf>
    <xf borderId="0" fillId="0" fontId="4" numFmtId="0" xfId="0" applyFont="1"/>
    <xf borderId="0" fillId="0" fontId="6" numFmtId="3" xfId="0" applyAlignment="1" applyFont="1" applyNumberFormat="1">
      <alignment horizontal="center"/>
    </xf>
    <xf borderId="0" fillId="7" fontId="3" numFmtId="9" xfId="0" applyFont="1" applyNumberFormat="1"/>
    <xf borderId="0" fillId="0" fontId="3" numFmtId="10" xfId="0" applyAlignment="1" applyFont="1" applyNumberFormat="1">
      <alignment horizontal="center"/>
    </xf>
    <xf borderId="0" fillId="0" fontId="6" numFmtId="10" xfId="0" applyAlignment="1" applyFont="1" applyNumberFormat="1">
      <alignment horizontal="center"/>
    </xf>
    <xf borderId="0" fillId="8" fontId="3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9" numFmtId="168" xfId="0" applyAlignment="1" applyFont="1" applyNumberFormat="1">
      <alignment horizontal="center" shrinkToFit="0" wrapText="1"/>
    </xf>
    <xf borderId="0" fillId="0" fontId="9" numFmtId="3" xfId="0" applyAlignment="1" applyFont="1" applyNumberFormat="1">
      <alignment horizontal="center" shrinkToFit="0" wrapText="1"/>
    </xf>
    <xf borderId="0" fillId="0" fontId="9" numFmtId="0" xfId="0" applyAlignment="1" applyFont="1">
      <alignment horizontal="center" shrinkToFit="0" wrapText="1"/>
    </xf>
    <xf borderId="1" fillId="2" fontId="9" numFmtId="0" xfId="0" applyAlignment="1" applyBorder="1" applyFont="1">
      <alignment horizontal="center" shrinkToFit="0" wrapText="1"/>
    </xf>
    <xf borderId="1" fillId="3" fontId="9" numFmtId="0" xfId="0" applyAlignment="1" applyBorder="1" applyFont="1">
      <alignment horizontal="center" shrinkToFit="0" wrapText="1"/>
    </xf>
    <xf borderId="1" fillId="4" fontId="9" numFmtId="0" xfId="0" applyAlignment="1" applyBorder="1" applyFont="1">
      <alignment horizontal="center" shrinkToFit="0" wrapText="1"/>
    </xf>
    <xf borderId="1" fillId="5" fontId="9" numFmtId="0" xfId="0" applyAlignment="1" applyBorder="1" applyFont="1">
      <alignment horizontal="center" shrinkToFit="0" wrapText="1"/>
    </xf>
    <xf borderId="1" fillId="6" fontId="9" numFmtId="0" xfId="0" applyAlignment="1" applyBorder="1" applyFont="1">
      <alignment horizontal="center" shrinkToFit="0" wrapText="1"/>
    </xf>
    <xf borderId="0" fillId="0" fontId="10" numFmtId="0" xfId="0" applyAlignment="1" applyFont="1">
      <alignment horizontal="center" shrinkToFit="0" wrapText="1"/>
    </xf>
    <xf borderId="0" fillId="0" fontId="9" numFmtId="14" xfId="0" applyAlignment="1" applyFont="1" applyNumberFormat="1">
      <alignment horizontal="center" shrinkToFit="0" wrapText="1"/>
    </xf>
    <xf borderId="0" fillId="0" fontId="3" numFmtId="4" xfId="0" applyFont="1" applyNumberFormat="1"/>
    <xf borderId="0" fillId="8" fontId="3" numFmtId="10" xfId="0" applyAlignment="1" applyFont="1" applyNumberFormat="1">
      <alignment horizontal="center"/>
    </xf>
    <xf borderId="1" fillId="9" fontId="9" numFmtId="168" xfId="0" applyAlignment="1" applyBorder="1" applyFill="1" applyFont="1" applyNumberFormat="1">
      <alignment horizontal="center" shrinkToFit="0" wrapText="1"/>
    </xf>
    <xf borderId="1" fillId="9" fontId="11" numFmtId="168" xfId="0" applyAlignment="1" applyBorder="1" applyFont="1" applyNumberFormat="1">
      <alignment horizontal="center" shrinkToFit="0" wrapText="1"/>
    </xf>
    <xf borderId="0" fillId="0" fontId="11" numFmtId="0" xfId="0" applyAlignment="1" applyFont="1">
      <alignment horizontal="center" shrinkToFit="0" wrapText="1"/>
    </xf>
    <xf borderId="1" fillId="2" fontId="11" numFmtId="0" xfId="0" applyAlignment="1" applyBorder="1" applyFont="1">
      <alignment horizontal="center" shrinkToFit="0" wrapText="1"/>
    </xf>
    <xf borderId="1" fillId="3" fontId="11" numFmtId="0" xfId="0" applyAlignment="1" applyBorder="1" applyFont="1">
      <alignment horizontal="center" shrinkToFit="0" wrapText="1"/>
    </xf>
    <xf borderId="1" fillId="4" fontId="11" numFmtId="0" xfId="0" applyAlignment="1" applyBorder="1" applyFont="1">
      <alignment horizontal="center" shrinkToFit="0" wrapText="1"/>
    </xf>
    <xf borderId="1" fillId="5" fontId="11" numFmtId="0" xfId="0" applyAlignment="1" applyBorder="1" applyFont="1">
      <alignment horizontal="center" shrinkToFit="0" wrapText="1"/>
    </xf>
    <xf borderId="1" fillId="6" fontId="11" numFmtId="0" xfId="0" applyAlignment="1" applyBorder="1" applyFont="1">
      <alignment horizontal="center" shrinkToFit="0" wrapText="1"/>
    </xf>
    <xf borderId="0" fillId="0" fontId="11" numFmtId="3" xfId="0" applyAlignment="1" applyFont="1" applyNumberFormat="1">
      <alignment horizontal="center" shrinkToFit="0" wrapText="1"/>
    </xf>
    <xf borderId="0" fillId="0" fontId="12" numFmtId="0" xfId="0" applyAlignment="1" applyFont="1">
      <alignment horizontal="center" shrinkToFit="0" wrapText="1"/>
    </xf>
    <xf borderId="0" fillId="0" fontId="13" numFmtId="4" xfId="0" applyFont="1" applyNumberFormat="1"/>
    <xf borderId="0" fillId="0" fontId="7" numFmtId="0" xfId="0" applyFont="1"/>
    <xf borderId="0" fillId="7" fontId="13" numFmtId="9" xfId="0" applyFont="1" applyNumberFormat="1"/>
    <xf borderId="0" fillId="0" fontId="13" numFmtId="10" xfId="0" applyAlignment="1" applyFont="1" applyNumberFormat="1">
      <alignment horizontal="center"/>
    </xf>
    <xf borderId="0" fillId="0" fontId="7" numFmtId="10" xfId="0" applyAlignment="1" applyFont="1" applyNumberFormat="1">
      <alignment horizontal="center"/>
    </xf>
    <xf borderId="0" fillId="8" fontId="13" numFmtId="10" xfId="0" applyAlignment="1" applyFont="1" applyNumberFormat="1">
      <alignment horizontal="center"/>
    </xf>
    <xf borderId="0" fillId="7" fontId="9" numFmtId="1" xfId="0" applyAlignment="1" applyFont="1" applyNumberFormat="1">
      <alignment horizontal="center" shrinkToFit="0" wrapText="1"/>
    </xf>
    <xf borderId="0" fillId="7" fontId="11" numFmtId="1" xfId="0" applyAlignment="1" applyFont="1" applyNumberFormat="1">
      <alignment horizontal="center" shrinkToFit="0" wrapText="1"/>
    </xf>
    <xf borderId="1" fillId="4" fontId="3" numFmtId="0" xfId="0" applyAlignment="1" applyBorder="1" applyFont="1">
      <alignment horizontal="center"/>
    </xf>
    <xf borderId="3" fillId="10" fontId="9" numFmtId="3" xfId="0" applyAlignment="1" applyBorder="1" applyFill="1" applyFont="1" applyNumberFormat="1">
      <alignment horizontal="center" shrinkToFit="0" wrapText="1"/>
    </xf>
    <xf borderId="0" fillId="0" fontId="10" numFmtId="9" xfId="0" applyAlignment="1" applyFont="1" applyNumberFormat="1">
      <alignment horizontal="center" shrinkToFit="0" wrapText="1"/>
    </xf>
    <xf borderId="3" fillId="2" fontId="9" numFmtId="0" xfId="0" applyAlignment="1" applyBorder="1" applyFont="1">
      <alignment horizontal="center" shrinkToFit="0" wrapText="1"/>
    </xf>
    <xf borderId="3" fillId="3" fontId="9" numFmtId="0" xfId="0" applyAlignment="1" applyBorder="1" applyFont="1">
      <alignment horizontal="center" shrinkToFit="0" wrapText="1"/>
    </xf>
    <xf borderId="3" fillId="4" fontId="9" numFmtId="0" xfId="0" applyAlignment="1" applyBorder="1" applyFont="1">
      <alignment horizontal="center" shrinkToFit="0" wrapText="1"/>
    </xf>
    <xf borderId="3" fillId="5" fontId="9" numFmtId="0" xfId="0" applyAlignment="1" applyBorder="1" applyFont="1">
      <alignment horizontal="center" shrinkToFit="0" wrapText="1"/>
    </xf>
    <xf borderId="3" fillId="6" fontId="9" numFmtId="0" xfId="0" applyAlignment="1" applyBorder="1" applyFont="1">
      <alignment horizontal="center" shrinkToFit="0" wrapText="1"/>
    </xf>
    <xf borderId="4" fillId="9" fontId="9" numFmtId="168" xfId="0" applyAlignment="1" applyBorder="1" applyFont="1" applyNumberFormat="1">
      <alignment horizontal="center" shrinkToFit="0" wrapText="1"/>
    </xf>
    <xf borderId="5" fillId="0" fontId="9" numFmtId="1" xfId="0" applyAlignment="1" applyBorder="1" applyFont="1" applyNumberFormat="1">
      <alignment horizontal="center" shrinkToFit="0" wrapText="1"/>
    </xf>
    <xf borderId="6" fillId="2" fontId="9" numFmtId="1" xfId="0" applyAlignment="1" applyBorder="1" applyFont="1" applyNumberFormat="1">
      <alignment horizontal="center" shrinkToFit="0" wrapText="1"/>
    </xf>
    <xf borderId="6" fillId="3" fontId="9" numFmtId="1" xfId="0" applyAlignment="1" applyBorder="1" applyFont="1" applyNumberFormat="1">
      <alignment horizontal="center" shrinkToFit="0" wrapText="1"/>
    </xf>
    <xf borderId="6" fillId="4" fontId="9" numFmtId="1" xfId="0" applyAlignment="1" applyBorder="1" applyFont="1" applyNumberFormat="1">
      <alignment horizontal="center" shrinkToFit="0" wrapText="1"/>
    </xf>
    <xf borderId="6" fillId="5" fontId="9" numFmtId="1" xfId="0" applyAlignment="1" applyBorder="1" applyFont="1" applyNumberFormat="1">
      <alignment horizontal="center" shrinkToFit="0" wrapText="1"/>
    </xf>
    <xf borderId="6" fillId="6" fontId="9" numFmtId="1" xfId="0" applyAlignment="1" applyBorder="1" applyFont="1" applyNumberFormat="1">
      <alignment horizontal="center" shrinkToFit="0" wrapText="1"/>
    </xf>
    <xf borderId="5" fillId="0" fontId="10" numFmtId="9" xfId="0" applyAlignment="1" applyBorder="1" applyFont="1" applyNumberFormat="1">
      <alignment horizontal="center" shrinkToFit="0" wrapText="1"/>
    </xf>
    <xf borderId="5" fillId="0" fontId="3" numFmtId="4" xfId="0" applyBorder="1" applyFont="1" applyNumberFormat="1"/>
    <xf borderId="5" fillId="0" fontId="3" numFmtId="10" xfId="0" applyAlignment="1" applyBorder="1" applyFont="1" applyNumberFormat="1">
      <alignment horizontal="center"/>
    </xf>
    <xf borderId="7" fillId="9" fontId="11" numFmtId="168" xfId="0" applyAlignment="1" applyBorder="1" applyFont="1" applyNumberFormat="1">
      <alignment horizontal="center" shrinkToFit="0" wrapText="1"/>
    </xf>
    <xf borderId="8" fillId="0" fontId="11" numFmtId="1" xfId="0" applyAlignment="1" applyBorder="1" applyFont="1" applyNumberFormat="1">
      <alignment horizontal="center" shrinkToFit="0" wrapText="1"/>
    </xf>
    <xf borderId="9" fillId="2" fontId="11" numFmtId="1" xfId="0" applyAlignment="1" applyBorder="1" applyFont="1" applyNumberFormat="1">
      <alignment horizontal="center" shrinkToFit="0" wrapText="1"/>
    </xf>
    <xf borderId="9" fillId="3" fontId="11" numFmtId="1" xfId="0" applyAlignment="1" applyBorder="1" applyFont="1" applyNumberFormat="1">
      <alignment horizontal="center" shrinkToFit="0" wrapText="1"/>
    </xf>
    <xf borderId="9" fillId="4" fontId="11" numFmtId="1" xfId="0" applyAlignment="1" applyBorder="1" applyFont="1" applyNumberFormat="1">
      <alignment horizontal="center" shrinkToFit="0" wrapText="1"/>
    </xf>
    <xf borderId="9" fillId="5" fontId="11" numFmtId="1" xfId="0" applyAlignment="1" applyBorder="1" applyFont="1" applyNumberFormat="1">
      <alignment horizontal="center" shrinkToFit="0" wrapText="1"/>
    </xf>
    <xf borderId="9" fillId="6" fontId="11" numFmtId="1" xfId="0" applyAlignment="1" applyBorder="1" applyFont="1" applyNumberFormat="1">
      <alignment horizontal="center" shrinkToFit="0" wrapText="1"/>
    </xf>
    <xf borderId="0" fillId="0" fontId="7" numFmtId="3" xfId="0" applyAlignment="1" applyFont="1" applyNumberFormat="1">
      <alignment horizontal="center"/>
    </xf>
    <xf borderId="3" fillId="10" fontId="11" numFmtId="3" xfId="0" applyAlignment="1" applyBorder="1" applyFont="1" applyNumberFormat="1">
      <alignment horizontal="center" shrinkToFit="0" wrapText="1"/>
    </xf>
    <xf borderId="8" fillId="0" fontId="12" numFmtId="9" xfId="0" applyAlignment="1" applyBorder="1" applyFont="1" applyNumberFormat="1">
      <alignment horizontal="center" shrinkToFit="0" wrapText="1"/>
    </xf>
    <xf borderId="8" fillId="0" fontId="13" numFmtId="4" xfId="0" applyBorder="1" applyFont="1" applyNumberFormat="1"/>
    <xf borderId="8" fillId="0" fontId="13" numFmtId="10" xfId="0" applyAlignment="1" applyBorder="1" applyFont="1" applyNumberFormat="1">
      <alignment horizontal="center"/>
    </xf>
    <xf borderId="0" fillId="0" fontId="9" numFmtId="1" xfId="0" applyAlignment="1" applyFont="1" applyNumberFormat="1">
      <alignment horizontal="center" shrinkToFit="0" wrapText="1"/>
    </xf>
    <xf borderId="10" fillId="2" fontId="9" numFmtId="1" xfId="0" applyAlignment="1" applyBorder="1" applyFont="1" applyNumberFormat="1">
      <alignment horizontal="center" shrinkToFit="0" wrapText="1"/>
    </xf>
    <xf borderId="10" fillId="3" fontId="9" numFmtId="1" xfId="0" applyAlignment="1" applyBorder="1" applyFont="1" applyNumberFormat="1">
      <alignment horizontal="center" shrinkToFit="0" wrapText="1"/>
    </xf>
    <xf borderId="10" fillId="4" fontId="9" numFmtId="1" xfId="0" applyAlignment="1" applyBorder="1" applyFont="1" applyNumberFormat="1">
      <alignment horizontal="center" shrinkToFit="0" wrapText="1"/>
    </xf>
    <xf borderId="10" fillId="5" fontId="9" numFmtId="1" xfId="0" applyAlignment="1" applyBorder="1" applyFont="1" applyNumberFormat="1">
      <alignment horizontal="center" shrinkToFit="0" wrapText="1"/>
    </xf>
    <xf borderId="10" fillId="6" fontId="9" numFmtId="1" xfId="0" applyAlignment="1" applyBorder="1" applyFont="1" applyNumberFormat="1">
      <alignment horizontal="center" shrinkToFit="0" wrapText="1"/>
    </xf>
    <xf borderId="1" fillId="2" fontId="9" numFmtId="1" xfId="0" applyAlignment="1" applyBorder="1" applyFont="1" applyNumberFormat="1">
      <alignment horizontal="center" shrinkToFit="0" wrapText="1"/>
    </xf>
    <xf borderId="1" fillId="3" fontId="9" numFmtId="1" xfId="0" applyAlignment="1" applyBorder="1" applyFont="1" applyNumberFormat="1">
      <alignment horizontal="center" shrinkToFit="0" wrapText="1"/>
    </xf>
    <xf borderId="1" fillId="4" fontId="9" numFmtId="1" xfId="0" applyAlignment="1" applyBorder="1" applyFont="1" applyNumberFormat="1">
      <alignment horizontal="center" shrinkToFit="0" wrapText="1"/>
    </xf>
    <xf borderId="1" fillId="5" fontId="9" numFmtId="1" xfId="0" applyAlignment="1" applyBorder="1" applyFont="1" applyNumberFormat="1">
      <alignment horizontal="center" shrinkToFit="0" wrapText="1"/>
    </xf>
    <xf borderId="1" fillId="6" fontId="9" numFmtId="1" xfId="0" applyAlignment="1" applyBorder="1" applyFont="1" applyNumberFormat="1">
      <alignment horizontal="center" shrinkToFit="0" wrapText="1"/>
    </xf>
    <xf borderId="1" fillId="11" fontId="9" numFmtId="1" xfId="0" applyAlignment="1" applyBorder="1" applyFill="1" applyFont="1" applyNumberFormat="1">
      <alignment horizontal="center" shrinkToFit="0" wrapText="1"/>
    </xf>
    <xf borderId="0" fillId="8" fontId="14" numFmtId="0" xfId="0" applyAlignment="1" applyFont="1">
      <alignment horizontal="center"/>
    </xf>
    <xf borderId="0" fillId="0" fontId="15" numFmtId="0" xfId="0" applyAlignment="1" applyFont="1">
      <alignment horizontal="center"/>
    </xf>
    <xf borderId="0" fillId="0" fontId="11" numFmtId="1" xfId="0" applyAlignment="1" applyFont="1" applyNumberFormat="1">
      <alignment horizontal="center" shrinkToFit="0" wrapText="1"/>
    </xf>
    <xf borderId="1" fillId="2" fontId="11" numFmtId="1" xfId="0" applyAlignment="1" applyBorder="1" applyFont="1" applyNumberFormat="1">
      <alignment horizontal="center" shrinkToFit="0" wrapText="1"/>
    </xf>
    <xf borderId="1" fillId="3" fontId="11" numFmtId="1" xfId="0" applyAlignment="1" applyBorder="1" applyFont="1" applyNumberFormat="1">
      <alignment horizontal="center" shrinkToFit="0" wrapText="1"/>
    </xf>
    <xf borderId="1" fillId="4" fontId="11" numFmtId="1" xfId="0" applyAlignment="1" applyBorder="1" applyFont="1" applyNumberFormat="1">
      <alignment horizontal="center" shrinkToFit="0" wrapText="1"/>
    </xf>
    <xf borderId="1" fillId="5" fontId="11" numFmtId="1" xfId="0" applyAlignment="1" applyBorder="1" applyFont="1" applyNumberFormat="1">
      <alignment horizontal="center" shrinkToFit="0" wrapText="1"/>
    </xf>
    <xf borderId="1" fillId="6" fontId="11" numFmtId="1" xfId="0" applyAlignment="1" applyBorder="1" applyFont="1" applyNumberFormat="1">
      <alignment horizontal="center" shrinkToFit="0" wrapText="1"/>
    </xf>
    <xf borderId="0" fillId="0" fontId="12" numFmtId="9" xfId="0" applyAlignment="1" applyFont="1" applyNumberFormat="1">
      <alignment horizontal="center" shrinkToFit="0" wrapText="1"/>
    </xf>
    <xf borderId="0" fillId="9" fontId="9" numFmtId="3" xfId="0" applyAlignment="1" applyFont="1" applyNumberFormat="1">
      <alignment horizontal="center" shrinkToFit="0" wrapText="1"/>
    </xf>
    <xf borderId="0" fillId="0" fontId="3" numFmtId="0" xfId="0" applyAlignment="1" applyFont="1">
      <alignment horizontal="left"/>
    </xf>
    <xf borderId="0" fillId="0" fontId="9" numFmtId="3" xfId="0" applyAlignment="1" applyFont="1" applyNumberFormat="1">
      <alignment horizontal="center" readingOrder="0" shrinkToFit="0" wrapText="1"/>
    </xf>
    <xf borderId="0" fillId="9" fontId="11" numFmtId="3" xfId="0" applyAlignment="1" applyFont="1" applyNumberFormat="1">
      <alignment horizontal="center" shrinkToFit="0" wrapText="1"/>
    </xf>
    <xf borderId="0" fillId="0" fontId="6" numFmtId="0" xfId="0" applyFont="1"/>
    <xf borderId="0" fillId="8" fontId="13" numFmtId="0" xfId="0" applyAlignment="1" applyFont="1">
      <alignment horizontal="center"/>
    </xf>
    <xf borderId="0" fillId="0" fontId="13" numFmtId="0" xfId="0" applyAlignment="1" applyFont="1">
      <alignment horizontal="center"/>
    </xf>
    <xf borderId="0" fillId="0" fontId="10" numFmtId="169" xfId="0" applyAlignment="1" applyFont="1" applyNumberFormat="1">
      <alignment horizontal="center" shrinkToFit="0" wrapText="1"/>
    </xf>
    <xf borderId="0" fillId="0" fontId="6" numFmtId="0" xfId="0" applyAlignment="1" applyFont="1">
      <alignment horizontal="center"/>
    </xf>
    <xf borderId="0" fillId="0" fontId="12" numFmtId="169" xfId="0" applyAlignment="1" applyFont="1" applyNumberFormat="1">
      <alignment horizontal="center" shrinkToFit="0" wrapText="1"/>
    </xf>
    <xf borderId="0" fillId="0" fontId="13" numFmtId="16" xfId="0" applyFont="1" applyNumberFormat="1"/>
    <xf borderId="0" fillId="0" fontId="3" numFmtId="16" xfId="0" applyFont="1" applyNumberFormat="1"/>
    <xf borderId="0" fillId="8" fontId="6" numFmtId="3" xfId="0" applyAlignment="1" applyFont="1" applyNumberFormat="1">
      <alignment horizontal="center"/>
    </xf>
    <xf borderId="1" fillId="12" fontId="11" numFmtId="168" xfId="0" applyAlignment="1" applyBorder="1" applyFill="1" applyFont="1" applyNumberFormat="1">
      <alignment horizontal="center" shrinkToFit="0" wrapText="1"/>
    </xf>
    <xf borderId="0" fillId="12" fontId="11" numFmtId="0" xfId="0" applyAlignment="1" applyFont="1">
      <alignment horizontal="center" shrinkToFit="0" wrapText="1"/>
    </xf>
    <xf borderId="1" fillId="12" fontId="11" numFmtId="0" xfId="0" applyAlignment="1" applyBorder="1" applyFont="1">
      <alignment horizontal="center" shrinkToFit="0" wrapText="1"/>
    </xf>
    <xf borderId="0" fillId="12" fontId="7" numFmtId="3" xfId="0" applyAlignment="1" applyFont="1" applyNumberFormat="1">
      <alignment horizontal="center"/>
    </xf>
    <xf borderId="0" fillId="12" fontId="11" numFmtId="3" xfId="0" applyAlignment="1" applyFont="1" applyNumberFormat="1">
      <alignment horizontal="center" shrinkToFit="0" wrapText="1"/>
    </xf>
    <xf borderId="0" fillId="12" fontId="12" numFmtId="169" xfId="0" applyAlignment="1" applyFont="1" applyNumberFormat="1">
      <alignment horizontal="center" shrinkToFit="0" wrapText="1"/>
    </xf>
    <xf borderId="0" fillId="12" fontId="13" numFmtId="4" xfId="0" applyFont="1" applyNumberFormat="1"/>
    <xf borderId="0" fillId="12" fontId="13" numFmtId="10" xfId="0" applyAlignment="1" applyFont="1" applyNumberFormat="1">
      <alignment horizontal="center"/>
    </xf>
    <xf borderId="1" fillId="11" fontId="9" numFmtId="0" xfId="0" applyAlignment="1" applyBorder="1" applyFont="1">
      <alignment horizontal="center" shrinkToFit="0" wrapText="1"/>
    </xf>
    <xf borderId="0" fillId="9" fontId="9" numFmtId="168" xfId="0" applyAlignment="1" applyFont="1" applyNumberFormat="1">
      <alignment horizontal="center" shrinkToFit="0" wrapText="1"/>
    </xf>
    <xf borderId="0" fillId="9" fontId="11" numFmtId="168" xfId="0" applyAlignment="1" applyFont="1" applyNumberFormat="1">
      <alignment horizontal="center" shrinkToFit="0" wrapText="1"/>
    </xf>
    <xf borderId="0" fillId="0" fontId="6" numFmtId="1" xfId="0" applyFont="1" applyNumberFormat="1"/>
    <xf borderId="0" fillId="0" fontId="6" numFmtId="170" xfId="0" applyFont="1" applyNumberFormat="1"/>
    <xf borderId="0" fillId="0" fontId="7" numFmtId="170" xfId="0" applyFont="1" applyNumberFormat="1"/>
    <xf borderId="0" fillId="0" fontId="10" numFmtId="10" xfId="0" applyAlignment="1" applyFont="1" applyNumberFormat="1">
      <alignment horizontal="center" shrinkToFit="0" wrapText="1"/>
    </xf>
    <xf borderId="0" fillId="13" fontId="3" numFmtId="0" xfId="0" applyAlignment="1" applyFill="1" applyFont="1">
      <alignment horizontal="left"/>
    </xf>
    <xf borderId="0" fillId="13" fontId="9" numFmtId="3" xfId="0" applyAlignment="1" applyFont="1" applyNumberFormat="1">
      <alignment horizontal="center" shrinkToFit="0" wrapText="1"/>
    </xf>
    <xf borderId="0" fillId="14" fontId="3" numFmtId="3" xfId="0" applyAlignment="1" applyFill="1" applyFont="1" applyNumberFormat="1">
      <alignment horizontal="center"/>
    </xf>
    <xf borderId="0" fillId="14" fontId="10" numFmtId="10" xfId="0" applyAlignment="1" applyFont="1" applyNumberFormat="1">
      <alignment horizontal="center" shrinkToFit="0" wrapText="1"/>
    </xf>
    <xf borderId="1" fillId="2" fontId="9" numFmtId="0" xfId="0" applyAlignment="1" applyBorder="1" applyFont="1">
      <alignment horizontal="center" readingOrder="0" shrinkToFit="0" wrapText="1"/>
    </xf>
    <xf borderId="0" fillId="0" fontId="9" numFmtId="0" xfId="0" applyAlignment="1" applyFont="1">
      <alignment horizontal="center" readingOrder="0" shrinkToFit="0" wrapText="1"/>
    </xf>
    <xf borderId="1" fillId="5" fontId="9" numFmtId="0" xfId="0" applyAlignment="1" applyBorder="1" applyFont="1">
      <alignment horizontal="center" readingOrder="0" shrinkToFit="0" wrapText="1"/>
    </xf>
    <xf borderId="1" fillId="6" fontId="9" numFmtId="0" xfId="0" applyAlignment="1" applyBorder="1" applyFont="1">
      <alignment horizontal="center" readingOrder="0" shrinkToFit="0" wrapText="1"/>
    </xf>
    <xf borderId="0" fillId="0" fontId="3" numFmtId="3" xfId="0" applyAlignment="1" applyFont="1" applyNumberFormat="1">
      <alignment horizontal="center" readingOrder="0"/>
    </xf>
    <xf borderId="0" fillId="8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8" fontId="6" numFmtId="0" xfId="0" applyAlignment="1" applyFont="1">
      <alignment horizontal="center" readingOrder="0"/>
    </xf>
    <xf borderId="0" fillId="0" fontId="6" numFmtId="3" xfId="0" applyFont="1" applyNumberFormat="1"/>
    <xf borderId="0" fillId="3" fontId="6" numFmtId="0" xfId="0" applyFont="1"/>
    <xf borderId="0" fillId="0" fontId="16" numFmtId="0" xfId="0" applyFont="1"/>
    <xf borderId="0" fillId="7" fontId="6" numFmtId="0" xfId="0" applyFont="1"/>
    <xf borderId="0" fillId="8" fontId="6" numFmtId="0" xfId="0" applyAlignment="1" applyFont="1">
      <alignment horizontal="center"/>
    </xf>
    <xf borderId="0" fillId="0" fontId="2" numFmtId="10" xfId="0" applyFont="1" applyNumberFormat="1"/>
    <xf borderId="0" fillId="0" fontId="3" numFmtId="171" xfId="0" applyAlignment="1" applyFont="1" applyNumberFormat="1">
      <alignment horizontal="center" vertical="center"/>
    </xf>
    <xf borderId="0" fillId="15" fontId="3" numFmtId="0" xfId="0" applyAlignment="1" applyFill="1" applyFont="1">
      <alignment horizontal="center" shrinkToFit="0" vertical="center" wrapText="1"/>
    </xf>
    <xf borderId="0" fillId="16" fontId="9" numFmtId="1" xfId="0" applyAlignment="1" applyFill="1" applyFont="1" applyNumberFormat="1">
      <alignment horizontal="center" shrinkToFit="0" wrapText="1"/>
    </xf>
    <xf borderId="0" fillId="2" fontId="9" numFmtId="1" xfId="0" applyAlignment="1" applyFont="1" applyNumberFormat="1">
      <alignment horizontal="center" shrinkToFit="0" wrapText="1"/>
    </xf>
    <xf borderId="0" fillId="2" fontId="6" numFmtId="0" xfId="0" applyAlignment="1" applyFont="1">
      <alignment horizontal="center" vertical="center"/>
    </xf>
    <xf borderId="0" fillId="0" fontId="6" numFmtId="169" xfId="0" applyAlignment="1" applyFont="1" applyNumberFormat="1">
      <alignment horizontal="center" shrinkToFit="0" vertical="center" wrapText="1"/>
    </xf>
    <xf borderId="0" fillId="2" fontId="6" numFmtId="169" xfId="0" applyAlignment="1" applyFont="1" applyNumberFormat="1">
      <alignment horizontal="center" shrinkToFit="0" vertical="center" wrapText="1"/>
    </xf>
    <xf borderId="0" fillId="17" fontId="6" numFmtId="0" xfId="0" applyAlignment="1" applyFill="1" applyFont="1">
      <alignment horizontal="center" shrinkToFit="0" vertical="center" wrapText="1"/>
    </xf>
    <xf borderId="0" fillId="18" fontId="6" numFmtId="0" xfId="0" applyAlignment="1" applyFill="1" applyFont="1">
      <alignment horizontal="center" shrinkToFit="0" vertical="center" wrapText="1"/>
    </xf>
    <xf borderId="0" fillId="9" fontId="6" numFmtId="0" xfId="0" applyAlignment="1" applyFont="1">
      <alignment horizontal="center" readingOrder="0" shrinkToFit="0" vertical="center" wrapText="1"/>
    </xf>
    <xf borderId="0" fillId="9" fontId="6" numFmtId="0" xfId="0" applyAlignment="1" applyFont="1">
      <alignment horizontal="center" shrinkToFit="0" vertical="center" wrapText="1"/>
    </xf>
    <xf borderId="0" fillId="9" fontId="6" numFmtId="0" xfId="0" applyAlignment="1" applyFont="1">
      <alignment vertical="center"/>
    </xf>
    <xf borderId="0" fillId="0" fontId="3" numFmtId="171" xfId="0" applyFont="1" applyNumberFormat="1"/>
    <xf borderId="0" fillId="15" fontId="3" numFmtId="0" xfId="0" applyFont="1"/>
    <xf borderId="0" fillId="2" fontId="6" numFmtId="0" xfId="0" applyFont="1"/>
    <xf borderId="0" fillId="0" fontId="3" numFmtId="169" xfId="0" applyFont="1" applyNumberFormat="1"/>
    <xf borderId="0" fillId="0" fontId="6" numFmtId="169" xfId="0" applyFont="1" applyNumberFormat="1"/>
    <xf borderId="0" fillId="2" fontId="3" numFmtId="169" xfId="0" applyFont="1" applyNumberFormat="1"/>
    <xf borderId="0" fillId="2" fontId="6" numFmtId="169" xfId="0" applyFont="1" applyNumberFormat="1"/>
    <xf borderId="0" fillId="17" fontId="3" numFmtId="0" xfId="0" applyAlignment="1" applyFont="1">
      <alignment horizontal="center"/>
    </xf>
    <xf borderId="0" fillId="18" fontId="3" numFmtId="0" xfId="0" applyAlignment="1" applyFont="1">
      <alignment horizontal="center"/>
    </xf>
    <xf borderId="0" fillId="9" fontId="3" numFmtId="0" xfId="0" applyAlignment="1" applyFont="1">
      <alignment horizontal="center"/>
    </xf>
    <xf borderId="0" fillId="0" fontId="9" numFmtId="171" xfId="0" applyAlignment="1" applyFont="1" applyNumberFormat="1">
      <alignment horizontal="center" shrinkToFit="0" wrapText="1"/>
    </xf>
    <xf borderId="0" fillId="15" fontId="9" numFmtId="0" xfId="0" applyAlignment="1" applyFont="1">
      <alignment horizontal="center" shrinkToFit="0" wrapText="1"/>
    </xf>
    <xf borderId="0" fillId="2" fontId="9" numFmtId="14" xfId="0" applyAlignment="1" applyFont="1" applyNumberFormat="1">
      <alignment horizontal="center" shrinkToFit="0" wrapText="1"/>
    </xf>
    <xf borderId="0" fillId="17" fontId="3" numFmtId="1" xfId="0" applyAlignment="1" applyFont="1" applyNumberFormat="1">
      <alignment horizontal="center"/>
    </xf>
    <xf borderId="0" fillId="2" fontId="3" numFmtId="4" xfId="0" applyFont="1" applyNumberFormat="1"/>
    <xf borderId="0" fillId="17" fontId="3" numFmtId="10" xfId="0" applyAlignment="1" applyFont="1" applyNumberFormat="1">
      <alignment horizontal="center"/>
    </xf>
    <xf borderId="0" fillId="18" fontId="3" numFmtId="10" xfId="0" applyAlignment="1" applyFont="1" applyNumberFormat="1">
      <alignment horizontal="center"/>
    </xf>
    <xf borderId="0" fillId="9" fontId="3" numFmtId="10" xfId="0" applyAlignment="1" applyFont="1" applyNumberFormat="1">
      <alignment horizontal="center"/>
    </xf>
    <xf borderId="1" fillId="9" fontId="9" numFmtId="171" xfId="0" applyAlignment="1" applyBorder="1" applyFont="1" applyNumberFormat="1">
      <alignment horizontal="center" shrinkToFit="0" wrapText="1"/>
    </xf>
    <xf borderId="0" fillId="15" fontId="9" numFmtId="1" xfId="0" applyAlignment="1" applyFont="1" applyNumberFormat="1">
      <alignment horizontal="center" shrinkToFit="0" wrapText="1"/>
    </xf>
    <xf borderId="4" fillId="9" fontId="9" numFmtId="171" xfId="0" applyAlignment="1" applyBorder="1" applyFont="1" applyNumberFormat="1">
      <alignment horizontal="center" shrinkToFit="0" wrapText="1"/>
    </xf>
    <xf borderId="5" fillId="2" fontId="9" numFmtId="1" xfId="0" applyAlignment="1" applyBorder="1" applyFont="1" applyNumberFormat="1">
      <alignment horizontal="center" shrinkToFit="0" wrapText="1"/>
    </xf>
    <xf borderId="5" fillId="2" fontId="3" numFmtId="4" xfId="0" applyBorder="1" applyFont="1" applyNumberFormat="1"/>
    <xf borderId="5" fillId="0" fontId="3" numFmtId="169" xfId="0" applyBorder="1" applyFont="1" applyNumberFormat="1"/>
    <xf borderId="5" fillId="2" fontId="3" numFmtId="169" xfId="0" applyBorder="1" applyFont="1" applyNumberFormat="1"/>
    <xf borderId="7" fillId="9" fontId="9" numFmtId="171" xfId="0" applyAlignment="1" applyBorder="1" applyFont="1" applyNumberFormat="1">
      <alignment horizontal="center" shrinkToFit="0" wrapText="1"/>
    </xf>
    <xf borderId="8" fillId="0" fontId="9" numFmtId="1" xfId="0" applyAlignment="1" applyBorder="1" applyFont="1" applyNumberFormat="1">
      <alignment horizontal="center" shrinkToFit="0" wrapText="1"/>
    </xf>
    <xf borderId="8" fillId="2" fontId="9" numFmtId="1" xfId="0" applyAlignment="1" applyBorder="1" applyFont="1" applyNumberFormat="1">
      <alignment horizontal="center" shrinkToFit="0" wrapText="1"/>
    </xf>
    <xf borderId="8" fillId="0" fontId="3" numFmtId="4" xfId="0" applyBorder="1" applyFont="1" applyNumberFormat="1"/>
    <xf borderId="8" fillId="2" fontId="3" numFmtId="4" xfId="0" applyBorder="1" applyFont="1" applyNumberFormat="1"/>
    <xf borderId="8" fillId="0" fontId="3" numFmtId="169" xfId="0" applyBorder="1" applyFont="1" applyNumberFormat="1"/>
    <xf borderId="8" fillId="2" fontId="3" numFmtId="169" xfId="0" applyBorder="1" applyFont="1" applyNumberFormat="1"/>
    <xf borderId="0" fillId="9" fontId="3" numFmtId="1" xfId="0" applyAlignment="1" applyFont="1" applyNumberFormat="1">
      <alignment horizontal="center"/>
    </xf>
    <xf borderId="0" fillId="18" fontId="9" numFmtId="1" xfId="0" applyAlignment="1" applyFont="1" applyNumberFormat="1">
      <alignment horizontal="center" shrinkToFit="0" wrapText="1"/>
    </xf>
    <xf borderId="0" fillId="9" fontId="9" numFmtId="1" xfId="0" applyAlignment="1" applyFont="1" applyNumberFormat="1">
      <alignment horizontal="center" shrinkToFit="0" wrapText="1"/>
    </xf>
    <xf borderId="1" fillId="18" fontId="9" numFmtId="171" xfId="0" applyAlignment="1" applyBorder="1" applyFont="1" applyNumberFormat="1">
      <alignment horizontal="center" shrinkToFit="0" wrapText="1"/>
    </xf>
    <xf borderId="0" fillId="18" fontId="3" numFmtId="4" xfId="0" applyFont="1" applyNumberFormat="1"/>
    <xf borderId="0" fillId="18" fontId="3" numFmtId="169" xfId="0" applyFont="1" applyNumberFormat="1"/>
    <xf borderId="0" fillId="18" fontId="3" numFmtId="1" xfId="0" applyAlignment="1" applyFont="1" applyNumberFormat="1">
      <alignment horizontal="center"/>
    </xf>
    <xf borderId="0" fillId="2" fontId="11" numFmtId="1" xfId="0" applyAlignment="1" applyFont="1" applyNumberFormat="1">
      <alignment horizontal="center" shrinkToFit="0" wrapText="1"/>
    </xf>
    <xf borderId="0" fillId="9" fontId="3" numFmtId="169" xfId="0" applyAlignment="1" applyFont="1" applyNumberFormat="1">
      <alignment horizontal="center"/>
    </xf>
    <xf borderId="0" fillId="14" fontId="9" numFmtId="1" xfId="0" applyAlignment="1" applyFont="1" applyNumberFormat="1">
      <alignment horizontal="center" readingOrder="0" shrinkToFit="0" wrapText="1"/>
    </xf>
    <xf borderId="0" fillId="14" fontId="9" numFmtId="1" xfId="0" applyAlignment="1" applyFont="1" applyNumberFormat="1">
      <alignment horizontal="center" shrinkToFit="0" wrapText="1"/>
    </xf>
    <xf borderId="0" fillId="2" fontId="9" numFmtId="1" xfId="0" applyAlignment="1" applyFont="1" applyNumberFormat="1">
      <alignment horizontal="center" readingOrder="0" shrinkToFit="0" wrapText="1"/>
    </xf>
    <xf borderId="0" fillId="18" fontId="3" numFmtId="0" xfId="0" applyAlignment="1" applyFont="1">
      <alignment horizontal="center" readingOrder="0"/>
    </xf>
    <xf borderId="1" fillId="9" fontId="9" numFmtId="171" xfId="0" applyAlignment="1" applyBorder="1" applyFont="1" applyNumberFormat="1">
      <alignment horizontal="center" readingOrder="0" shrinkToFit="0" wrapText="1"/>
    </xf>
    <xf borderId="0" fillId="0" fontId="9" numFmtId="171" xfId="0" applyAlignment="1" applyFont="1" applyNumberFormat="1">
      <alignment horizontal="center" readingOrder="0" shrinkToFit="0" wrapText="1"/>
    </xf>
    <xf borderId="0" fillId="15" fontId="6" numFmtId="0" xfId="0" applyFont="1"/>
    <xf borderId="0" fillId="16" fontId="6" numFmtId="0" xfId="0" applyFont="1"/>
    <xf borderId="0" fillId="0" fontId="2" numFmtId="169" xfId="0" applyFont="1" applyNumberFormat="1"/>
    <xf borderId="0" fillId="17" fontId="6" numFmtId="0" xfId="0" applyFont="1"/>
    <xf borderId="0" fillId="18" fontId="6" numFmtId="0" xfId="0" applyAlignment="1" applyFont="1">
      <alignment horizontal="center"/>
    </xf>
    <xf borderId="0" fillId="18" fontId="6" numFmtId="0" xfId="0" applyFont="1"/>
    <xf borderId="0" fillId="9" fontId="6" numFmtId="0" xfId="0" applyFont="1"/>
    <xf borderId="0" fillId="0" fontId="6" numFmtId="168" xfId="0" applyAlignment="1" applyFont="1" applyNumberFormat="1">
      <alignment horizontal="center" shrinkToFit="0" vertical="center" wrapText="1"/>
    </xf>
    <xf borderId="11" fillId="0" fontId="6" numFmtId="0" xfId="0" applyAlignment="1" applyBorder="1" applyFont="1">
      <alignment horizontal="center" shrinkToFit="0" vertical="center" wrapText="1"/>
    </xf>
    <xf borderId="5" fillId="0" fontId="17" numFmtId="0" xfId="0" applyBorder="1" applyFont="1"/>
    <xf borderId="12" fillId="0" fontId="17" numFmtId="0" xfId="0" applyBorder="1" applyFont="1"/>
    <xf borderId="13" fillId="0" fontId="6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readingOrder="0"/>
    </xf>
    <xf borderId="0" fillId="0" fontId="6" numFmtId="9" xfId="0" applyAlignment="1" applyFont="1" applyNumberFormat="1">
      <alignment horizontal="center" shrinkToFit="0" vertical="center" wrapText="1"/>
    </xf>
    <xf borderId="0" fillId="9" fontId="6" numFmtId="168" xfId="0" applyAlignment="1" applyFont="1" applyNumberFormat="1">
      <alignment horizontal="center"/>
    </xf>
    <xf borderId="14" fillId="0" fontId="6" numFmtId="1" xfId="0" applyAlignment="1" applyBorder="1" applyFont="1" applyNumberFormat="1">
      <alignment horizontal="center"/>
    </xf>
    <xf borderId="0" fillId="0" fontId="6" numFmtId="169" xfId="0" applyAlignment="1" applyFont="1" applyNumberFormat="1">
      <alignment horizontal="center"/>
    </xf>
    <xf borderId="15" fillId="0" fontId="6" numFmtId="169" xfId="0" applyAlignment="1" applyBorder="1" applyFont="1" applyNumberFormat="1">
      <alignment horizontal="center"/>
    </xf>
    <xf borderId="15" fillId="0" fontId="6" numFmtId="0" xfId="0" applyAlignment="1" applyBorder="1" applyFont="1">
      <alignment horizontal="center"/>
    </xf>
    <xf borderId="15" fillId="0" fontId="6" numFmtId="1" xfId="0" applyAlignment="1" applyBorder="1" applyFont="1" applyNumberFormat="1">
      <alignment horizontal="center"/>
    </xf>
    <xf borderId="15" fillId="0" fontId="6" numFmtId="9" xfId="0" applyAlignment="1" applyBorder="1" applyFont="1" applyNumberFormat="1">
      <alignment horizontal="center"/>
    </xf>
    <xf borderId="14" fillId="11" fontId="6" numFmtId="1" xfId="0" applyAlignment="1" applyBorder="1" applyFont="1" applyNumberFormat="1">
      <alignment horizontal="center"/>
    </xf>
    <xf borderId="0" fillId="0" fontId="6" numFmtId="0" xfId="0" applyAlignment="1" applyFont="1">
      <alignment horizontal="center" shrinkToFit="0" wrapText="1"/>
    </xf>
    <xf borderId="15" fillId="0" fontId="6" numFmtId="10" xfId="0" applyAlignment="1" applyBorder="1" applyFont="1" applyNumberFormat="1">
      <alignment horizontal="center"/>
    </xf>
    <xf borderId="0" fillId="0" fontId="7" numFmtId="0" xfId="0" applyAlignment="1" applyFont="1">
      <alignment horizontal="center"/>
    </xf>
    <xf borderId="0" fillId="0" fontId="17" numFmtId="9" xfId="0" applyFont="1" applyNumberFormat="1"/>
    <xf borderId="0" fillId="9" fontId="7" numFmtId="168" xfId="0" applyAlignment="1" applyFont="1" applyNumberFormat="1">
      <alignment horizontal="center"/>
    </xf>
    <xf borderId="14" fillId="0" fontId="7" numFmtId="1" xfId="0" applyAlignment="1" applyBorder="1" applyFont="1" applyNumberFormat="1">
      <alignment horizontal="center"/>
    </xf>
    <xf borderId="0" fillId="0" fontId="7" numFmtId="169" xfId="0" applyAlignment="1" applyFont="1" applyNumberFormat="1">
      <alignment horizontal="center"/>
    </xf>
    <xf borderId="15" fillId="0" fontId="7" numFmtId="169" xfId="0" applyAlignment="1" applyBorder="1" applyFont="1" applyNumberFormat="1">
      <alignment horizontal="center"/>
    </xf>
    <xf borderId="0" fillId="0" fontId="7" numFmtId="9" xfId="0" applyAlignment="1" applyFont="1" applyNumberFormat="1">
      <alignment horizontal="center"/>
    </xf>
    <xf borderId="15" fillId="0" fontId="7" numFmtId="9" xfId="0" applyAlignment="1" applyBorder="1" applyFont="1" applyNumberFormat="1">
      <alignment horizontal="center"/>
    </xf>
    <xf borderId="15" fillId="0" fontId="7" numFmtId="1" xfId="0" applyAlignment="1" applyBorder="1" applyFont="1" applyNumberFormat="1">
      <alignment horizontal="center"/>
    </xf>
    <xf borderId="0" fillId="0" fontId="7" numFmtId="1" xfId="0" applyAlignment="1" applyFont="1" applyNumberFormat="1">
      <alignment horizontal="center"/>
    </xf>
    <xf borderId="15" fillId="0" fontId="7" numFmtId="10" xfId="0" applyAlignment="1" applyBorder="1" applyFont="1" applyNumberFormat="1">
      <alignment horizontal="center"/>
    </xf>
    <xf borderId="0" fillId="0" fontId="7" numFmtId="1" xfId="0" applyFont="1" applyNumberFormat="1"/>
    <xf borderId="0" fillId="0" fontId="7" numFmtId="9" xfId="0" applyFont="1" applyNumberFormat="1"/>
    <xf borderId="0" fillId="0" fontId="6" numFmtId="168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6" numFmtId="1" xfId="0" applyAlignment="1" applyFont="1" applyNumberFormat="1">
      <alignment horizontal="center"/>
    </xf>
    <xf borderId="15" fillId="19" fontId="7" numFmtId="169" xfId="0" applyAlignment="1" applyBorder="1" applyFill="1" applyFont="1" applyNumberFormat="1">
      <alignment horizontal="center"/>
    </xf>
    <xf borderId="15" fillId="17" fontId="7" numFmtId="9" xfId="0" applyAlignment="1" applyBorder="1" applyFont="1" applyNumberFormat="1">
      <alignment horizontal="center"/>
    </xf>
    <xf borderId="15" fillId="17" fontId="7" numFmtId="169" xfId="0" applyAlignment="1" applyBorder="1" applyFont="1" applyNumberFormat="1">
      <alignment horizontal="center"/>
    </xf>
    <xf borderId="0" fillId="0" fontId="6" numFmtId="166" xfId="0" applyAlignment="1" applyFont="1" applyNumberFormat="1">
      <alignment horizontal="center"/>
    </xf>
    <xf borderId="15" fillId="17" fontId="7" numFmtId="10" xfId="0" applyAlignment="1" applyBorder="1" applyFont="1" applyNumberFormat="1">
      <alignment horizontal="center"/>
    </xf>
    <xf borderId="0" fillId="14" fontId="7" numFmtId="1" xfId="0" applyAlignment="1" applyFont="1" applyNumberFormat="1">
      <alignment horizontal="center"/>
    </xf>
    <xf borderId="15" fillId="19" fontId="6" numFmtId="169" xfId="0" applyAlignment="1" applyBorder="1" applyFont="1" applyNumberFormat="1">
      <alignment horizontal="center"/>
    </xf>
    <xf borderId="15" fillId="17" fontId="6" numFmtId="9" xfId="0" applyAlignment="1" applyBorder="1" applyFont="1" applyNumberFormat="1">
      <alignment horizontal="center"/>
    </xf>
    <xf borderId="15" fillId="17" fontId="6" numFmtId="169" xfId="0" applyAlignment="1" applyBorder="1" applyFont="1" applyNumberFormat="1">
      <alignment horizontal="center"/>
    </xf>
    <xf borderId="15" fillId="17" fontId="6" numFmtId="10" xfId="0" applyAlignment="1" applyBorder="1" applyFont="1" applyNumberFormat="1">
      <alignment horizontal="center"/>
    </xf>
    <xf borderId="0" fillId="9" fontId="6" numFmtId="1" xfId="0" applyAlignment="1" applyFont="1" applyNumberFormat="1">
      <alignment horizontal="center"/>
    </xf>
    <xf borderId="14" fillId="0" fontId="6" numFmtId="0" xfId="0" applyAlignment="1" applyBorder="1" applyFont="1">
      <alignment horizontal="center"/>
    </xf>
    <xf borderId="0" fillId="14" fontId="7" numFmtId="0" xfId="0" applyAlignment="1" applyFont="1">
      <alignment horizontal="center"/>
    </xf>
    <xf borderId="0" fillId="9" fontId="6" numFmtId="0" xfId="0" applyAlignment="1" applyFont="1">
      <alignment horizontal="center"/>
    </xf>
    <xf borderId="14" fillId="0" fontId="7" numFmtId="0" xfId="0" applyAlignment="1" applyBorder="1" applyFont="1">
      <alignment horizontal="center"/>
    </xf>
    <xf borderId="15" fillId="0" fontId="7" numFmtId="0" xfId="0" applyAlignment="1" applyBorder="1" applyFont="1">
      <alignment horizontal="center"/>
    </xf>
    <xf borderId="0" fillId="9" fontId="7" numFmtId="0" xfId="0" applyAlignment="1" applyFont="1">
      <alignment horizontal="center"/>
    </xf>
    <xf borderId="14" fillId="0" fontId="6" numFmtId="0" xfId="0" applyBorder="1" applyFont="1"/>
    <xf borderId="15" fillId="0" fontId="6" numFmtId="0" xfId="0" applyBorder="1" applyFont="1"/>
    <xf borderId="14" fillId="0" fontId="7" numFmtId="0" xfId="0" applyBorder="1" applyFont="1"/>
    <xf borderId="15" fillId="0" fontId="7" numFmtId="0" xfId="0" applyBorder="1" applyFont="1"/>
    <xf borderId="14" fillId="0" fontId="6" numFmtId="168" xfId="0" applyAlignment="1" applyBorder="1" applyFont="1" applyNumberFormat="1">
      <alignment horizontal="center"/>
    </xf>
    <xf borderId="0" fillId="0" fontId="2" numFmtId="3" xfId="0" applyFont="1" applyNumberFormat="1"/>
    <xf borderId="14" fillId="9" fontId="6" numFmtId="168" xfId="0" applyAlignment="1" applyBorder="1" applyFont="1" applyNumberFormat="1">
      <alignment horizontal="center"/>
    </xf>
    <xf borderId="14" fillId="9" fontId="7" numFmtId="168" xfId="0" applyAlignment="1" applyBorder="1" applyFont="1" applyNumberFormat="1">
      <alignment horizontal="center"/>
    </xf>
    <xf borderId="0" fillId="14" fontId="6" numFmtId="0" xfId="0" applyAlignment="1" applyFont="1">
      <alignment horizontal="center"/>
    </xf>
    <xf borderId="0" fillId="0" fontId="18" numFmtId="0" xfId="0" applyAlignment="1" applyFont="1">
      <alignment horizontal="center"/>
    </xf>
    <xf borderId="15" fillId="0" fontId="6" numFmtId="3" xfId="0" applyAlignment="1" applyBorder="1" applyFont="1" applyNumberFormat="1">
      <alignment horizontal="center"/>
    </xf>
    <xf borderId="14" fillId="0" fontId="6" numFmtId="1" xfId="0" applyBorder="1" applyFont="1" applyNumberFormat="1"/>
    <xf borderId="15" fillId="0" fontId="3" numFmtId="3" xfId="0" applyAlignment="1" applyBorder="1" applyFont="1" applyNumberFormat="1">
      <alignment horizontal="center" vertical="bottom"/>
    </xf>
    <xf borderId="14" fillId="0" fontId="3" numFmtId="3" xfId="0" applyAlignment="1" applyBorder="1" applyFont="1" applyNumberFormat="1">
      <alignment horizontal="center" vertical="bottom"/>
    </xf>
    <xf borderId="0" fillId="0" fontId="3" numFmtId="3" xfId="0" applyAlignment="1" applyFont="1" applyNumberFormat="1">
      <alignment horizontal="center" vertical="bottom"/>
    </xf>
    <xf borderId="0" fillId="14" fontId="7" numFmtId="3" xfId="0" applyAlignment="1" applyFont="1" applyNumberFormat="1">
      <alignment horizontal="center"/>
    </xf>
    <xf borderId="0" fillId="0" fontId="6" numFmtId="9" xfId="0" applyFont="1" applyNumberFormat="1"/>
    <xf borderId="0" fillId="0" fontId="6" numFmtId="10" xfId="0" applyFont="1" applyNumberFormat="1"/>
    <xf borderId="0" fillId="0" fontId="6" numFmtId="3" xfId="0" applyAlignment="1" applyFont="1" applyNumberFormat="1">
      <alignment horizontal="center" shrinkToFit="0" vertical="center" wrapText="1"/>
    </xf>
    <xf borderId="0" fillId="20" fontId="6" numFmtId="3" xfId="0" applyAlignment="1" applyFill="1" applyFont="1" applyNumberFormat="1">
      <alignment horizontal="center" shrinkToFit="0" vertical="center" wrapText="1"/>
    </xf>
    <xf borderId="0" fillId="20" fontId="6" numFmtId="0" xfId="0" applyAlignment="1" applyFont="1">
      <alignment horizontal="center" shrinkToFit="0" vertical="center" wrapText="1"/>
    </xf>
    <xf borderId="0" fillId="7" fontId="6" numFmtId="0" xfId="0" applyAlignment="1" applyFont="1">
      <alignment horizontal="center" readingOrder="0" shrinkToFit="0" vertical="center" wrapText="1"/>
    </xf>
    <xf borderId="0" fillId="2" fontId="6" numFmtId="0" xfId="0" applyAlignment="1" applyFont="1">
      <alignment horizontal="center" shrinkToFit="0" vertical="center" wrapText="1"/>
    </xf>
    <xf borderId="0" fillId="21" fontId="6" numFmtId="0" xfId="0" applyAlignment="1" applyFill="1" applyFont="1">
      <alignment horizontal="center" shrinkToFit="0" vertical="center" wrapText="1"/>
    </xf>
    <xf borderId="0" fillId="7" fontId="6" numFmtId="0" xfId="0" applyAlignment="1" applyFont="1">
      <alignment horizontal="center"/>
    </xf>
    <xf borderId="0" fillId="2" fontId="6" numFmtId="0" xfId="0" applyAlignment="1" applyFont="1">
      <alignment horizontal="center"/>
    </xf>
    <xf borderId="0" fillId="21" fontId="6" numFmtId="0" xfId="0" applyFont="1"/>
    <xf borderId="0" fillId="21" fontId="6" numFmtId="0" xfId="0" applyAlignment="1" applyFont="1">
      <alignment horizontal="center"/>
    </xf>
    <xf borderId="0" fillId="20" fontId="6" numFmtId="9" xfId="0" applyAlignment="1" applyFont="1" applyNumberFormat="1">
      <alignment horizontal="center" shrinkToFit="0" vertical="center" wrapText="1"/>
    </xf>
    <xf borderId="0" fillId="2" fontId="6" numFmtId="10" xfId="0" applyAlignment="1" applyFont="1" applyNumberFormat="1">
      <alignment horizontal="center"/>
    </xf>
    <xf borderId="0" fillId="9" fontId="6" numFmtId="168" xfId="0" applyAlignment="1" applyFont="1" applyNumberFormat="1">
      <alignment horizontal="center" shrinkToFit="0" vertical="center" wrapText="1"/>
    </xf>
    <xf borderId="0" fillId="0" fontId="6" numFmtId="1" xfId="0" applyAlignment="1" applyFont="1" applyNumberFormat="1">
      <alignment horizontal="center" shrinkToFit="0" vertical="center" wrapText="1"/>
    </xf>
    <xf borderId="0" fillId="7" fontId="6" numFmtId="3" xfId="0" applyAlignment="1" applyFont="1" applyNumberFormat="1">
      <alignment horizontal="center"/>
    </xf>
    <xf borderId="0" fillId="2" fontId="6" numFmtId="3" xfId="0" applyAlignment="1" applyFont="1" applyNumberFormat="1">
      <alignment horizontal="center"/>
    </xf>
    <xf borderId="0" fillId="2" fontId="6" numFmtId="1" xfId="0" applyAlignment="1" applyFont="1" applyNumberFormat="1">
      <alignment horizontal="center"/>
    </xf>
    <xf borderId="0" fillId="20" fontId="6" numFmtId="10" xfId="0" applyAlignment="1" applyFont="1" applyNumberFormat="1">
      <alignment horizontal="center" shrinkToFit="0" vertical="center" wrapText="1"/>
    </xf>
    <xf borderId="0" fillId="20" fontId="6" numFmtId="169" xfId="0" applyAlignment="1" applyFont="1" applyNumberFormat="1">
      <alignment horizontal="center" shrinkToFit="0" vertical="center" wrapText="1"/>
    </xf>
    <xf borderId="0" fillId="8" fontId="6" numFmtId="168" xfId="0" applyAlignment="1" applyFont="1" applyNumberFormat="1">
      <alignment horizontal="center" shrinkToFit="0" vertical="center" wrapText="1"/>
    </xf>
    <xf borderId="0" fillId="8" fontId="6" numFmtId="3" xfId="0" applyAlignment="1" applyFont="1" applyNumberFormat="1">
      <alignment horizontal="center" shrinkToFit="0" vertical="center" wrapText="1"/>
    </xf>
    <xf borderId="0" fillId="8" fontId="6" numFmtId="0" xfId="0" applyAlignment="1" applyFont="1">
      <alignment horizontal="center" shrinkToFit="0" vertical="center" wrapText="1"/>
    </xf>
    <xf borderId="0" fillId="8" fontId="6" numFmtId="0" xfId="0" applyFont="1"/>
    <xf borderId="0" fillId="9" fontId="7" numFmtId="168" xfId="0" applyAlignment="1" applyFont="1" applyNumberFormat="1">
      <alignment horizontal="center" shrinkToFit="0" vertical="center" wrapText="1"/>
    </xf>
    <xf borderId="0" fillId="0" fontId="7" numFmtId="3" xfId="0" applyAlignment="1" applyFont="1" applyNumberFormat="1">
      <alignment horizontal="center" shrinkToFit="0" vertical="center" wrapText="1"/>
    </xf>
    <xf borderId="0" fillId="20" fontId="7" numFmtId="3" xfId="0" applyAlignment="1" applyFont="1" applyNumberFormat="1">
      <alignment horizontal="center" shrinkToFit="0" vertical="center" wrapText="1"/>
    </xf>
    <xf borderId="0" fillId="20" fontId="7" numFmtId="169" xfId="0" applyAlignment="1" applyFont="1" applyNumberFormat="1">
      <alignment horizontal="center" shrinkToFit="0" vertical="center" wrapText="1"/>
    </xf>
    <xf borderId="0" fillId="7" fontId="7" numFmtId="3" xfId="0" applyAlignment="1" applyFont="1" applyNumberFormat="1">
      <alignment horizontal="center"/>
    </xf>
    <xf borderId="0" fillId="2" fontId="7" numFmtId="3" xfId="0" applyAlignment="1" applyFont="1" applyNumberFormat="1">
      <alignment horizontal="center"/>
    </xf>
    <xf borderId="0" fillId="2" fontId="7" numFmtId="1" xfId="0" applyAlignment="1" applyFont="1" applyNumberFormat="1">
      <alignment horizontal="center"/>
    </xf>
    <xf borderId="0" fillId="18" fontId="7" numFmtId="0" xfId="0" applyFont="1"/>
    <xf borderId="0" fillId="21" fontId="7" numFmtId="0" xfId="0" applyFont="1"/>
    <xf borderId="0" fillId="21" fontId="7" numFmtId="0" xfId="0" applyAlignment="1" applyFont="1">
      <alignment horizontal="center"/>
    </xf>
    <xf borderId="0" fillId="18" fontId="6" numFmtId="3" xfId="0" applyAlignment="1" applyFont="1" applyNumberFormat="1">
      <alignment horizontal="center" shrinkToFit="0" vertical="center" wrapText="1"/>
    </xf>
    <xf borderId="0" fillId="18" fontId="6" numFmtId="10" xfId="0" applyAlignment="1" applyFont="1" applyNumberFormat="1">
      <alignment horizontal="center" shrinkToFit="0" vertical="center" wrapText="1"/>
    </xf>
    <xf borderId="0" fillId="21" fontId="6" numFmtId="3" xfId="0" applyAlignment="1" applyFont="1" applyNumberFormat="1">
      <alignment horizontal="center" shrinkToFit="0" vertical="center" wrapText="1"/>
    </xf>
    <xf borderId="0" fillId="21" fontId="6" numFmtId="10" xfId="0" applyAlignment="1" applyFont="1" applyNumberFormat="1">
      <alignment horizontal="center"/>
    </xf>
    <xf borderId="0" fillId="7" fontId="6" numFmtId="3" xfId="0" applyAlignment="1" applyFont="1" applyNumberFormat="1">
      <alignment horizontal="center" readingOrder="0"/>
    </xf>
    <xf borderId="0" fillId="20" fontId="6" numFmtId="0" xfId="0" applyFont="1"/>
    <xf borderId="0" fillId="7" fontId="2" numFmtId="0" xfId="0" applyFont="1"/>
    <xf borderId="0" fillId="11" fontId="7" numFmtId="0" xfId="0" applyAlignment="1" applyFont="1">
      <alignment readingOrder="0" vertical="center"/>
    </xf>
    <xf borderId="16" fillId="11" fontId="7" numFmtId="0" xfId="0" applyAlignment="1" applyBorder="1" applyFont="1">
      <alignment readingOrder="0" vertical="center"/>
    </xf>
    <xf borderId="16" fillId="11" fontId="7" numFmtId="0" xfId="0" applyAlignment="1" applyBorder="1" applyFont="1">
      <alignment horizontal="center" vertical="center"/>
    </xf>
    <xf borderId="16" fillId="11" fontId="7" numFmtId="170" xfId="0" applyAlignment="1" applyBorder="1" applyFont="1" applyNumberFormat="1">
      <alignment horizontal="center" vertical="center"/>
    </xf>
    <xf borderId="16" fillId="11" fontId="6" numFmtId="0" xfId="0" applyAlignment="1" applyBorder="1" applyFont="1">
      <alignment vertical="center"/>
    </xf>
    <xf borderId="16" fillId="11" fontId="7" numFmtId="172" xfId="0" applyAlignment="1" applyBorder="1" applyFont="1" applyNumberFormat="1">
      <alignment horizontal="center" vertical="center"/>
    </xf>
    <xf borderId="16" fillId="11" fontId="7" numFmtId="0" xfId="0" applyAlignment="1" applyBorder="1" applyFont="1">
      <alignment vertical="center"/>
    </xf>
    <xf borderId="16" fillId="11" fontId="7" numFmtId="173" xfId="0" applyAlignment="1" applyBorder="1" applyFont="1" applyNumberFormat="1">
      <alignment horizontal="center" vertical="center"/>
    </xf>
    <xf borderId="16" fillId="11" fontId="7" numFmtId="173" xfId="0" applyAlignment="1" applyBorder="1" applyFont="1" applyNumberFormat="1">
      <alignment horizontal="center" readingOrder="0" vertical="center"/>
    </xf>
    <xf borderId="16" fillId="11" fontId="7" numFmtId="174" xfId="0" applyAlignment="1" applyBorder="1" applyFont="1" applyNumberFormat="1">
      <alignment horizontal="center" vertical="center"/>
    </xf>
    <xf borderId="16" fillId="11" fontId="7" numFmtId="0" xfId="0" applyAlignment="1" applyBorder="1" applyFont="1">
      <alignment horizontal="center" shrinkToFit="0" vertical="center" wrapText="1"/>
    </xf>
    <xf borderId="16" fillId="11" fontId="7" numFmtId="2" xfId="0" applyAlignment="1" applyBorder="1" applyFont="1" applyNumberFormat="1">
      <alignment horizontal="center" shrinkToFit="0" vertical="center" wrapText="1"/>
    </xf>
    <xf borderId="16" fillId="11" fontId="7" numFmtId="3" xfId="0" applyAlignment="1" applyBorder="1" applyFont="1" applyNumberFormat="1">
      <alignment vertical="center"/>
    </xf>
    <xf borderId="0" fillId="22" fontId="19" numFmtId="0" xfId="0" applyFill="1" applyFont="1"/>
    <xf borderId="0" fillId="22" fontId="20" numFmtId="0" xfId="0" applyAlignment="1" applyFont="1">
      <alignment horizontal="center"/>
    </xf>
    <xf borderId="0" fillId="22" fontId="21" numFmtId="170" xfId="0" applyAlignment="1" applyFont="1" applyNumberFormat="1">
      <alignment horizontal="center"/>
    </xf>
    <xf borderId="0" fillId="22" fontId="22" numFmtId="0" xfId="0" applyFont="1"/>
    <xf borderId="0" fillId="22" fontId="23" numFmtId="172" xfId="0" applyAlignment="1" applyFont="1" applyNumberFormat="1">
      <alignment horizontal="center"/>
    </xf>
    <xf borderId="0" fillId="22" fontId="24" numFmtId="0" xfId="0" applyAlignment="1" applyFont="1">
      <alignment horizontal="center" vertical="bottom"/>
    </xf>
    <xf borderId="0" fillId="22" fontId="25" numFmtId="174" xfId="0" applyAlignment="1" applyFont="1" applyNumberFormat="1">
      <alignment horizontal="center"/>
    </xf>
    <xf borderId="0" fillId="22" fontId="26" numFmtId="2" xfId="0" applyAlignment="1" applyFont="1" applyNumberFormat="1">
      <alignment horizontal="center"/>
    </xf>
    <xf borderId="0" fillId="22" fontId="27" numFmtId="3" xfId="0" applyFont="1" applyNumberFormat="1"/>
    <xf borderId="0" fillId="22" fontId="6" numFmtId="0" xfId="0" applyFont="1"/>
    <xf borderId="0" fillId="23" fontId="7" numFmtId="0" xfId="0" applyFill="1" applyFont="1"/>
    <xf borderId="0" fillId="23" fontId="7" numFmtId="0" xfId="0" applyAlignment="1" applyFont="1">
      <alignment horizontal="center"/>
    </xf>
    <xf borderId="0" fillId="23" fontId="7" numFmtId="170" xfId="0" applyAlignment="1" applyFont="1" applyNumberFormat="1">
      <alignment horizontal="center"/>
    </xf>
    <xf borderId="0" fillId="23" fontId="6" numFmtId="0" xfId="0" applyFont="1"/>
    <xf borderId="0" fillId="23" fontId="7" numFmtId="172" xfId="0" applyAlignment="1" applyFont="1" applyNumberFormat="1">
      <alignment horizontal="center"/>
    </xf>
    <xf borderId="0" fillId="23" fontId="7" numFmtId="0" xfId="0" applyAlignment="1" applyFont="1">
      <alignment horizontal="center" readingOrder="0"/>
    </xf>
    <xf borderId="0" fillId="23" fontId="13" numFmtId="0" xfId="0" applyAlignment="1" applyFont="1">
      <alignment horizontal="center" readingOrder="0" vertical="bottom"/>
    </xf>
    <xf borderId="0" fillId="23" fontId="7" numFmtId="174" xfId="0" applyAlignment="1" applyFont="1" applyNumberFormat="1">
      <alignment horizontal="center"/>
    </xf>
    <xf borderId="0" fillId="23" fontId="7" numFmtId="2" xfId="0" applyAlignment="1" applyFont="1" applyNumberFormat="1">
      <alignment horizontal="center"/>
    </xf>
    <xf borderId="0" fillId="23" fontId="7" numFmtId="3" xfId="0" applyFont="1" applyNumberFormat="1"/>
    <xf borderId="0" fillId="23" fontId="28" numFmtId="0" xfId="0" applyFont="1"/>
    <xf borderId="0" fillId="22" fontId="7" numFmtId="0" xfId="0" applyFont="1"/>
    <xf borderId="0" fillId="22" fontId="7" numFmtId="0" xfId="0" applyAlignment="1" applyFont="1">
      <alignment horizontal="center"/>
    </xf>
    <xf borderId="0" fillId="22" fontId="7" numFmtId="170" xfId="0" applyAlignment="1" applyFont="1" applyNumberFormat="1">
      <alignment horizontal="center"/>
    </xf>
    <xf borderId="0" fillId="22" fontId="7" numFmtId="172" xfId="0" applyAlignment="1" applyFont="1" applyNumberFormat="1">
      <alignment horizontal="center"/>
    </xf>
    <xf borderId="0" fillId="22" fontId="7" numFmtId="0" xfId="0" applyAlignment="1" applyFont="1">
      <alignment horizontal="center" readingOrder="0"/>
    </xf>
    <xf borderId="0" fillId="22" fontId="13" numFmtId="0" xfId="0" applyAlignment="1" applyFont="1">
      <alignment horizontal="center" readingOrder="0" vertical="bottom"/>
    </xf>
    <xf borderId="0" fillId="22" fontId="7" numFmtId="174" xfId="0" applyAlignment="1" applyFont="1" applyNumberFormat="1">
      <alignment horizontal="center"/>
    </xf>
    <xf borderId="0" fillId="22" fontId="7" numFmtId="175" xfId="0" applyAlignment="1" applyFont="1" applyNumberFormat="1">
      <alignment horizontal="center"/>
    </xf>
    <xf borderId="0" fillId="22" fontId="7" numFmtId="3" xfId="0" applyFont="1" applyNumberFormat="1"/>
    <xf borderId="0" fillId="22" fontId="7" numFmtId="9" xfId="0" applyFont="1" applyNumberFormat="1"/>
    <xf borderId="0" fillId="22" fontId="7" numFmtId="169" xfId="0" applyFont="1" applyNumberFormat="1"/>
    <xf borderId="0" fillId="23" fontId="7" numFmtId="175" xfId="0" applyAlignment="1" applyFont="1" applyNumberFormat="1">
      <alignment horizontal="center"/>
    </xf>
    <xf borderId="0" fillId="23" fontId="7" numFmtId="9" xfId="0" applyFont="1" applyNumberFormat="1"/>
    <xf borderId="0" fillId="22" fontId="13" numFmtId="0" xfId="0" applyAlignment="1" applyFont="1">
      <alignment horizontal="center" vertical="bottom"/>
    </xf>
    <xf borderId="17" fillId="23" fontId="13" numFmtId="0" xfId="0" applyAlignment="1" applyBorder="1" applyFont="1">
      <alignment horizontal="center" readingOrder="0" vertical="bottom"/>
    </xf>
    <xf borderId="0" fillId="22" fontId="7" numFmtId="0" xfId="0" applyAlignment="1" applyFont="1">
      <alignment horizontal="left" readingOrder="0"/>
    </xf>
    <xf borderId="18" fillId="22" fontId="7" numFmtId="0" xfId="0" applyAlignment="1" applyBorder="1" applyFont="1">
      <alignment horizontal="left" readingOrder="0"/>
    </xf>
    <xf borderId="18" fillId="22" fontId="7" numFmtId="0" xfId="0" applyAlignment="1" applyBorder="1" applyFont="1">
      <alignment horizontal="center"/>
    </xf>
    <xf borderId="18" fillId="22" fontId="7" numFmtId="170" xfId="0" applyAlignment="1" applyBorder="1" applyFont="1" applyNumberFormat="1">
      <alignment horizontal="center"/>
    </xf>
    <xf borderId="18" fillId="22" fontId="6" numFmtId="0" xfId="0" applyBorder="1" applyFont="1"/>
    <xf borderId="18" fillId="22" fontId="7" numFmtId="172" xfId="0" applyAlignment="1" applyBorder="1" applyFont="1" applyNumberFormat="1">
      <alignment horizontal="center"/>
    </xf>
    <xf borderId="18" fillId="22" fontId="7" numFmtId="0" xfId="0" applyBorder="1" applyFont="1"/>
    <xf borderId="18" fillId="22" fontId="7" numFmtId="0" xfId="0" applyAlignment="1" applyBorder="1" applyFont="1">
      <alignment horizontal="center" readingOrder="0"/>
    </xf>
    <xf borderId="0" fillId="22" fontId="29" numFmtId="0" xfId="0" applyAlignment="1" applyFont="1">
      <alignment vertical="bottom"/>
    </xf>
    <xf borderId="18" fillId="22" fontId="7" numFmtId="3" xfId="0" applyBorder="1" applyFont="1" applyNumberFormat="1"/>
    <xf borderId="0" fillId="23" fontId="29" numFmtId="0" xfId="0" applyAlignment="1" applyFont="1">
      <alignment vertical="bottom"/>
    </xf>
    <xf borderId="0" fillId="23" fontId="13" numFmtId="0" xfId="0" applyAlignment="1" applyFont="1">
      <alignment horizontal="center" vertical="bottom"/>
    </xf>
    <xf borderId="0" fillId="23" fontId="7" numFmtId="3" xfId="0" applyAlignment="1" applyFont="1" applyNumberFormat="1">
      <alignment readingOrder="0"/>
    </xf>
    <xf borderId="0" fillId="22" fontId="29" numFmtId="0" xfId="0" applyAlignment="1" applyFont="1">
      <alignment vertical="bottom"/>
    </xf>
    <xf borderId="0" fillId="22" fontId="7" numFmtId="3" xfId="0" applyAlignment="1" applyFont="1" applyNumberFormat="1">
      <alignment readingOrder="0"/>
    </xf>
    <xf borderId="0" fillId="23" fontId="7" numFmtId="0" xfId="0" applyAlignment="1" applyFont="1">
      <alignment horizontal="left"/>
    </xf>
    <xf borderId="17" fillId="23" fontId="7" numFmtId="0" xfId="0" applyAlignment="1" applyBorder="1" applyFont="1">
      <alignment horizontal="left"/>
    </xf>
    <xf borderId="17" fillId="23" fontId="7" numFmtId="0" xfId="0" applyAlignment="1" applyBorder="1" applyFont="1">
      <alignment horizontal="center"/>
    </xf>
    <xf borderId="17" fillId="23" fontId="6" numFmtId="0" xfId="0" applyBorder="1" applyFont="1"/>
    <xf borderId="17" fillId="23" fontId="7" numFmtId="170" xfId="0" applyAlignment="1" applyBorder="1" applyFont="1" applyNumberFormat="1">
      <alignment horizontal="center"/>
    </xf>
    <xf borderId="17" fillId="23" fontId="7" numFmtId="172" xfId="0" applyAlignment="1" applyBorder="1" applyFont="1" applyNumberFormat="1">
      <alignment horizontal="center"/>
    </xf>
    <xf borderId="17" fillId="23" fontId="7" numFmtId="0" xfId="0" applyBorder="1" applyFont="1"/>
    <xf borderId="17" fillId="23" fontId="7" numFmtId="0" xfId="0" applyAlignment="1" applyBorder="1" applyFont="1">
      <alignment horizontal="center" readingOrder="0"/>
    </xf>
    <xf borderId="17" fillId="23" fontId="7" numFmtId="3" xfId="0" applyAlignment="1" applyBorder="1" applyFont="1" applyNumberFormat="1">
      <alignment readingOrder="0"/>
    </xf>
    <xf borderId="0" fillId="23" fontId="29" numFmtId="0" xfId="0" applyAlignment="1" applyFont="1">
      <alignment vertical="bottom"/>
    </xf>
    <xf borderId="0" fillId="23" fontId="29" numFmtId="0" xfId="0" applyAlignment="1" applyFont="1">
      <alignment readingOrder="0" vertical="bottom"/>
    </xf>
    <xf borderId="17" fillId="22" fontId="13" numFmtId="0" xfId="0" applyAlignment="1" applyBorder="1" applyFont="1">
      <alignment horizontal="center" readingOrder="0" vertical="bottom"/>
    </xf>
    <xf borderId="17" fillId="22" fontId="13" numFmtId="0" xfId="0" applyAlignment="1" applyBorder="1" applyFont="1">
      <alignment horizontal="center" vertical="bottom"/>
    </xf>
    <xf borderId="18" fillId="23" fontId="7" numFmtId="0" xfId="0" applyAlignment="1" applyBorder="1" applyFont="1">
      <alignment horizontal="center"/>
    </xf>
    <xf borderId="18" fillId="23" fontId="7" numFmtId="170" xfId="0" applyAlignment="1" applyBorder="1" applyFont="1" applyNumberFormat="1">
      <alignment horizontal="center"/>
    </xf>
    <xf borderId="18" fillId="23" fontId="6" numFmtId="0" xfId="0" applyBorder="1" applyFont="1"/>
    <xf borderId="18" fillId="23" fontId="7" numFmtId="172" xfId="0" applyAlignment="1" applyBorder="1" applyFont="1" applyNumberFormat="1">
      <alignment horizontal="center"/>
    </xf>
    <xf borderId="18" fillId="23" fontId="7" numFmtId="0" xfId="0" applyBorder="1" applyFont="1"/>
    <xf borderId="18" fillId="23" fontId="7" numFmtId="3" xfId="0" applyBorder="1" applyFont="1" applyNumberFormat="1"/>
    <xf borderId="0" fillId="22" fontId="7" numFmtId="0" xfId="0" applyAlignment="1" applyFont="1">
      <alignment horizontal="left"/>
    </xf>
    <xf borderId="0" fillId="23" fontId="7" numFmtId="3" xfId="0" applyAlignment="1" applyFont="1" applyNumberFormat="1">
      <alignment horizontal="center"/>
    </xf>
    <xf borderId="0" fillId="23" fontId="7" numFmtId="3" xfId="0" applyAlignment="1" applyFont="1" applyNumberFormat="1">
      <alignment horizontal="center" readingOrder="0"/>
    </xf>
    <xf borderId="0" fillId="23" fontId="29" numFmtId="3" xfId="0" applyAlignment="1" applyFont="1" applyNumberFormat="1">
      <alignment vertical="bottom"/>
    </xf>
    <xf borderId="17" fillId="22" fontId="7" numFmtId="0" xfId="0" applyAlignment="1" applyBorder="1" applyFont="1">
      <alignment horizontal="left"/>
    </xf>
    <xf borderId="17" fillId="22" fontId="7" numFmtId="0" xfId="0" applyAlignment="1" applyBorder="1" applyFont="1">
      <alignment horizontal="center"/>
    </xf>
    <xf borderId="17" fillId="22" fontId="7" numFmtId="170" xfId="0" applyAlignment="1" applyBorder="1" applyFont="1" applyNumberFormat="1">
      <alignment horizontal="center"/>
    </xf>
    <xf borderId="17" fillId="22" fontId="6" numFmtId="0" xfId="0" applyBorder="1" applyFont="1"/>
    <xf borderId="17" fillId="22" fontId="7" numFmtId="172" xfId="0" applyAlignment="1" applyBorder="1" applyFont="1" applyNumberFormat="1">
      <alignment horizontal="center"/>
    </xf>
    <xf borderId="17" fillId="22" fontId="7" numFmtId="0" xfId="0" applyBorder="1" applyFont="1"/>
    <xf borderId="17" fillId="22" fontId="7" numFmtId="0" xfId="0" applyAlignment="1" applyBorder="1" applyFont="1">
      <alignment horizontal="center" readingOrder="0"/>
    </xf>
    <xf borderId="17" fillId="22" fontId="7" numFmtId="3" xfId="0" applyAlignment="1" applyBorder="1" applyFont="1" applyNumberFormat="1">
      <alignment readingOrder="0"/>
    </xf>
    <xf borderId="0" fillId="23" fontId="2" numFmtId="0" xfId="0" applyAlignment="1" applyFont="1">
      <alignment readingOrder="0"/>
    </xf>
    <xf borderId="0" fillId="22" fontId="7" numFmtId="3" xfId="0" applyAlignment="1" applyFont="1" applyNumberFormat="1">
      <alignment horizontal="center"/>
    </xf>
    <xf borderId="0" fillId="22" fontId="7" numFmtId="3" xfId="0" applyAlignment="1" applyFont="1" applyNumberFormat="1">
      <alignment horizontal="center" readingOrder="0"/>
    </xf>
    <xf borderId="0" fillId="22" fontId="7" numFmtId="0" xfId="0" applyAlignment="1" applyFont="1">
      <alignment readingOrder="0"/>
    </xf>
    <xf borderId="0" fillId="22" fontId="7" numFmtId="2" xfId="0" applyAlignment="1" applyFont="1" applyNumberFormat="1">
      <alignment horizontal="center"/>
    </xf>
    <xf borderId="0" fillId="24" fontId="30" numFmtId="0" xfId="0" applyAlignment="1" applyFill="1" applyFont="1">
      <alignment readingOrder="0" shrinkToFit="0" wrapText="1"/>
    </xf>
    <xf borderId="0" fillId="24" fontId="2" numFmtId="0" xfId="0" applyFont="1"/>
    <xf borderId="0" fillId="24" fontId="2" numFmtId="174" xfId="0" applyFont="1" applyNumberFormat="1"/>
    <xf borderId="0" fillId="9" fontId="31" numFmtId="0" xfId="0" applyAlignment="1" applyFont="1">
      <alignment readingOrder="0" shrinkToFit="0" wrapText="1"/>
    </xf>
    <xf borderId="0" fillId="8" fontId="31" numFmtId="0" xfId="0" applyAlignment="1" applyFont="1">
      <alignment readingOrder="0" shrinkToFit="0" wrapText="1"/>
    </xf>
    <xf borderId="0" fillId="14" fontId="31" numFmtId="0" xfId="0" applyAlignment="1" applyFont="1">
      <alignment readingOrder="0" shrinkToFit="0" wrapText="1"/>
    </xf>
    <xf borderId="0" fillId="0" fontId="7" numFmtId="170" xfId="0" applyAlignment="1" applyFont="1" applyNumberFormat="1">
      <alignment horizontal="center"/>
    </xf>
    <xf borderId="0" fillId="0" fontId="7" numFmtId="172" xfId="0" applyAlignment="1" applyFont="1" applyNumberFormat="1">
      <alignment horizontal="center"/>
    </xf>
    <xf borderId="0" fillId="0" fontId="7" numFmtId="0" xfId="0" applyAlignment="1" applyFont="1">
      <alignment horizontal="center"/>
    </xf>
    <xf borderId="0" fillId="0" fontId="7" numFmtId="0" xfId="0" applyFont="1"/>
    <xf borderId="0" fillId="0" fontId="29" numFmtId="0" xfId="0" applyAlignment="1" applyFont="1">
      <alignment vertical="bottom"/>
    </xf>
    <xf borderId="0" fillId="0" fontId="7" numFmtId="174" xfId="0" applyAlignment="1" applyFont="1" applyNumberFormat="1">
      <alignment horizontal="center"/>
    </xf>
    <xf borderId="0" fillId="0" fontId="7" numFmtId="0" xfId="0" applyAlignment="1" applyFont="1">
      <alignment horizontal="center" readingOrder="0"/>
    </xf>
    <xf borderId="0" fillId="0" fontId="7" numFmtId="2" xfId="0" applyAlignment="1" applyFont="1" applyNumberFormat="1">
      <alignment horizontal="center"/>
    </xf>
    <xf borderId="0" fillId="0" fontId="7" numFmtId="3" xfId="0" applyFont="1" applyNumberFormat="1"/>
    <xf borderId="0" fillId="25" fontId="31" numFmtId="0" xfId="0" applyAlignment="1" applyFill="1" applyFont="1">
      <alignment readingOrder="0" shrinkToFit="0" wrapText="1"/>
    </xf>
    <xf borderId="8" fillId="0" fontId="29" numFmtId="0" xfId="0" applyAlignment="1" applyBorder="1" applyFont="1">
      <alignment vertical="bottom"/>
    </xf>
    <xf borderId="19" fillId="11" fontId="13" numFmtId="173" xfId="0" applyAlignment="1" applyBorder="1" applyFont="1" applyNumberFormat="1">
      <alignment horizontal="center"/>
    </xf>
    <xf borderId="19" fillId="11" fontId="13" numFmtId="173" xfId="0" applyAlignment="1" applyBorder="1" applyFont="1" applyNumberFormat="1">
      <alignment horizontal="center" vertical="bottom"/>
    </xf>
    <xf borderId="0" fillId="0" fontId="7" numFmtId="175" xfId="0" applyAlignment="1" applyFont="1" applyNumberFormat="1">
      <alignment horizontal="center"/>
    </xf>
    <xf borderId="0" fillId="14" fontId="13" numFmtId="175" xfId="0" applyAlignment="1" applyFont="1" applyNumberFormat="1">
      <alignment horizontal="center" vertical="bottom"/>
    </xf>
    <xf borderId="0" fillId="25" fontId="32" numFmtId="175" xfId="0" applyAlignment="1" applyFont="1" applyNumberFormat="1">
      <alignment horizontal="center" vertical="bottom"/>
    </xf>
    <xf borderId="0" fillId="26" fontId="33" numFmtId="9" xfId="0" applyAlignment="1" applyFill="1" applyFont="1" applyNumberFormat="1">
      <alignment horizontal="center"/>
    </xf>
    <xf borderId="0" fillId="22" fontId="13" numFmtId="175" xfId="0" applyAlignment="1" applyFont="1" applyNumberFormat="1">
      <alignment horizontal="center" vertical="bottom"/>
    </xf>
    <xf borderId="0" fillId="8" fontId="13" numFmtId="175" xfId="0" applyAlignment="1" applyFont="1" applyNumberFormat="1">
      <alignment horizontal="center" vertical="bottom"/>
    </xf>
    <xf borderId="0" fillId="23" fontId="13" numFmtId="175" xfId="0" applyAlignment="1" applyFont="1" applyNumberFormat="1">
      <alignment horizontal="center" vertical="bottom"/>
    </xf>
    <xf borderId="0" fillId="9" fontId="13" numFmtId="175" xfId="0" applyAlignment="1" applyFont="1" applyNumberFormat="1">
      <alignment horizontal="center" vertical="bottom"/>
    </xf>
    <xf borderId="18" fillId="27" fontId="7" numFmtId="0" xfId="0" applyAlignment="1" applyBorder="1" applyFill="1" applyFont="1">
      <alignment horizontal="left"/>
    </xf>
    <xf borderId="18" fillId="27" fontId="7" numFmtId="3" xfId="0" applyBorder="1" applyFont="1" applyNumberFormat="1"/>
    <xf borderId="0" fillId="27" fontId="7" numFmtId="170" xfId="0" applyAlignment="1" applyFont="1" applyNumberFormat="1">
      <alignment horizontal="center"/>
    </xf>
    <xf borderId="0" fillId="27" fontId="7" numFmtId="172" xfId="0" applyAlignment="1" applyFont="1" applyNumberFormat="1">
      <alignment horizontal="center"/>
    </xf>
    <xf borderId="0" fillId="27" fontId="7" numFmtId="0" xfId="0" applyAlignment="1" applyFont="1">
      <alignment horizontal="center"/>
    </xf>
    <xf borderId="0" fillId="27" fontId="7" numFmtId="0" xfId="0" applyFont="1"/>
    <xf borderId="0" fillId="27" fontId="7" numFmtId="174" xfId="0" applyAlignment="1" applyFont="1" applyNumberFormat="1">
      <alignment horizontal="center"/>
    </xf>
    <xf borderId="0" fillId="27" fontId="7" numFmtId="2" xfId="0" applyAlignment="1" applyFont="1" applyNumberFormat="1">
      <alignment horizontal="center"/>
    </xf>
    <xf borderId="0" fillId="27" fontId="7" numFmtId="3" xfId="0" applyFont="1" applyNumberFormat="1"/>
    <xf borderId="0" fillId="0" fontId="7" numFmtId="3" xfId="0" applyAlignment="1" applyFont="1" applyNumberFormat="1">
      <alignment readingOrder="0"/>
    </xf>
    <xf borderId="0" fillId="0" fontId="7" numFmtId="170" xfId="0" applyAlignment="1" applyFont="1" applyNumberFormat="1">
      <alignment horizontal="center" readingOrder="0"/>
    </xf>
    <xf borderId="0" fillId="0" fontId="7" numFmtId="172" xfId="0" applyAlignment="1" applyFont="1" applyNumberFormat="1">
      <alignment horizontal="center" readingOrder="0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0" fontId="7" numFmtId="174" xfId="0" applyAlignment="1" applyFont="1" applyNumberFormat="1">
      <alignment horizontal="center" readingOrder="0"/>
    </xf>
    <xf borderId="0" fillId="0" fontId="7" numFmtId="2" xfId="0" applyAlignment="1" applyFont="1" applyNumberFormat="1">
      <alignment horizontal="center" readingOrder="0"/>
    </xf>
    <xf borderId="17" fillId="0" fontId="7" numFmtId="0" xfId="0" applyAlignment="1" applyBorder="1" applyFont="1">
      <alignment horizontal="left"/>
    </xf>
    <xf borderId="17" fillId="0" fontId="7" numFmtId="3" xfId="0" applyAlignment="1" applyBorder="1" applyFont="1" applyNumberFormat="1">
      <alignment readingOrder="0"/>
    </xf>
    <xf borderId="0" fillId="14" fontId="32" numFmtId="175" xfId="0" applyAlignment="1" applyFont="1" applyNumberFormat="1">
      <alignment horizontal="center" vertical="bottom"/>
    </xf>
    <xf borderId="0" fillId="23" fontId="29" numFmtId="175" xfId="0" applyAlignment="1" applyFont="1" applyNumberFormat="1">
      <alignment vertical="bottom"/>
    </xf>
    <xf borderId="0" fillId="22" fontId="29" numFmtId="175" xfId="0" applyAlignment="1" applyFont="1" applyNumberFormat="1">
      <alignment vertical="bottom"/>
    </xf>
    <xf borderId="18" fillId="28" fontId="7" numFmtId="0" xfId="0" applyAlignment="1" applyBorder="1" applyFill="1" applyFont="1">
      <alignment horizontal="center"/>
    </xf>
    <xf borderId="18" fillId="28" fontId="7" numFmtId="3" xfId="0" applyBorder="1" applyFont="1" applyNumberFormat="1"/>
    <xf borderId="0" fillId="28" fontId="7" numFmtId="170" xfId="0" applyAlignment="1" applyFont="1" applyNumberFormat="1">
      <alignment horizontal="center"/>
    </xf>
    <xf borderId="0" fillId="28" fontId="7" numFmtId="172" xfId="0" applyAlignment="1" applyFont="1" applyNumberFormat="1">
      <alignment horizontal="center"/>
    </xf>
    <xf borderId="0" fillId="28" fontId="7" numFmtId="0" xfId="0" applyAlignment="1" applyFont="1">
      <alignment horizontal="center"/>
    </xf>
    <xf borderId="0" fillId="28" fontId="7" numFmtId="0" xfId="0" applyFont="1"/>
    <xf borderId="0" fillId="28" fontId="7" numFmtId="174" xfId="0" applyAlignment="1" applyFont="1" applyNumberFormat="1">
      <alignment horizontal="center"/>
    </xf>
    <xf borderId="0" fillId="28" fontId="7" numFmtId="2" xfId="0" applyAlignment="1" applyFont="1" applyNumberFormat="1">
      <alignment horizontal="center"/>
    </xf>
    <xf borderId="0" fillId="28" fontId="7" numFmtId="3" xfId="0" applyFont="1" applyNumberFormat="1"/>
    <xf borderId="0" fillId="0" fontId="7" numFmtId="0" xfId="0" applyAlignment="1" applyFont="1">
      <alignment horizontal="left"/>
    </xf>
    <xf borderId="0" fillId="14" fontId="13" numFmtId="175" xfId="0" applyAlignment="1" applyFont="1" applyNumberFormat="1">
      <alignment horizontal="left" vertical="bottom"/>
    </xf>
    <xf borderId="0" fillId="23" fontId="29" numFmtId="0" xfId="0" applyAlignment="1" applyFont="1">
      <alignment vertical="bottom"/>
    </xf>
    <xf borderId="0" fillId="22" fontId="29" numFmtId="0" xfId="0" applyAlignment="1" applyFont="1">
      <alignment vertical="bottom"/>
    </xf>
    <xf borderId="0" fillId="0" fontId="7" numFmtId="3" xfId="0" applyAlignment="1" applyFont="1" applyNumberFormat="1">
      <alignment horizontal="left" vertical="center"/>
    </xf>
    <xf borderId="0" fillId="0" fontId="6" numFmtId="3" xfId="0" applyAlignment="1" applyFont="1" applyNumberFormat="1">
      <alignment horizontal="center" vertical="center"/>
    </xf>
    <xf borderId="0" fillId="13" fontId="6" numFmtId="3" xfId="0" applyAlignment="1" applyFont="1" applyNumberFormat="1">
      <alignment horizontal="center" vertical="center"/>
    </xf>
    <xf borderId="0" fillId="9" fontId="7" numFmtId="3" xfId="0" applyAlignment="1" applyFont="1" applyNumberFormat="1">
      <alignment horizontal="center" vertical="center"/>
    </xf>
    <xf borderId="0" fillId="0" fontId="29" numFmtId="3" xfId="0" applyFont="1" applyNumberFormat="1"/>
    <xf borderId="0" fillId="0" fontId="29" numFmtId="3" xfId="0" applyAlignment="1" applyFont="1" applyNumberFormat="1">
      <alignment vertical="bottom"/>
    </xf>
    <xf borderId="0" fillId="0" fontId="6" numFmtId="174" xfId="0" applyAlignment="1" applyFont="1" applyNumberFormat="1">
      <alignment horizontal="center" vertical="center"/>
    </xf>
    <xf borderId="0" fillId="0" fontId="6" numFmtId="2" xfId="0" applyAlignment="1" applyFont="1" applyNumberFormat="1">
      <alignment horizontal="center" vertical="center"/>
    </xf>
    <xf borderId="0" fillId="29" fontId="6" numFmtId="3" xfId="0" applyAlignment="1" applyFill="1" applyFont="1" applyNumberFormat="1">
      <alignment horizontal="center" vertical="center"/>
    </xf>
    <xf borderId="0" fillId="13" fontId="7" numFmtId="0" xfId="0" applyAlignment="1" applyFont="1">
      <alignment horizontal="center"/>
    </xf>
    <xf borderId="0" fillId="8" fontId="6" numFmtId="3" xfId="0" applyAlignment="1" applyFont="1" applyNumberFormat="1">
      <alignment horizontal="center" vertical="center"/>
    </xf>
    <xf borderId="0" fillId="17" fontId="6" numFmtId="3" xfId="0" applyAlignment="1" applyFont="1" applyNumberFormat="1">
      <alignment horizontal="center" vertical="center"/>
    </xf>
    <xf quotePrefix="1" borderId="0" fillId="0" fontId="7" numFmtId="3" xfId="0" applyAlignment="1" applyFont="1" applyNumberFormat="1">
      <alignment horizontal="left" vertical="center"/>
    </xf>
    <xf borderId="0" fillId="30" fontId="7" numFmtId="3" xfId="0" applyAlignment="1" applyFill="1" applyFont="1" applyNumberFormat="1">
      <alignment horizontal="left" vertical="center"/>
    </xf>
    <xf borderId="0" fillId="30" fontId="6" numFmtId="3" xfId="0" applyAlignment="1" applyFont="1" applyNumberFormat="1">
      <alignment horizontal="center" vertical="center"/>
    </xf>
    <xf borderId="0" fillId="9" fontId="6" numFmtId="3" xfId="0" applyAlignment="1" applyFont="1" applyNumberFormat="1">
      <alignment horizontal="center" vertical="center"/>
    </xf>
    <xf borderId="0" fillId="31" fontId="7" numFmtId="3" xfId="0" applyAlignment="1" applyFill="1" applyFont="1" applyNumberFormat="1">
      <alignment horizontal="left" vertical="center"/>
    </xf>
    <xf borderId="0" fillId="31" fontId="7" numFmtId="3" xfId="0" applyAlignment="1" applyFont="1" applyNumberFormat="1">
      <alignment horizontal="center" vertical="center"/>
    </xf>
    <xf borderId="0" fillId="31" fontId="29" numFmtId="3" xfId="0" applyFont="1" applyNumberFormat="1"/>
    <xf borderId="0" fillId="31" fontId="29" numFmtId="3" xfId="0" applyAlignment="1" applyFont="1" applyNumberFormat="1">
      <alignment vertical="bottom"/>
    </xf>
    <xf borderId="0" fillId="31" fontId="7" numFmtId="174" xfId="0" applyAlignment="1" applyFont="1" applyNumberFormat="1">
      <alignment horizontal="center" vertical="center"/>
    </xf>
    <xf borderId="0" fillId="31" fontId="7" numFmtId="2" xfId="0" applyAlignment="1" applyFont="1" applyNumberFormat="1">
      <alignment horizontal="center" vertical="center"/>
    </xf>
    <xf borderId="0" fillId="0" fontId="7" numFmtId="174" xfId="0" applyAlignment="1" applyFont="1" applyNumberFormat="1">
      <alignment horizontal="center"/>
    </xf>
    <xf borderId="0" fillId="0" fontId="7" numFmtId="2" xfId="0" applyAlignment="1" applyFont="1" applyNumberFormat="1">
      <alignment horizontal="center"/>
    </xf>
    <xf borderId="0" fillId="0" fontId="7" numFmtId="3" xfId="0" applyFont="1" applyNumberFormat="1"/>
    <xf borderId="0" fillId="9" fontId="7" numFmtId="0" xfId="0" applyFont="1"/>
    <xf borderId="0" fillId="0" fontId="7" numFmtId="176" xfId="0" applyFont="1" applyNumberFormat="1"/>
    <xf borderId="0" fillId="13" fontId="7" numFmtId="0" xfId="0" applyFont="1"/>
    <xf borderId="0" fillId="0" fontId="7" numFmtId="170" xfId="0" applyAlignment="1" applyFont="1" applyNumberFormat="1">
      <alignment horizontal="center"/>
    </xf>
    <xf borderId="0" fillId="0" fontId="7" numFmtId="172" xfId="0" applyAlignment="1" applyFont="1" applyNumberFormat="1">
      <alignment horizontal="center"/>
    </xf>
    <xf borderId="0" fillId="0" fontId="34" numFmtId="0" xfId="0" applyFont="1"/>
    <xf borderId="11" fillId="0" fontId="34" numFmtId="0" xfId="0" applyBorder="1" applyFont="1"/>
    <xf borderId="5" fillId="0" fontId="34" numFmtId="0" xfId="0" applyAlignment="1" applyBorder="1" applyFont="1">
      <alignment horizontal="center"/>
    </xf>
    <xf borderId="5" fillId="0" fontId="6" numFmtId="0" xfId="0" applyAlignment="1" applyBorder="1" applyFont="1">
      <alignment horizontal="center"/>
    </xf>
    <xf borderId="5" fillId="9" fontId="6" numFmtId="0" xfId="0" applyAlignment="1" applyBorder="1" applyFont="1">
      <alignment horizontal="center"/>
    </xf>
    <xf borderId="14" fillId="0" fontId="34" numFmtId="0" xfId="0" applyBorder="1" applyFont="1"/>
    <xf borderId="0" fillId="0" fontId="34" numFmtId="0" xfId="0" applyAlignment="1" applyFont="1">
      <alignment horizontal="center"/>
    </xf>
    <xf borderId="0" fillId="20" fontId="6" numFmtId="0" xfId="0" applyAlignment="1" applyFont="1">
      <alignment horizontal="center"/>
    </xf>
    <xf borderId="20" fillId="0" fontId="34" numFmtId="0" xfId="0" applyBorder="1" applyFont="1"/>
    <xf borderId="8" fillId="0" fontId="34" numFmtId="0" xfId="0" applyAlignment="1" applyBorder="1" applyFont="1">
      <alignment horizontal="center"/>
    </xf>
    <xf borderId="8" fillId="0" fontId="6" numFmtId="0" xfId="0" applyAlignment="1" applyBorder="1" applyFont="1">
      <alignment horizontal="center"/>
    </xf>
    <xf borderId="0" fillId="32" fontId="7" numFmtId="3" xfId="0" applyAlignment="1" applyFill="1" applyFont="1" applyNumberFormat="1">
      <alignment horizontal="left" vertical="center"/>
    </xf>
    <xf borderId="0" fillId="0" fontId="35" numFmtId="3" xfId="0" applyFont="1" applyNumberFormat="1"/>
    <xf borderId="0" fillId="32" fontId="7" numFmtId="3" xfId="0" applyAlignment="1" applyFont="1" applyNumberFormat="1">
      <alignment horizontal="center" vertical="center"/>
    </xf>
    <xf borderId="0" fillId="32" fontId="29" numFmtId="3" xfId="0" applyFont="1" applyNumberFormat="1"/>
    <xf borderId="0" fillId="32" fontId="29" numFmtId="3" xfId="0" applyAlignment="1" applyFont="1" applyNumberFormat="1">
      <alignment vertical="bottom"/>
    </xf>
    <xf borderId="0" fillId="32" fontId="7" numFmtId="174" xfId="0" applyAlignment="1" applyFont="1" applyNumberFormat="1">
      <alignment horizontal="center" vertical="center"/>
    </xf>
    <xf borderId="0" fillId="32" fontId="7" numFmtId="2" xfId="0" applyAlignment="1" applyFont="1" applyNumberFormat="1">
      <alignment horizontal="center" vertical="center"/>
    </xf>
    <xf borderId="0" fillId="0" fontId="6" numFmtId="174" xfId="0" applyAlignment="1" applyFont="1" applyNumberFormat="1">
      <alignment horizontal="center"/>
    </xf>
    <xf borderId="0" fillId="0" fontId="6" numFmtId="2" xfId="0" applyAlignment="1" applyFont="1" applyNumberFormat="1">
      <alignment horizontal="center"/>
    </xf>
    <xf borderId="0" fillId="15" fontId="6" numFmtId="0" xfId="0" applyAlignment="1" applyFont="1">
      <alignment horizontal="center"/>
    </xf>
    <xf borderId="0" fillId="0" fontId="7" numFmtId="0" xfId="0" applyAlignment="1" applyFont="1">
      <alignment horizontal="left"/>
    </xf>
    <xf borderId="0" fillId="24" fontId="36" numFmtId="0" xfId="0" applyAlignment="1" applyFont="1">
      <alignment readingOrder="0" shrinkToFit="0" wrapText="1"/>
    </xf>
    <xf borderId="0" fillId="24" fontId="2" numFmtId="1" xfId="0" applyFont="1" applyNumberFormat="1"/>
    <xf borderId="0" fillId="24" fontId="2" numFmtId="1" xfId="0" applyAlignment="1" applyFont="1" applyNumberFormat="1">
      <alignment horizontal="center"/>
    </xf>
    <xf borderId="0" fillId="24" fontId="36" numFmtId="0" xfId="0" applyAlignment="1" applyFont="1">
      <alignment horizontal="center" readingOrder="0" shrinkToFit="0" wrapText="1"/>
    </xf>
    <xf borderId="0" fillId="11" fontId="13" numFmtId="172" xfId="0" applyAlignment="1" applyFont="1" applyNumberFormat="1">
      <alignment shrinkToFit="0" wrapText="0"/>
    </xf>
    <xf borderId="16" fillId="11" fontId="13" numFmtId="172" xfId="0" applyAlignment="1" applyBorder="1" applyFont="1" applyNumberFormat="1">
      <alignment shrinkToFit="0" wrapText="0"/>
    </xf>
    <xf borderId="16" fillId="11" fontId="29" numFmtId="172" xfId="0" applyBorder="1" applyFont="1" applyNumberFormat="1"/>
    <xf borderId="16" fillId="11" fontId="13" numFmtId="172" xfId="0" applyAlignment="1" applyBorder="1" applyFont="1" applyNumberFormat="1">
      <alignment horizontal="center"/>
    </xf>
    <xf borderId="16" fillId="11" fontId="13" numFmtId="172" xfId="0" applyAlignment="1" applyBorder="1" applyFont="1" applyNumberFormat="1">
      <alignment horizontal="center" readingOrder="0" shrinkToFit="0" wrapText="1"/>
    </xf>
    <xf borderId="0" fillId="0" fontId="7" numFmtId="1" xfId="0" applyAlignment="1" applyFont="1" applyNumberFormat="1">
      <alignment horizontal="center"/>
    </xf>
    <xf borderId="16" fillId="11" fontId="32" numFmtId="172" xfId="0" applyAlignment="1" applyBorder="1" applyFont="1" applyNumberFormat="1">
      <alignment horizontal="center"/>
    </xf>
    <xf borderId="0" fillId="14" fontId="1" numFmtId="0" xfId="0" applyFont="1"/>
    <xf borderId="0" fillId="0" fontId="2" numFmtId="172" xfId="0" applyFont="1" applyNumberFormat="1"/>
    <xf borderId="0" fillId="0" fontId="2" numFmtId="0" xfId="0" applyFont="1"/>
    <xf borderId="0" fillId="0" fontId="2" numFmtId="175" xfId="0" applyFont="1" applyNumberFormat="1"/>
    <xf borderId="0" fillId="0" fontId="1" numFmtId="9" xfId="0" applyAlignment="1" applyFont="1" applyNumberFormat="1">
      <alignment horizontal="center"/>
    </xf>
    <xf borderId="21" fillId="33" fontId="1" numFmtId="3" xfId="0" applyBorder="1" applyFill="1" applyFont="1" applyNumberFormat="1"/>
    <xf borderId="21" fillId="0" fontId="2" numFmtId="3" xfId="0" applyBorder="1" applyFont="1" applyNumberFormat="1"/>
    <xf borderId="21" fillId="0" fontId="7" numFmtId="175" xfId="0" applyAlignment="1" applyBorder="1" applyFont="1" applyNumberFormat="1">
      <alignment horizontal="center"/>
    </xf>
    <xf borderId="21" fillId="0" fontId="2" numFmtId="172" xfId="0" applyBorder="1" applyFont="1" applyNumberFormat="1"/>
    <xf borderId="21" fillId="0" fontId="2" numFmtId="0" xfId="0" applyBorder="1" applyFont="1"/>
    <xf borderId="21" fillId="0" fontId="2" numFmtId="175" xfId="0" applyBorder="1" applyFont="1" applyNumberFormat="1"/>
    <xf borderId="21" fillId="0" fontId="7" numFmtId="1" xfId="0" applyAlignment="1" applyBorder="1" applyFont="1" applyNumberFormat="1">
      <alignment horizontal="center"/>
    </xf>
    <xf borderId="21" fillId="0" fontId="1" numFmtId="9" xfId="0" applyAlignment="1" applyBorder="1" applyFont="1" applyNumberFormat="1">
      <alignment horizontal="center"/>
    </xf>
    <xf borderId="22" fillId="0" fontId="2" numFmtId="0" xfId="0" applyBorder="1" applyFont="1"/>
    <xf borderId="0" fillId="14" fontId="1" numFmtId="175" xfId="0" applyFont="1" applyNumberFormat="1"/>
    <xf borderId="0" fillId="9" fontId="1" numFmtId="0" xfId="0" applyFont="1"/>
    <xf borderId="21" fillId="14" fontId="1" numFmtId="3" xfId="0" applyBorder="1" applyFont="1" applyNumberFormat="1"/>
    <xf borderId="0" fillId="0" fontId="1" numFmtId="1" xfId="0" applyFont="1" applyNumberFormat="1"/>
    <xf borderId="0" fillId="0" fontId="1" numFmtId="1" xfId="0" applyAlignment="1" applyFont="1" applyNumberFormat="1">
      <alignment horizontal="center"/>
    </xf>
    <xf borderId="0" fillId="0" fontId="1" numFmtId="0" xfId="0" applyFont="1"/>
    <xf borderId="0" fillId="0" fontId="2" numFmtId="1" xfId="0" applyFont="1" applyNumberFormat="1"/>
    <xf borderId="0" fillId="0" fontId="37" numFmtId="0" xfId="0" applyFont="1"/>
    <xf borderId="0" fillId="0" fontId="2" numFmtId="170" xfId="0" applyAlignment="1" applyFont="1" applyNumberFormat="1">
      <alignment readingOrder="0"/>
    </xf>
    <xf borderId="0" fillId="0" fontId="6" numFmtId="170" xfId="0" applyAlignment="1" applyFont="1" applyNumberFormat="1">
      <alignment readingOrder="0"/>
    </xf>
    <xf borderId="0" fillId="22" fontId="38" numFmtId="0" xfId="0" applyFont="1"/>
    <xf borderId="0" fillId="0" fontId="39" numFmtId="0" xfId="0" applyAlignment="1" applyFont="1">
      <alignment readingOrder="0"/>
    </xf>
    <xf borderId="0" fillId="22" fontId="40" numFmtId="164" xfId="0" applyAlignment="1" applyFont="1" applyNumberFormat="1">
      <alignment horizontal="left"/>
    </xf>
    <xf borderId="0" fillId="0" fontId="2" numFmtId="171" xfId="0" applyFont="1" applyNumberFormat="1"/>
    <xf borderId="0" fillId="22" fontId="40" numFmtId="0" xfId="0" applyFont="1"/>
    <xf borderId="0" fillId="22" fontId="40" numFmtId="3" xfId="0" applyFont="1" applyNumberFormat="1"/>
    <xf borderId="0" fillId="22" fontId="38" numFmtId="0" xfId="0" applyFont="1"/>
    <xf borderId="0" fillId="22" fontId="0" numFmtId="0" xfId="0" applyFont="1"/>
    <xf borderId="0" fillId="0" fontId="6" numFmtId="4" xfId="0" applyFont="1" applyNumberFormat="1"/>
    <xf borderId="0" fillId="22" fontId="40" numFmtId="1" xfId="0" applyFont="1" applyNumberFormat="1"/>
    <xf borderId="0" fillId="22" fontId="38" numFmtId="3" xfId="0" applyFont="1" applyNumberFormat="1"/>
    <xf borderId="0" fillId="0" fontId="2" numFmtId="0" xfId="0" applyFont="1"/>
    <xf borderId="0" fillId="0" fontId="41" numFmtId="0" xfId="0" applyAlignment="1" applyFont="1">
      <alignment readingOrder="0"/>
    </xf>
    <xf borderId="0" fillId="0" fontId="42" numFmtId="0" xfId="0" applyAlignment="1" applyFont="1">
      <alignment readingOrder="0"/>
    </xf>
    <xf borderId="0" fillId="22" fontId="43" numFmtId="0" xfId="0" applyFont="1"/>
    <xf borderId="0" fillId="22" fontId="40" numFmtId="166" xfId="0" applyFont="1" applyNumberFormat="1"/>
    <xf borderId="0" fillId="0" fontId="2" numFmtId="166" xfId="0" applyFont="1" applyNumberFormat="1"/>
    <xf borderId="0" fillId="22" fontId="38" numFmtId="0" xfId="0" applyFont="1"/>
    <xf borderId="0" fillId="22" fontId="38" numFmtId="0" xfId="0" applyAlignment="1" applyFont="1">
      <alignment readingOrder="0"/>
    </xf>
    <xf borderId="0" fillId="22" fontId="38" numFmtId="166" xfId="0" applyFont="1" applyNumberFormat="1"/>
    <xf borderId="0" fillId="22" fontId="44" numFmtId="0" xfId="0" applyFont="1"/>
    <xf borderId="0" fillId="22" fontId="44" numFmtId="0" xfId="0" applyAlignment="1" applyFont="1">
      <alignment readingOrder="0"/>
    </xf>
    <xf borderId="0" fillId="0" fontId="45" numFmtId="0" xfId="0" applyAlignment="1" applyFont="1">
      <alignment readingOrder="0"/>
    </xf>
    <xf borderId="0" fillId="22" fontId="46" numFmtId="0" xfId="0" applyFont="1"/>
    <xf borderId="0" fillId="22" fontId="38" numFmtId="10" xfId="0" applyFont="1" applyNumberFormat="1"/>
    <xf borderId="0" fillId="22" fontId="0" numFmtId="0" xfId="0" applyAlignment="1" applyFont="1">
      <alignment readingOrder="0"/>
    </xf>
    <xf borderId="0" fillId="0" fontId="45" numFmtId="0" xfId="0" applyAlignment="1" applyFont="1">
      <alignment readingOrder="0"/>
    </xf>
    <xf borderId="0" fillId="0" fontId="47" numFmtId="0" xfId="0" applyAlignment="1" applyFont="1">
      <alignment readingOrder="0"/>
    </xf>
    <xf borderId="0" fillId="22" fontId="38" numFmtId="1" xfId="0" applyFont="1" applyNumberFormat="1"/>
    <xf borderId="0" fillId="22" fontId="38" numFmtId="169" xfId="0" applyFont="1" applyNumberFormat="1"/>
    <xf borderId="0" fillId="22" fontId="45" numFmtId="0" xfId="0" applyAlignment="1" applyFont="1">
      <alignment readingOrder="0"/>
    </xf>
    <xf borderId="0" fillId="0" fontId="37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177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10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2" numFmtId="173" xfId="0" applyAlignment="1" applyFont="1" applyNumberFormat="1">
      <alignment readingOrder="0"/>
    </xf>
    <xf borderId="0" fillId="0" fontId="6" numFmtId="0" xfId="0" applyAlignment="1" applyFont="1">
      <alignment horizontal="center" shrinkToFit="0" vertical="center" wrapText="1"/>
    </xf>
    <xf borderId="0" fillId="0" fontId="6" numFmtId="3" xfId="0" applyAlignment="1" applyFont="1" applyNumberFormat="1">
      <alignment horizontal="center" shrinkToFit="0" vertical="center" wrapText="1"/>
    </xf>
    <xf borderId="0" fillId="9" fontId="6" numFmtId="1" xfId="0" applyAlignment="1" applyFont="1" applyNumberFormat="1">
      <alignment horizontal="center" shrinkToFit="0" vertical="center" wrapText="1"/>
    </xf>
    <xf borderId="0" fillId="0" fontId="6" numFmtId="170" xfId="0" applyAlignment="1" applyFont="1" applyNumberFormat="1">
      <alignment horizontal="center" shrinkToFit="0" vertical="center" wrapText="1"/>
    </xf>
    <xf borderId="0" fillId="0" fontId="6" numFmtId="170" xfId="0" applyAlignment="1" applyFont="1" applyNumberFormat="1">
      <alignment horizontal="center" shrinkToFit="0" vertical="center" wrapText="1"/>
    </xf>
    <xf borderId="0" fillId="32" fontId="6" numFmtId="0" xfId="0" applyAlignment="1" applyFont="1">
      <alignment horizontal="center" shrinkToFit="0" vertical="center" wrapText="1"/>
    </xf>
    <xf borderId="0" fillId="32" fontId="6" numFmtId="3" xfId="0" applyAlignment="1" applyFont="1" applyNumberFormat="1">
      <alignment horizontal="center" shrinkToFit="0" vertical="center" wrapText="1"/>
    </xf>
    <xf borderId="0" fillId="32" fontId="6" numFmtId="1" xfId="0" applyAlignment="1" applyFont="1" applyNumberFormat="1">
      <alignment horizontal="center" shrinkToFit="0" vertical="center" wrapText="1"/>
    </xf>
    <xf borderId="0" fillId="0" fontId="6" numFmtId="170" xfId="0" applyAlignment="1" applyFont="1" applyNumberFormat="1">
      <alignment horizontal="center"/>
    </xf>
    <xf borderId="0" fillId="0" fontId="6" numFmtId="3" xfId="0" applyAlignment="1" applyFont="1" applyNumberFormat="1">
      <alignment horizontal="center"/>
    </xf>
    <xf borderId="0" fillId="9" fontId="6" numFmtId="1" xfId="0" applyAlignment="1" applyFont="1" applyNumberFormat="1">
      <alignment horizontal="center"/>
    </xf>
    <xf borderId="0" fillId="0" fontId="6" numFmtId="170" xfId="0" applyAlignment="1" applyFont="1" applyNumberFormat="1">
      <alignment horizontal="center"/>
    </xf>
    <xf borderId="0" fillId="0" fontId="2" numFmtId="0" xfId="0" applyFont="1"/>
    <xf borderId="0" fillId="0" fontId="6" numFmtId="0" xfId="0" applyFont="1"/>
    <xf borderId="0" fillId="9" fontId="6" numFmtId="0" xfId="0" applyFont="1"/>
    <xf borderId="0" fillId="0" fontId="6" numFmtId="3" xfId="0" applyAlignment="1" applyFont="1" applyNumberFormat="1">
      <alignment horizontal="center" readingOrder="0"/>
    </xf>
    <xf borderId="0" fillId="0" fontId="6" numFmtId="170" xfId="0" applyAlignment="1" applyFont="1" applyNumberFormat="1">
      <alignment horizontal="center" readingOrder="0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left" vertical="center"/>
    </xf>
    <xf borderId="0" fillId="0" fontId="6" numFmtId="0" xfId="0" applyAlignment="1" applyFont="1">
      <alignment horizontal="left" shrinkToFit="0" vertical="center" wrapText="1"/>
    </xf>
    <xf borderId="0" fillId="0" fontId="6" numFmtId="170" xfId="0" applyAlignment="1" applyFont="1" applyNumberFormat="1">
      <alignment horizontal="center" vertical="center"/>
    </xf>
    <xf borderId="0" fillId="0" fontId="48" numFmtId="0" xfId="0" applyAlignment="1" applyFont="1">
      <alignment horizontal="left" vertical="center"/>
    </xf>
    <xf borderId="0" fillId="0" fontId="49" numFmtId="0" xfId="0" applyFont="1"/>
    <xf borderId="0" fillId="0" fontId="6" numFmtId="0" xfId="0" applyAlignment="1" applyFont="1">
      <alignment shrinkToFit="0" wrapText="1"/>
    </xf>
    <xf borderId="0" fillId="2" fontId="6" numFmtId="170" xfId="0" applyAlignment="1" applyFont="1" applyNumberFormat="1">
      <alignment horizontal="center"/>
    </xf>
    <xf borderId="0" fillId="2" fontId="6" numFmtId="0" xfId="0" applyAlignment="1" applyFont="1">
      <alignment horizontal="center" shrinkToFit="0" wrapText="1"/>
    </xf>
    <xf borderId="0" fillId="9" fontId="6" numFmtId="0" xfId="0" applyAlignment="1" applyFont="1">
      <alignment horizontal="center" shrinkToFit="0" wrapText="1"/>
    </xf>
    <xf borderId="0" fillId="9" fontId="6" numFmtId="3" xfId="0" applyAlignment="1" applyFont="1" applyNumberFormat="1">
      <alignment horizontal="center" shrinkToFit="0" wrapText="1"/>
    </xf>
    <xf borderId="0" fillId="14" fontId="6" numFmtId="0" xfId="0" applyAlignment="1" applyFont="1">
      <alignment horizontal="center" shrinkToFit="0" wrapText="1"/>
    </xf>
    <xf borderId="0" fillId="9" fontId="6" numFmtId="170" xfId="0" applyAlignment="1" applyFont="1" applyNumberFormat="1">
      <alignment horizontal="center"/>
    </xf>
    <xf borderId="0" fillId="14" fontId="6" numFmtId="170" xfId="0" applyAlignment="1" applyFont="1" applyNumberFormat="1">
      <alignment horizontal="center"/>
    </xf>
    <xf borderId="0" fillId="2" fontId="6" numFmtId="1" xfId="0" applyAlignment="1" applyFont="1" applyNumberFormat="1">
      <alignment horizontal="center" shrinkToFit="0" wrapText="1"/>
    </xf>
    <xf borderId="0" fillId="9" fontId="6" numFmtId="9" xfId="0" applyAlignment="1" applyFont="1" applyNumberFormat="1">
      <alignment horizontal="center" shrinkToFit="0" wrapText="1"/>
    </xf>
    <xf borderId="0" fillId="14" fontId="6" numFmtId="3" xfId="0" applyAlignment="1" applyFont="1" applyNumberFormat="1">
      <alignment horizontal="center"/>
    </xf>
    <xf borderId="0" fillId="14" fontId="6" numFmtId="49" xfId="0" applyAlignment="1" applyFont="1" applyNumberFormat="1">
      <alignment horizontal="center"/>
    </xf>
    <xf borderId="0" fillId="9" fontId="6" numFmtId="169" xfId="0" applyAlignment="1" applyFont="1" applyNumberFormat="1">
      <alignment horizontal="center" shrinkToFit="0" wrapText="1"/>
    </xf>
    <xf borderId="0" fillId="9" fontId="6" numFmtId="10" xfId="0" applyAlignment="1" applyFont="1" applyNumberFormat="1">
      <alignment horizontal="center" shrinkToFit="0" wrapText="1"/>
    </xf>
    <xf borderId="0" fillId="9" fontId="6" numFmtId="1" xfId="0" applyAlignment="1" applyFont="1" applyNumberFormat="1">
      <alignment horizontal="center" shrinkToFit="0" wrapText="1"/>
    </xf>
    <xf borderId="0" fillId="14" fontId="6" numFmtId="0" xfId="0" applyFont="1"/>
  </cellXfs>
  <cellStyles count="1">
    <cellStyle xfId="0" name="Normal" builtinId="0"/>
  </cellStyles>
  <dxfs count="22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>
        <color theme="1"/>
      </font>
      <fill>
        <patternFill patternType="solid">
          <fgColor rgb="FFA64D79"/>
          <bgColor rgb="FFA64D79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DDCE8"/>
          <bgColor rgb="FFFDDCE8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F1C232"/>
          <bgColor rgb="FFF1C232"/>
        </patternFill>
      </fill>
      <border/>
    </dxf>
    <dxf>
      <font/>
      <fill>
        <patternFill patternType="solid">
          <fgColor rgb="FFF6B26B"/>
          <bgColor rgb="FFF6B26B"/>
        </patternFill>
      </fill>
      <border/>
    </dxf>
    <dxf>
      <font/>
      <fill>
        <patternFill patternType="solid">
          <fgColor rgb="FFE69138"/>
          <bgColor rgb="FFE69138"/>
        </patternFill>
      </fill>
      <border/>
    </dxf>
    <dxf>
      <font/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F9CB9C"/>
          <bgColor rgb="FFF9CB9C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D5A6BD"/>
          <bgColor rgb="FFD5A6BD"/>
        </patternFill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5">
    <tableStyle count="2" pivot="0" name="Νομοί-style">
      <tableStyleElement dxfId="7" type="firstRowStripe"/>
      <tableStyleElement dxfId="8" type="secondRowStripe"/>
    </tableStyle>
    <tableStyle count="3" pivot="0" name="Διορθώσεις ΕΟΔΥ-style">
      <tableStyleElement dxfId="20" type="headerRow"/>
      <tableStyleElement dxfId="7" type="firstRowStripe"/>
      <tableStyleElement dxfId="21" type="secondRowStripe"/>
    </tableStyle>
    <tableStyle count="3" pivot="0" name="Διορθώσεις ΕΟΔΥ-style 2">
      <tableStyleElement dxfId="20" type="headerRow"/>
      <tableStyleElement dxfId="7" type="firstRowStripe"/>
      <tableStyleElement dxfId="21" type="secondRowStripe"/>
    </tableStyle>
    <tableStyle count="2" pivot="0" name="Διορθώσεις ΕΟΔΥ-style 3">
      <tableStyleElement dxfId="7" type="firstRowStripe"/>
      <tableStyleElement dxfId="21" type="secondRowStripe"/>
    </tableStyle>
    <tableStyle count="2" pivot="0" name="Διορθώσεις ΕΟΔΥ-style 4">
      <tableStyleElement dxfId="7" type="firstRowStripe"/>
      <tableStyleElement dxfId="2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ΤΕΣΤ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Τεστ ανα ημέρα (Αριστερός άξονας)</c:v>
          </c:tx>
          <c:spPr>
            <a:solidFill>
              <a:srgbClr val="F4CCCC"/>
            </a:solidFill>
          </c:spPr>
          <c:dPt>
            <c:idx val="66"/>
            <c:spPr>
              <a:solidFill>
                <a:srgbClr val="666666"/>
              </a:solidFill>
            </c:spPr>
          </c:dPt>
          <c:cat>
            <c:strRef>
              <c:f>Tests!$A$177:$A$1000</c:f>
            </c:strRef>
          </c:cat>
          <c:val>
            <c:numRef>
              <c:f>Tests!$E$177:$E$1000</c:f>
              <c:numCache/>
            </c:numRef>
          </c:val>
        </c:ser>
        <c:axId val="969508518"/>
        <c:axId val="1170238834"/>
      </c:barChart>
      <c:lineChart>
        <c:varyColors val="0"/>
        <c:ser>
          <c:idx val="1"/>
          <c:order val="1"/>
          <c:tx>
            <c:v>Μέσος Όρος Τεστ (κυλιόμενος 7ημερου)</c:v>
          </c:tx>
          <c:marker>
            <c:symbol val="none"/>
          </c:marker>
          <c:cat>
            <c:strRef>
              <c:f>Tests!$A$177:$A$1000</c:f>
            </c:strRef>
          </c:cat>
          <c:val>
            <c:numRef>
              <c:f>Tests!$K$177:$K$1000</c:f>
              <c:numCache/>
            </c:numRef>
          </c:val>
          <c:smooth val="0"/>
        </c:ser>
        <c:axId val="969508518"/>
        <c:axId val="1170238834"/>
      </c:lineChart>
      <c:catAx>
        <c:axId val="9695085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1170238834"/>
      </c:catAx>
      <c:valAx>
        <c:axId val="1170238834"/>
        <c:scaling>
          <c:orientation val="minMax"/>
          <c:max val="26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CC0000"/>
                    </a:solidFill>
                    <a:latin typeface="+mn-lt"/>
                  </a:defRPr>
                </a:pPr>
                <a:r>
                  <a:rPr b="0" sz="1400">
                    <a:solidFill>
                      <a:srgbClr val="CC0000"/>
                    </a:solidFill>
                    <a:latin typeface="+mn-lt"/>
                  </a:rPr>
                  <a:t>Τεστ ανά ημέρα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CC4125"/>
                </a:solidFill>
                <a:latin typeface="+mn-lt"/>
              </a:defRPr>
            </a:pPr>
          </a:p>
        </c:txPr>
        <c:crossAx val="969508518"/>
        <c:majorUnit val="2000.0"/>
        <c:minorUnit val="1000.0"/>
      </c:valAx>
      <c:barChart>
        <c:barDir val="col"/>
        <c:ser>
          <c:idx val="2"/>
          <c:order val="2"/>
          <c:tx>
            <c:v>% θετικά</c:v>
          </c:tx>
          <c:spPr>
            <a:solidFill>
              <a:schemeClr val="accent3"/>
            </a:solidFill>
          </c:spPr>
          <c:cat>
            <c:strRef>
              <c:f>Tests!$A$177:$A$1000</c:f>
            </c:strRef>
          </c:cat>
          <c:val>
            <c:numRef>
              <c:f>Tests!$F$177:$F$1000</c:f>
              <c:numCache/>
            </c:numRef>
          </c:val>
        </c:ser>
        <c:axId val="630295734"/>
        <c:axId val="606539233"/>
      </c:barChart>
      <c:lineChart>
        <c:varyColors val="0"/>
        <c:ser>
          <c:idx val="3"/>
          <c:order val="3"/>
          <c:tx>
            <c:v>Μέσος όρος Θετικών %</c:v>
          </c:tx>
          <c:marker>
            <c:symbol val="none"/>
          </c:marker>
          <c:cat>
            <c:strRef>
              <c:f>Tests!$A$177:$A$1000</c:f>
            </c:strRef>
          </c:cat>
          <c:val>
            <c:numRef>
              <c:f>Tests!$G$177:$G$1000</c:f>
              <c:numCache/>
            </c:numRef>
          </c:val>
          <c:smooth val="0"/>
        </c:ser>
        <c:axId val="630295734"/>
        <c:axId val="606539233"/>
      </c:lineChart>
      <c:catAx>
        <c:axId val="63029573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606539233"/>
      </c:catAx>
      <c:valAx>
        <c:axId val="606539233"/>
        <c:scaling>
          <c:orientation val="minMax"/>
          <c:max val="0.185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38761D"/>
                    </a:solidFill>
                    <a:latin typeface="+mn-lt"/>
                  </a:defRPr>
                </a:pPr>
                <a:r>
                  <a:rPr b="0" sz="1400">
                    <a:solidFill>
                      <a:srgbClr val="38761D"/>
                    </a:solidFill>
                    <a:latin typeface="+mn-lt"/>
                  </a:rPr>
                  <a:t>Θετικά τεστ ανά ημέρα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1">
                <a:solidFill>
                  <a:srgbClr val="38761D"/>
                </a:solidFill>
                <a:latin typeface="Arial"/>
              </a:defRPr>
            </a:pPr>
          </a:p>
        </c:txPr>
        <c:crossAx val="630295734"/>
        <c:crosses val="max"/>
        <c:majorUnit val="0.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ΤΕΣΤ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Τεστ ανα ημέρα (Αριστερός άξονας)</c:v>
          </c:tx>
          <c:spPr>
            <a:solidFill>
              <a:srgbClr val="F4CCCC"/>
            </a:solidFill>
          </c:spPr>
          <c:dPt>
            <c:idx val="189"/>
            <c:spPr>
              <a:solidFill>
                <a:srgbClr val="666666"/>
              </a:solidFill>
            </c:spPr>
          </c:dPt>
          <c:cat>
            <c:strRef>
              <c:f>Tests!$A$54:$A$1000</c:f>
            </c:strRef>
          </c:cat>
          <c:val>
            <c:numRef>
              <c:f>Tests!$E$54:$E$1000</c:f>
              <c:numCache/>
            </c:numRef>
          </c:val>
        </c:ser>
        <c:axId val="1737080279"/>
        <c:axId val="689724606"/>
      </c:barChart>
      <c:lineChart>
        <c:varyColors val="0"/>
        <c:ser>
          <c:idx val="1"/>
          <c:order val="1"/>
          <c:tx>
            <c:v>Μέσος Όρος Τεστ (κυλιόμενος 7ημερου)</c:v>
          </c:tx>
          <c:marker>
            <c:symbol val="none"/>
          </c:marker>
          <c:cat>
            <c:strRef>
              <c:f>Tests!$A$54:$A$1000</c:f>
            </c:strRef>
          </c:cat>
          <c:val>
            <c:numRef>
              <c:f>Tests!$K$54:$K$1000</c:f>
              <c:numCache/>
            </c:numRef>
          </c:val>
          <c:smooth val="0"/>
        </c:ser>
        <c:axId val="1737080279"/>
        <c:axId val="689724606"/>
      </c:lineChart>
      <c:catAx>
        <c:axId val="17370802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689724606"/>
      </c:catAx>
      <c:valAx>
        <c:axId val="689724606"/>
        <c:scaling>
          <c:orientation val="minMax"/>
          <c:max val="26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CC0000"/>
                    </a:solidFill>
                    <a:latin typeface="+mn-lt"/>
                  </a:defRPr>
                </a:pPr>
                <a:r>
                  <a:rPr b="0" sz="1400">
                    <a:solidFill>
                      <a:srgbClr val="CC0000"/>
                    </a:solidFill>
                    <a:latin typeface="+mn-lt"/>
                  </a:rPr>
                  <a:t>Τεστ ανά ημέρα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CC4125"/>
                </a:solidFill>
                <a:latin typeface="+mn-lt"/>
              </a:defRPr>
            </a:pPr>
          </a:p>
        </c:txPr>
        <c:crossAx val="1737080279"/>
        <c:majorUnit val="2000.0"/>
        <c:minorUnit val="1000.0"/>
      </c:valAx>
      <c:barChart>
        <c:barDir val="col"/>
        <c:ser>
          <c:idx val="2"/>
          <c:order val="2"/>
          <c:tx>
            <c:v>% θετικά</c:v>
          </c:tx>
          <c:spPr>
            <a:solidFill>
              <a:schemeClr val="accent3"/>
            </a:solidFill>
          </c:spPr>
          <c:cat>
            <c:strRef>
              <c:f>Tests!$A$54:$A$1000</c:f>
            </c:strRef>
          </c:cat>
          <c:val>
            <c:numRef>
              <c:f>Tests!$F$54:$F$1000</c:f>
              <c:numCache/>
            </c:numRef>
          </c:val>
        </c:ser>
        <c:axId val="915410363"/>
        <c:axId val="1412668928"/>
      </c:barChart>
      <c:lineChart>
        <c:varyColors val="0"/>
        <c:ser>
          <c:idx val="3"/>
          <c:order val="3"/>
          <c:tx>
            <c:v>Μέσος όρος Θετικών %</c:v>
          </c:tx>
          <c:marker>
            <c:symbol val="none"/>
          </c:marker>
          <c:cat>
            <c:strRef>
              <c:f>Tests!$A$54:$A$1000</c:f>
            </c:strRef>
          </c:cat>
          <c:val>
            <c:numRef>
              <c:f>Tests!$G$54:$G$1000</c:f>
              <c:numCache/>
            </c:numRef>
          </c:val>
          <c:smooth val="0"/>
        </c:ser>
        <c:axId val="915410363"/>
        <c:axId val="1412668928"/>
      </c:lineChart>
      <c:catAx>
        <c:axId val="91541036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1412668928"/>
      </c:catAx>
      <c:valAx>
        <c:axId val="1412668928"/>
        <c:scaling>
          <c:orientation val="minMax"/>
          <c:max val="0.19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38761D"/>
                    </a:solidFill>
                    <a:latin typeface="+mn-lt"/>
                  </a:defRPr>
                </a:pPr>
                <a:r>
                  <a:rPr b="0" sz="1400">
                    <a:solidFill>
                      <a:srgbClr val="38761D"/>
                    </a:solidFill>
                    <a:latin typeface="+mn-lt"/>
                  </a:rPr>
                  <a:t>Θετικά τεστ ανά ημέρα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1">
                <a:solidFill>
                  <a:srgbClr val="38761D"/>
                </a:solidFill>
                <a:latin typeface="Arial"/>
              </a:defRPr>
            </a:pPr>
          </a:p>
        </c:txPr>
        <c:crossAx val="915410363"/>
        <c:crosses val="max"/>
        <c:majorUnit val="0.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Calibri"/>
              </a:defRPr>
            </a:pPr>
            <a:r>
              <a:rPr b="0" i="0">
                <a:solidFill>
                  <a:srgbClr val="757575"/>
                </a:solidFill>
                <a:latin typeface="Calibri"/>
              </a:rPr>
              <a:t>Week Avg</a:t>
            </a:r>
          </a:p>
        </c:rich>
      </c:tx>
      <c:overlay val="0"/>
    </c:title>
    <c:plotArea>
      <c:layout/>
      <c:areaChart>
        <c:ser>
          <c:idx val="0"/>
          <c:order val="0"/>
          <c:spPr>
            <a:solidFill>
              <a:srgbClr val="4F81BD">
                <a:alpha val="30000"/>
              </a:srgbClr>
            </a:solidFill>
            <a:ln cmpd="sng" w="19050">
              <a:solidFill>
                <a:srgbClr val="4F81BD"/>
              </a:solidFill>
              <a:prstDash val="solid"/>
            </a:ln>
          </c:spPr>
          <c:val>
            <c:numRef>
              <c:f>'ΜΕΘDeaths'!$P$11:$P$187</c:f>
              <c:numCache/>
            </c:numRef>
          </c:val>
        </c:ser>
        <c:axId val="1492628672"/>
        <c:axId val="181574111"/>
      </c:areaChart>
      <c:catAx>
        <c:axId val="1492628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Calibri"/>
              </a:defRPr>
            </a:pPr>
          </a:p>
        </c:txPr>
        <c:crossAx val="181574111"/>
      </c:catAx>
      <c:valAx>
        <c:axId val="1815741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Calibri"/>
                  </a:defRPr>
                </a:pPr>
                <a:r>
                  <a:rPr b="0" i="0">
                    <a:solidFill>
                      <a:srgbClr val="000000"/>
                    </a:solidFill>
                    <a:latin typeface="Calibri"/>
                  </a:rPr>
                  <a:t>Week Avg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Calibri"/>
              </a:defRPr>
            </a:pPr>
          </a:p>
        </c:txPr>
        <c:crossAx val="1492628672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Calibri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Calibri"/>
              </a:defRPr>
            </a:pPr>
            <a:r>
              <a:rPr b="0" i="0">
                <a:solidFill>
                  <a:srgbClr val="757575"/>
                </a:solidFill>
                <a:latin typeface="Calibri"/>
              </a:rPr>
              <a:t>ΜΕΘ (μπλε) θάνατοι (κόκκινο)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'ΜΕΘDeaths'!$P$2</c:f>
            </c:strRef>
          </c:tx>
          <c:marker>
            <c:symbol val="none"/>
          </c:marker>
          <c:cat>
            <c:strRef>
              <c:f>'ΜΕΘDeaths'!$A$3:$A$220</c:f>
            </c:strRef>
          </c:cat>
          <c:val>
            <c:numRef>
              <c:f>'ΜΕΘDeaths'!$P$3:$P$220</c:f>
              <c:numCache/>
            </c:numRef>
          </c:val>
          <c:smooth val="0"/>
        </c:ser>
        <c:ser>
          <c:idx val="1"/>
          <c:order val="1"/>
          <c:tx>
            <c:strRef>
              <c:f>'ΜΕΘDeaths'!$U$2</c:f>
            </c:strRef>
          </c:tx>
          <c:marker>
            <c:symbol val="none"/>
          </c:marker>
          <c:cat>
            <c:strRef>
              <c:f>'ΜΕΘDeaths'!$A$3:$A$220</c:f>
            </c:strRef>
          </c:cat>
          <c:val>
            <c:numRef>
              <c:f>'ΜΕΘDeaths'!$U$3:$U$220</c:f>
              <c:numCache/>
            </c:numRef>
          </c:val>
          <c:smooth val="0"/>
        </c:ser>
        <c:axId val="2054253927"/>
        <c:axId val="298769698"/>
      </c:lineChart>
      <c:catAx>
        <c:axId val="20542539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Calibri"/>
              </a:defRPr>
            </a:pPr>
          </a:p>
        </c:txPr>
        <c:crossAx val="298769698"/>
      </c:catAx>
      <c:valAx>
        <c:axId val="2987696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Calibri"/>
              </a:defRPr>
            </a:pPr>
          </a:p>
        </c:txPr>
        <c:crossAx val="2054253927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Calibri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'Αντίγραφο του Διαφορές'!$I$1</c:f>
            </c:strRef>
          </c:tx>
          <c:marker>
            <c:symbol val="none"/>
          </c:marker>
          <c:cat>
            <c:strRef>
              <c:f>'Αντίγραφο του Διαφορές'!$A$2:$A$157</c:f>
            </c:strRef>
          </c:cat>
          <c:val>
            <c:numRef>
              <c:f>'Αντίγραφο του Διαφορές'!$I$2:$I$157</c:f>
              <c:numCache/>
            </c:numRef>
          </c:val>
          <c:smooth val="0"/>
        </c:ser>
        <c:ser>
          <c:idx val="1"/>
          <c:order val="1"/>
          <c:tx>
            <c:strRef>
              <c:f>'Αντίγραφο του Διαφορές'!$C$1</c:f>
            </c:strRef>
          </c:tx>
          <c:spPr>
            <a:ln cmpd="sng" w="19050">
              <a:solidFill>
                <a:schemeClr val="accent2"/>
              </a:solidFill>
              <a:prstDash val="sysDot"/>
            </a:ln>
          </c:spPr>
          <c:marker>
            <c:symbol val="none"/>
          </c:marker>
          <c:cat>
            <c:strRef>
              <c:f>'Αντίγραφο του Διαφορές'!$A$2:$A$157</c:f>
            </c:strRef>
          </c:cat>
          <c:val>
            <c:numRef>
              <c:f>'Αντίγραφο του Διαφορές'!$C$2:$C$157</c:f>
              <c:numCache/>
            </c:numRef>
          </c:val>
          <c:smooth val="0"/>
        </c:ser>
        <c:axId val="613023967"/>
        <c:axId val="1403466191"/>
      </c:lineChart>
      <c:catAx>
        <c:axId val="6130239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Calibri"/>
              </a:defRPr>
            </a:pPr>
          </a:p>
        </c:txPr>
        <c:crossAx val="1403466191"/>
      </c:catAx>
      <c:valAx>
        <c:axId val="14034661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Calibri"/>
              </a:defRPr>
            </a:pPr>
          </a:p>
        </c:txPr>
        <c:crossAx val="613023967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Calibri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'Αντίγραφο του Διαφορές'!$I$1</c:f>
            </c:strRef>
          </c:tx>
          <c:marker>
            <c:symbol val="none"/>
          </c:marker>
          <c:cat>
            <c:strRef>
              <c:f>'Αντίγραφο του Διαφορές'!$A$2:$A$157</c:f>
            </c:strRef>
          </c:cat>
          <c:val>
            <c:numRef>
              <c:f>'Αντίγραφο του Διαφορές'!$I$2:$I$157</c:f>
              <c:numCache/>
            </c:numRef>
          </c:val>
          <c:smooth val="0"/>
        </c:ser>
        <c:ser>
          <c:idx val="1"/>
          <c:order val="1"/>
          <c:tx>
            <c:strRef>
              <c:f>'Αντίγραφο του Διαφορές'!$C$1</c:f>
            </c:strRef>
          </c:tx>
          <c:spPr>
            <a:ln cmpd="sng" w="95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strRef>
              <c:f>'Αντίγραφο του Διαφορές'!$A$2:$A$157</c:f>
            </c:strRef>
          </c:cat>
          <c:val>
            <c:numRef>
              <c:f>'Αντίγραφο του Διαφορές'!$C$2:$C$157</c:f>
              <c:numCache/>
            </c:numRef>
          </c:val>
          <c:smooth val="0"/>
        </c:ser>
        <c:axId val="1588281100"/>
        <c:axId val="1556256968"/>
      </c:lineChart>
      <c:catAx>
        <c:axId val="15882811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Calibri"/>
              </a:defRPr>
            </a:pPr>
          </a:p>
        </c:txPr>
        <c:crossAx val="1556256968"/>
      </c:catAx>
      <c:valAx>
        <c:axId val="15562569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Calibri"/>
              </a:defRPr>
            </a:pPr>
          </a:p>
        </c:txPr>
        <c:crossAx val="1588281100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Calibri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6.png"/><Relationship Id="rId3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74</xdr:row>
      <xdr:rowOff>114300</xdr:rowOff>
    </xdr:from>
    <xdr:ext cx="12296775" cy="5391150"/>
    <xdr:graphicFrame>
      <xdr:nvGraphicFramePr>
        <xdr:cNvPr id="1" name="Chart 1" title="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180975</xdr:colOff>
      <xdr:row>74</xdr:row>
      <xdr:rowOff>114300</xdr:rowOff>
    </xdr:from>
    <xdr:ext cx="12296775" cy="5391150"/>
    <xdr:graphicFrame>
      <xdr:nvGraphicFramePr>
        <xdr:cNvPr id="2" name="Chart 2" title="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24</xdr:col>
      <xdr:colOff>1238250</xdr:colOff>
      <xdr:row>58</xdr:row>
      <xdr:rowOff>95250</xdr:rowOff>
    </xdr:from>
    <xdr:ext cx="7610475" cy="4705350"/>
    <xdr:pic>
      <xdr:nvPicPr>
        <xdr:cNvPr id="0" name="image2.png" title="Εικόνα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1076325</xdr:colOff>
      <xdr:row>1</xdr:row>
      <xdr:rowOff>0</xdr:rowOff>
    </xdr:from>
    <xdr:ext cx="8315325" cy="54292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36</xdr:col>
      <xdr:colOff>800100</xdr:colOff>
      <xdr:row>183</xdr:row>
      <xdr:rowOff>66675</xdr:rowOff>
    </xdr:from>
    <xdr:ext cx="5715000" cy="3533775"/>
    <xdr:graphicFrame>
      <xdr:nvGraphicFramePr>
        <xdr:cNvPr id="3" name="Chart 3" title="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37</xdr:col>
      <xdr:colOff>428625</xdr:colOff>
      <xdr:row>2</xdr:row>
      <xdr:rowOff>38100</xdr:rowOff>
    </xdr:from>
    <xdr:ext cx="5715000" cy="3533775"/>
    <xdr:graphicFrame>
      <xdr:nvGraphicFramePr>
        <xdr:cNvPr id="4" name="Chart 4" title="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22</xdr:col>
      <xdr:colOff>57150</xdr:colOff>
      <xdr:row>1</xdr:row>
      <xdr:rowOff>66675</xdr:rowOff>
    </xdr:from>
    <xdr:ext cx="5715000" cy="353377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533400</xdr:colOff>
      <xdr:row>19</xdr:row>
      <xdr:rowOff>171450</xdr:rowOff>
    </xdr:from>
    <xdr:ext cx="5715000" cy="3533775"/>
    <xdr:pic>
      <xdr:nvPicPr>
        <xdr:cNvPr id="0" name="image6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809625</xdr:colOff>
      <xdr:row>41</xdr:row>
      <xdr:rowOff>104775</xdr:rowOff>
    </xdr:from>
    <xdr:ext cx="5715000" cy="3533775"/>
    <xdr:pic>
      <xdr:nvPicPr>
        <xdr:cNvPr id="0" name="image5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809625</xdr:colOff>
      <xdr:row>60</xdr:row>
      <xdr:rowOff>171450</xdr:rowOff>
    </xdr:from>
    <xdr:ext cx="5715000" cy="353377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209550</xdr:colOff>
      <xdr:row>3</xdr:row>
      <xdr:rowOff>47625</xdr:rowOff>
    </xdr:from>
    <xdr:ext cx="5715000" cy="3533775"/>
    <xdr:graphicFrame>
      <xdr:nvGraphicFramePr>
        <xdr:cNvPr id="5" name="Chart 5" title="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209550</xdr:colOff>
      <xdr:row>21</xdr:row>
      <xdr:rowOff>66675</xdr:rowOff>
    </xdr:from>
    <xdr:ext cx="5715000" cy="3533775"/>
    <xdr:graphicFrame>
      <xdr:nvGraphicFramePr>
        <xdr:cNvPr id="6" name="Chart 6" title="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headerRowCount="0" ref="A83:GK163" displayName="Table_1" id="1">
  <tableColumns count="19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  <tableColumn name="Column86" id="86"/>
    <tableColumn name="Column87" id="87"/>
    <tableColumn name="Column88" id="88"/>
    <tableColumn name="Column89" id="89"/>
    <tableColumn name="Column90" id="90"/>
    <tableColumn name="Column91" id="91"/>
    <tableColumn name="Column92" id="92"/>
    <tableColumn name="Column93" id="93"/>
    <tableColumn name="Column94" id="94"/>
    <tableColumn name="Column95" id="95"/>
    <tableColumn name="Column96" id="96"/>
    <tableColumn name="Column97" id="97"/>
    <tableColumn name="Column98" id="98"/>
    <tableColumn name="Column99" id="99"/>
    <tableColumn name="Column100" id="100"/>
    <tableColumn name="Column101" id="101"/>
    <tableColumn name="Column102" id="102"/>
    <tableColumn name="Column103" id="103"/>
    <tableColumn name="Column104" id="104"/>
    <tableColumn name="Column105" id="105"/>
    <tableColumn name="Column106" id="106"/>
    <tableColumn name="Column107" id="107"/>
    <tableColumn name="Column108" id="108"/>
    <tableColumn name="Column109" id="109"/>
    <tableColumn name="Column110" id="110"/>
    <tableColumn name="Column111" id="111"/>
    <tableColumn name="Column112" id="112"/>
    <tableColumn name="Column113" id="113"/>
    <tableColumn name="Column114" id="114"/>
    <tableColumn name="Column115" id="115"/>
    <tableColumn name="Column116" id="116"/>
    <tableColumn name="Column117" id="117"/>
    <tableColumn name="Column118" id="118"/>
    <tableColumn name="Column119" id="119"/>
    <tableColumn name="Column120" id="120"/>
    <tableColumn name="Column121" id="121"/>
    <tableColumn name="Column122" id="122"/>
    <tableColumn name="Column123" id="123"/>
    <tableColumn name="Column124" id="124"/>
    <tableColumn name="Column125" id="125"/>
    <tableColumn name="Column126" id="126"/>
    <tableColumn name="Column127" id="127"/>
    <tableColumn name="Column128" id="128"/>
    <tableColumn name="Column129" id="129"/>
    <tableColumn name="Column130" id="130"/>
    <tableColumn name="Column131" id="131"/>
    <tableColumn name="Column132" id="132"/>
    <tableColumn name="Column133" id="133"/>
    <tableColumn name="Column134" id="134"/>
    <tableColumn name="Column135" id="135"/>
    <tableColumn name="Column136" id="136"/>
    <tableColumn name="Column137" id="137"/>
    <tableColumn name="Column138" id="138"/>
    <tableColumn name="Column139" id="139"/>
    <tableColumn name="Column140" id="140"/>
    <tableColumn name="Column141" id="141"/>
    <tableColumn name="Column142" id="142"/>
    <tableColumn name="Column143" id="143"/>
    <tableColumn name="Column144" id="144"/>
    <tableColumn name="Column145" id="145"/>
    <tableColumn name="Column146" id="146"/>
    <tableColumn name="Column147" id="147"/>
    <tableColumn name="Column148" id="148"/>
    <tableColumn name="Column149" id="149"/>
    <tableColumn name="Column150" id="150"/>
    <tableColumn name="Column151" id="151"/>
    <tableColumn name="Column152" id="152"/>
    <tableColumn name="Column153" id="153"/>
    <tableColumn name="Column154" id="154"/>
    <tableColumn name="Column155" id="155"/>
    <tableColumn name="Column156" id="156"/>
    <tableColumn name="Column157" id="157"/>
    <tableColumn name="Column158" id="158"/>
    <tableColumn name="Column159" id="159"/>
    <tableColumn name="Column160" id="160"/>
    <tableColumn name="Column161" id="161"/>
    <tableColumn name="Column162" id="162"/>
    <tableColumn name="Column163" id="163"/>
    <tableColumn name="Column164" id="164"/>
    <tableColumn name="Column165" id="165"/>
    <tableColumn name="Column166" id="166"/>
    <tableColumn name="Column167" id="167"/>
    <tableColumn name="Column168" id="168"/>
    <tableColumn name="Column169" id="169"/>
    <tableColumn name="Column170" id="170"/>
    <tableColumn name="Column171" id="171"/>
    <tableColumn name="Column172" id="172"/>
    <tableColumn name="Column173" id="173"/>
    <tableColumn name="Column174" id="174"/>
    <tableColumn name="Column175" id="175"/>
    <tableColumn name="Column176" id="176"/>
    <tableColumn name="Column177" id="177"/>
    <tableColumn name="Column178" id="178"/>
    <tableColumn name="Column179" id="179"/>
    <tableColumn name="Column180" id="180"/>
    <tableColumn name="Column181" id="181"/>
    <tableColumn name="Column182" id="182"/>
    <tableColumn name="Column183" id="183"/>
    <tableColumn name="Column184" id="184"/>
    <tableColumn name="Column185" id="185"/>
    <tableColumn name="Column186" id="186"/>
    <tableColumn name="Column187" id="187"/>
    <tableColumn name="Column188" id="188"/>
    <tableColumn name="Column189" id="189"/>
    <tableColumn name="Column190" id="190"/>
    <tableColumn name="Column191" id="191"/>
    <tableColumn name="Column192" id="192"/>
    <tableColumn name="Column193" id="193"/>
  </tableColumns>
  <tableStyleInfo name="Νομοί-style" showColumnStripes="0" showFirstColumn="1" showLastColumn="1" showRowStripes="1"/>
</table>
</file>

<file path=xl/tables/table2.xml><?xml version="1.0" encoding="utf-8"?>
<table xmlns="http://schemas.openxmlformats.org/spreadsheetml/2006/main" headerRowCount="0" ref="A1:G221" displayName="Table_2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Διορθώσεις ΕΟΔΥ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I1:N25" displayName="Table_3" id="3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Διορθώσεις ΕΟΔΥ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I26:N33" displayName="Table_4" id="4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Διορθώσεις ΕΟΔΥ-style 3" showColumnStripes="0" showFirstColumn="1" showLastColumn="1" showRowStripes="1"/>
</table>
</file>

<file path=xl/tables/table5.xml><?xml version="1.0" encoding="utf-8"?>
<table xmlns="http://schemas.openxmlformats.org/spreadsheetml/2006/main" headerRowCount="0" ref="I34:N41" displayName="Table_5" id="5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Διορθώσεις ΕΟΔΥ-style 4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witter.com/Nyrros" TargetMode="External"/><Relationship Id="rId2" Type="http://schemas.openxmlformats.org/officeDocument/2006/relationships/hyperlink" Target="https://www.youtube.com/watch?v=dQw4w9WgXcQ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witter.com/Nyrros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pel.gov.gr/category/deltia-typou/" TargetMode="External"/><Relationship Id="rId2" Type="http://schemas.openxmlformats.org/officeDocument/2006/relationships/drawing" Target="../drawings/drawing6.xml"/><Relationship Id="rId4" Type="http://schemas.openxmlformats.org/officeDocument/2006/relationships/table" Target="../tables/table1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twitter.com/hashtag/%CE%BA%CE%BF%CF%81%CE%BF%CE%BD%CE%BF%CF%8A%CE%BF%CF%82?src=hashtag_click" TargetMode="External"/><Relationship Id="rId2" Type="http://schemas.openxmlformats.org/officeDocument/2006/relationships/hyperlink" Target="https://twitter.com/hashtag/%CE%BA%CE%BF%CF%81%CE%BF%CE%BD%CE%BF%CF%8A%CE%BF%CF%82?src=hashtag_click" TargetMode="External"/><Relationship Id="rId3" Type="http://schemas.openxmlformats.org/officeDocument/2006/relationships/hyperlink" Target="https://tools.tdiam.me/nyrros/prefectures.html" TargetMode="External"/><Relationship Id="rId4" Type="http://schemas.openxmlformats.org/officeDocument/2006/relationships/hyperlink" Target="https://docs.google.com/spreadsheets/d/14rKl4TAM05YWj94u3rAkS2PKTSIqYzdCeuXVMtV6ptM/edit?usp=sharing" TargetMode="External"/><Relationship Id="rId5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9" Type="http://schemas.openxmlformats.org/officeDocument/2006/relationships/table" Target="../tables/table5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Relationship Id="rId8" Type="http://schemas.openxmlformats.org/officeDocument/2006/relationships/table" Target="../tables/table4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academic.oup.com/jtm/article/27/3/taaa054/5820895?searchresult=1" TargetMode="External"/><Relationship Id="rId2" Type="http://schemas.openxmlformats.org/officeDocument/2006/relationships/hyperlink" Target="https://www.medrxiv.org/content/10.1101/2020.05.27.20114017v2" TargetMode="External"/><Relationship Id="rId3" Type="http://schemas.openxmlformats.org/officeDocument/2006/relationships/hyperlink" Target="https://www.ncbi.nlm.nih.gov/pmc/articles/PMC7291972/" TargetMode="External"/><Relationship Id="rId4" Type="http://schemas.openxmlformats.org/officeDocument/2006/relationships/hyperlink" Target="https://academic.oup.com/jtm/article/doi/10.1093/jtm/taaa102/5862547?searchresult=1" TargetMode="External"/><Relationship Id="rId5" Type="http://schemas.openxmlformats.org/officeDocument/2006/relationships/hyperlink" Target="https://academic.oup.com/cid/article/doi/10.1093/cid/ciaa888/5864498" TargetMode="External"/><Relationship Id="rId6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75"/>
    <col customWidth="1" min="2" max="2" width="11.63"/>
    <col customWidth="1" min="3" max="3" width="15.63"/>
    <col customWidth="1" min="4" max="4" width="6.88"/>
    <col customWidth="1" min="5" max="5" width="7.0"/>
    <col customWidth="1" min="6" max="6" width="12.63"/>
    <col customWidth="1" min="7" max="12" width="14.38"/>
    <col customWidth="1" min="13" max="31" width="8.25"/>
    <col customWidth="1" min="32" max="34" width="14.38"/>
  </cols>
  <sheetData>
    <row r="1">
      <c r="A1" s="1">
        <f>Tweets!B4</f>
        <v>44157</v>
      </c>
      <c r="B1" s="2"/>
      <c r="D1" s="3"/>
    </row>
    <row r="2">
      <c r="B2" s="2"/>
      <c r="D2" s="3"/>
    </row>
    <row r="3">
      <c r="A3" s="4" t="s">
        <v>0</v>
      </c>
      <c r="B3" s="5">
        <f>Tweets!D6</f>
        <v>1498</v>
      </c>
      <c r="D3" s="4" t="s">
        <v>1</v>
      </c>
      <c r="E3" s="3">
        <f>Tweets!F6</f>
        <v>91609</v>
      </c>
    </row>
    <row r="4">
      <c r="A4" s="4" t="s">
        <v>2</v>
      </c>
      <c r="B4" s="6">
        <f>Tweets!D8</f>
        <v>103</v>
      </c>
      <c r="D4" s="4" t="s">
        <v>1</v>
      </c>
      <c r="E4" s="3">
        <f>Tweets!F8</f>
        <v>1630</v>
      </c>
    </row>
    <row r="5">
      <c r="A5" s="4" t="s">
        <v>3</v>
      </c>
      <c r="B5" s="5" t="str">
        <f>Tweets!E7</f>
        <v>540 (+18)</v>
      </c>
      <c r="D5" s="4" t="s">
        <v>4</v>
      </c>
      <c r="E5" s="3">
        <f>Tweets!F9</f>
        <v>522</v>
      </c>
    </row>
    <row r="6">
      <c r="A6" s="4" t="s">
        <v>5</v>
      </c>
      <c r="B6" s="6">
        <f>Tweets!D11</f>
        <v>12698</v>
      </c>
      <c r="D6" s="4" t="s">
        <v>6</v>
      </c>
      <c r="E6" s="7">
        <f>Tweets!F11/100</f>
        <v>0.118</v>
      </c>
    </row>
    <row r="7">
      <c r="A7" s="4" t="s">
        <v>7</v>
      </c>
      <c r="B7" s="8" t="str">
        <f>CONCATENATE(Tweets!H20,"(+",Tweets!H21,")")</f>
        <v>470(+10)</v>
      </c>
      <c r="D7" s="3"/>
    </row>
    <row r="8">
      <c r="B8" s="2"/>
      <c r="D8" s="3"/>
    </row>
    <row r="9">
      <c r="A9" s="9"/>
      <c r="B9" s="2"/>
      <c r="D9" s="3"/>
    </row>
    <row r="10">
      <c r="A10" s="10" t="s">
        <v>8</v>
      </c>
      <c r="B10" s="11" t="s">
        <v>9</v>
      </c>
      <c r="C10" s="12" t="s">
        <v>10</v>
      </c>
      <c r="D10" s="13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</row>
    <row r="11">
      <c r="A11" s="4"/>
      <c r="B11" s="15" t="str">
        <f>CONCATENATE(TEXT($A$1,"dd/mm"),"-",TEXT($A$1-6,"dd/mm"))</f>
        <v>22/11-16/11</v>
      </c>
      <c r="C11" s="15" t="str">
        <f>CONCATENATE(TEXT($A$1-7,"dd/mm"),"-",TEXT($A$1-13,"dd/mm"))</f>
        <v>15/11-09/11</v>
      </c>
      <c r="D11" s="3"/>
      <c r="E11" s="16"/>
    </row>
    <row r="12">
      <c r="A12" s="4" t="s">
        <v>11</v>
      </c>
      <c r="B12" s="15">
        <f>Tweets!D13</f>
        <v>2492</v>
      </c>
      <c r="C12" s="17">
        <f>Tweets!F13</f>
        <v>2502</v>
      </c>
      <c r="D12" s="18"/>
      <c r="H12" s="16">
        <f t="shared" ref="H12:H14" si="1">(B12-C12)/C12</f>
        <v>-0.003996802558</v>
      </c>
    </row>
    <row r="13">
      <c r="A13" s="4" t="s">
        <v>12</v>
      </c>
      <c r="B13" s="19">
        <f>Tweets!E17</f>
        <v>74.85714286</v>
      </c>
      <c r="C13" s="19">
        <f>Tweets!F17</f>
        <v>46</v>
      </c>
      <c r="D13" s="3"/>
      <c r="E13" s="20"/>
      <c r="H13" s="16">
        <f t="shared" si="1"/>
        <v>0.6273291925</v>
      </c>
    </row>
    <row r="14">
      <c r="A14" s="4" t="s">
        <v>13</v>
      </c>
      <c r="B14" s="3">
        <f>Tweets!E18</f>
        <v>486.1428571</v>
      </c>
      <c r="C14" s="3">
        <f>Tweets!F18</f>
        <v>314.7142857</v>
      </c>
      <c r="D14" s="3"/>
      <c r="H14" s="16">
        <f t="shared" si="1"/>
        <v>0.5447117567</v>
      </c>
    </row>
    <row r="15">
      <c r="B15" s="2"/>
      <c r="D15" s="3"/>
    </row>
    <row r="16">
      <c r="B16" s="2"/>
      <c r="D16" s="3"/>
    </row>
    <row r="17">
      <c r="B17" s="2"/>
      <c r="D17" s="3"/>
    </row>
    <row r="18">
      <c r="B18" s="2"/>
      <c r="D18" s="3"/>
    </row>
    <row r="19">
      <c r="B19" s="2"/>
      <c r="D19" s="3"/>
    </row>
    <row r="20">
      <c r="B20" s="2"/>
      <c r="D20" s="3"/>
    </row>
    <row r="21">
      <c r="B21" s="2"/>
      <c r="D21" s="3"/>
    </row>
    <row r="22">
      <c r="B22" s="2"/>
      <c r="D22" s="3"/>
    </row>
    <row r="23">
      <c r="B23" s="2"/>
      <c r="D23" s="3"/>
    </row>
    <row r="24">
      <c r="B24" s="2"/>
      <c r="D24" s="3"/>
    </row>
    <row r="25">
      <c r="B25" s="2"/>
      <c r="D25" s="3"/>
    </row>
    <row r="26">
      <c r="B26" s="2"/>
      <c r="D26" s="3"/>
    </row>
    <row r="27">
      <c r="B27" s="2"/>
      <c r="D27" s="3"/>
    </row>
    <row r="28">
      <c r="B28" s="2"/>
      <c r="D28" s="3"/>
    </row>
    <row r="29">
      <c r="B29" s="2"/>
      <c r="D29" s="3"/>
    </row>
    <row r="30">
      <c r="B30" s="2"/>
      <c r="D30" s="3"/>
    </row>
    <row r="31">
      <c r="B31" s="2"/>
      <c r="D31" s="3"/>
    </row>
    <row r="32" ht="15.75" customHeight="1">
      <c r="B32" s="2"/>
      <c r="D32" s="3"/>
    </row>
    <row r="33" ht="15.75" customHeight="1">
      <c r="B33" s="2"/>
      <c r="D33" s="3"/>
    </row>
    <row r="34" ht="15.75" customHeight="1">
      <c r="B34" s="2"/>
      <c r="D34" s="3"/>
    </row>
    <row r="35" ht="15.75" customHeight="1">
      <c r="B35" s="2"/>
      <c r="D35" s="3"/>
    </row>
    <row r="36" ht="15.75" customHeight="1">
      <c r="B36" s="2"/>
      <c r="D36" s="3"/>
    </row>
    <row r="37" ht="15.75" customHeight="1">
      <c r="B37" s="2"/>
      <c r="D37" s="3"/>
    </row>
    <row r="38" ht="15.75" customHeight="1">
      <c r="B38" s="2"/>
      <c r="D38" s="3"/>
    </row>
    <row r="39" ht="15.75" customHeight="1">
      <c r="B39" s="2"/>
      <c r="D39" s="3"/>
    </row>
    <row r="40" ht="15.75" customHeight="1">
      <c r="B40" s="2"/>
      <c r="D40" s="3"/>
    </row>
    <row r="41" ht="15.75" customHeight="1">
      <c r="B41" s="2"/>
      <c r="D41" s="3"/>
    </row>
    <row r="42" ht="15.75" customHeight="1">
      <c r="B42" s="2"/>
      <c r="D42" s="3"/>
    </row>
    <row r="43" ht="15.75" customHeight="1">
      <c r="B43" s="2"/>
      <c r="D43" s="3"/>
    </row>
    <row r="44" ht="15.75" customHeight="1">
      <c r="B44" s="2"/>
      <c r="D44" s="3"/>
    </row>
    <row r="45" ht="15.75" customHeight="1">
      <c r="B45" s="2"/>
      <c r="D45" s="3"/>
    </row>
    <row r="46" ht="15.75" customHeight="1">
      <c r="B46" s="2"/>
      <c r="D46" s="3"/>
    </row>
    <row r="47" ht="15.75" customHeight="1">
      <c r="B47" s="2"/>
      <c r="D47" s="3"/>
    </row>
    <row r="48" ht="15.75" customHeight="1">
      <c r="B48" s="2"/>
      <c r="D48" s="3"/>
    </row>
    <row r="49" ht="15.75" customHeight="1">
      <c r="B49" s="2"/>
      <c r="D49" s="3"/>
    </row>
    <row r="50" ht="15.75" customHeight="1">
      <c r="B50" s="2"/>
      <c r="D50" s="3"/>
    </row>
    <row r="51" ht="15.75" customHeight="1">
      <c r="B51" s="2"/>
      <c r="D51" s="3"/>
    </row>
    <row r="52" ht="15.75" customHeight="1">
      <c r="B52" s="2"/>
      <c r="D52" s="3"/>
    </row>
    <row r="53" ht="15.75" customHeight="1">
      <c r="B53" s="2"/>
      <c r="D53" s="3"/>
    </row>
    <row r="54" ht="15.75" customHeight="1">
      <c r="B54" s="2"/>
      <c r="D54" s="3"/>
    </row>
    <row r="55" ht="15.75" customHeight="1">
      <c r="B55" s="2"/>
      <c r="D55" s="3"/>
    </row>
    <row r="56" ht="15.75" customHeight="1">
      <c r="B56" s="2"/>
      <c r="D56" s="3"/>
    </row>
    <row r="57" ht="15.75" customHeight="1">
      <c r="B57" s="2"/>
      <c r="D57" s="3"/>
    </row>
    <row r="58" ht="15.75" customHeight="1">
      <c r="B58" s="2"/>
      <c r="D58" s="3"/>
    </row>
    <row r="59" ht="15.75" customHeight="1">
      <c r="B59" s="2"/>
      <c r="D59" s="3"/>
    </row>
    <row r="60" ht="15.75" customHeight="1">
      <c r="B60" s="2"/>
      <c r="D60" s="3"/>
    </row>
    <row r="61" ht="15.75" customHeight="1">
      <c r="B61" s="2"/>
      <c r="D61" s="3"/>
    </row>
    <row r="62" ht="15.75" customHeight="1">
      <c r="B62" s="2"/>
      <c r="D62" s="3"/>
    </row>
    <row r="63" ht="15.75" customHeight="1">
      <c r="B63" s="2"/>
      <c r="D63" s="3"/>
    </row>
    <row r="64" ht="15.75" customHeight="1">
      <c r="B64" s="2"/>
      <c r="D64" s="3"/>
    </row>
    <row r="65" ht="15.75" customHeight="1">
      <c r="B65" s="2"/>
      <c r="D65" s="3"/>
    </row>
    <row r="66" ht="15.75" customHeight="1">
      <c r="B66" s="2"/>
      <c r="D66" s="3"/>
    </row>
    <row r="67" ht="15.75" customHeight="1">
      <c r="B67" s="2"/>
      <c r="D67" s="3"/>
    </row>
    <row r="68" ht="15.75" customHeight="1">
      <c r="B68" s="2"/>
      <c r="D68" s="3"/>
    </row>
    <row r="69" ht="15.75" customHeight="1">
      <c r="B69" s="2"/>
      <c r="D69" s="3"/>
    </row>
    <row r="70" ht="15.75" customHeight="1">
      <c r="B70" s="2"/>
      <c r="D70" s="3"/>
    </row>
    <row r="71" ht="15.75" customHeight="1">
      <c r="B71" s="2"/>
      <c r="D71" s="3"/>
    </row>
    <row r="72" ht="15.75" customHeight="1">
      <c r="B72" s="2"/>
      <c r="D72" s="3"/>
    </row>
    <row r="73" ht="15.75" customHeight="1">
      <c r="B73" s="2"/>
      <c r="D73" s="3"/>
    </row>
    <row r="74" ht="15.75" customHeight="1">
      <c r="B74" s="2"/>
      <c r="D74" s="3"/>
      <c r="K74" s="4" t="s">
        <v>14</v>
      </c>
    </row>
    <row r="75" ht="15.75" customHeight="1">
      <c r="B75" s="2"/>
      <c r="D75" s="3"/>
    </row>
    <row r="76" ht="15.75" customHeight="1">
      <c r="B76" s="2"/>
      <c r="D76" s="3"/>
    </row>
    <row r="77" ht="15.75" customHeight="1">
      <c r="B77" s="2"/>
      <c r="D77" s="3"/>
    </row>
    <row r="78" ht="15.75" customHeight="1">
      <c r="B78" s="2"/>
      <c r="D78" s="3"/>
    </row>
    <row r="79" ht="15.75" customHeight="1">
      <c r="B79" s="2"/>
      <c r="D79" s="3"/>
    </row>
    <row r="80" ht="15.75" customHeight="1">
      <c r="B80" s="2"/>
      <c r="D80" s="3"/>
    </row>
    <row r="81" ht="15.75" customHeight="1">
      <c r="B81" s="2"/>
      <c r="D81" s="3"/>
    </row>
    <row r="82" ht="15.75" customHeight="1">
      <c r="B82" s="2"/>
      <c r="D82" s="3"/>
    </row>
    <row r="83" ht="15.75" customHeight="1">
      <c r="B83" s="2"/>
      <c r="D83" s="3"/>
    </row>
    <row r="84" ht="15.75" customHeight="1">
      <c r="B84" s="2"/>
      <c r="D84" s="3"/>
    </row>
    <row r="85" ht="15.75" customHeight="1">
      <c r="B85" s="2"/>
      <c r="D85" s="3"/>
    </row>
    <row r="86" ht="15.75" customHeight="1">
      <c r="B86" s="2"/>
      <c r="D86" s="3"/>
    </row>
    <row r="87" ht="15.75" customHeight="1">
      <c r="B87" s="2"/>
      <c r="D87" s="3"/>
    </row>
    <row r="88" ht="15.75" customHeight="1">
      <c r="B88" s="2"/>
      <c r="D88" s="3"/>
    </row>
    <row r="89" ht="15.75" customHeight="1">
      <c r="B89" s="2"/>
      <c r="D89" s="3"/>
    </row>
    <row r="90" ht="15.75" customHeight="1">
      <c r="B90" s="2"/>
      <c r="D90" s="3"/>
    </row>
    <row r="91" ht="15.75" customHeight="1">
      <c r="B91" s="2"/>
      <c r="D91" s="3"/>
    </row>
    <row r="92" ht="15.75" customHeight="1">
      <c r="B92" s="2"/>
      <c r="D92" s="3"/>
    </row>
    <row r="93" ht="15.75" customHeight="1">
      <c r="B93" s="2"/>
      <c r="D93" s="3"/>
      <c r="N93" s="2"/>
    </row>
    <row r="94" ht="15.75" customHeight="1">
      <c r="B94" s="2"/>
      <c r="D94" s="3"/>
    </row>
    <row r="95" ht="15.75" customHeight="1">
      <c r="B95" s="2"/>
      <c r="D95" s="3"/>
    </row>
    <row r="96" ht="15.75" customHeight="1">
      <c r="B96" s="2"/>
      <c r="D96" s="3"/>
    </row>
    <row r="97" ht="15.75" customHeight="1">
      <c r="B97" s="2"/>
      <c r="D97" s="3"/>
    </row>
    <row r="98" ht="15.75" customHeight="1">
      <c r="B98" s="2"/>
      <c r="D98" s="3"/>
    </row>
    <row r="99" ht="15.75" customHeight="1">
      <c r="B99" s="2"/>
      <c r="D99" s="3"/>
    </row>
    <row r="100" ht="15.75" customHeight="1">
      <c r="B100" s="2"/>
      <c r="D100" s="3"/>
    </row>
    <row r="101" ht="15.75" customHeight="1">
      <c r="B101" s="2"/>
      <c r="D101" s="3"/>
    </row>
    <row r="102" ht="15.75" customHeight="1">
      <c r="B102" s="2"/>
      <c r="D102" s="3"/>
    </row>
    <row r="103" ht="15.75" customHeight="1">
      <c r="B103" s="2"/>
      <c r="D103" s="3"/>
    </row>
    <row r="104" ht="15.75" customHeight="1">
      <c r="B104" s="21"/>
      <c r="D104" s="3"/>
    </row>
    <row r="105" ht="15.75" customHeight="1">
      <c r="B105" s="2"/>
      <c r="D105" s="3"/>
    </row>
    <row r="106" ht="15.75" customHeight="1">
      <c r="B106" s="2"/>
      <c r="D106" s="3"/>
    </row>
    <row r="107" ht="15.75" customHeight="1">
      <c r="B107" s="2"/>
      <c r="D107" s="3"/>
    </row>
    <row r="108" ht="15.75" customHeight="1">
      <c r="B108" s="2"/>
      <c r="D108" s="3"/>
    </row>
    <row r="109" ht="15.75" customHeight="1">
      <c r="B109" s="2"/>
      <c r="D109" s="3"/>
    </row>
    <row r="110" ht="15.75" customHeight="1">
      <c r="B110" s="2"/>
      <c r="D110" s="3"/>
    </row>
    <row r="111" ht="15.75" customHeight="1">
      <c r="B111" s="2"/>
      <c r="D111" s="3"/>
    </row>
    <row r="112" ht="15.75" customHeight="1">
      <c r="B112" s="2"/>
      <c r="D112" s="3"/>
    </row>
    <row r="113" ht="15.75" customHeight="1">
      <c r="B113" s="2"/>
      <c r="D113" s="3"/>
    </row>
    <row r="114" ht="15.75" customHeight="1">
      <c r="B114" s="2"/>
      <c r="D114" s="3"/>
    </row>
    <row r="115" ht="15.75" customHeight="1">
      <c r="B115" s="2"/>
      <c r="D115" s="3"/>
    </row>
    <row r="116" ht="15.75" customHeight="1">
      <c r="B116" s="2"/>
      <c r="D116" s="3"/>
    </row>
    <row r="117" ht="15.75" customHeight="1">
      <c r="B117" s="2"/>
      <c r="D117" s="3"/>
    </row>
    <row r="118" ht="15.75" customHeight="1">
      <c r="B118" s="2"/>
      <c r="D118" s="3"/>
    </row>
    <row r="119" ht="15.75" customHeight="1">
      <c r="B119" s="2"/>
      <c r="D119" s="3"/>
    </row>
    <row r="120" ht="15.75" customHeight="1">
      <c r="B120" s="2"/>
      <c r="D120" s="3"/>
    </row>
    <row r="121" ht="15.75" customHeight="1">
      <c r="B121" s="2"/>
      <c r="D121" s="3"/>
    </row>
    <row r="122" ht="15.75" customHeight="1">
      <c r="B122" s="2"/>
      <c r="D122" s="3"/>
    </row>
    <row r="123" ht="15.75" customHeight="1">
      <c r="B123" s="2"/>
      <c r="D123" s="3"/>
    </row>
    <row r="124" ht="15.75" customHeight="1">
      <c r="B124" s="2"/>
      <c r="D124" s="3"/>
    </row>
    <row r="125" ht="15.75" customHeight="1">
      <c r="B125" s="2"/>
      <c r="D125" s="3"/>
    </row>
    <row r="126" ht="15.75" customHeight="1">
      <c r="B126" s="2"/>
      <c r="D126" s="3"/>
    </row>
    <row r="127" ht="15.75" customHeight="1">
      <c r="B127" s="2"/>
      <c r="D127" s="3"/>
    </row>
    <row r="128" ht="15.75" customHeight="1">
      <c r="B128" s="2"/>
      <c r="D128" s="3"/>
    </row>
    <row r="129" ht="15.75" customHeight="1">
      <c r="B129" s="2"/>
      <c r="D129" s="3"/>
    </row>
    <row r="130" ht="15.75" customHeight="1">
      <c r="B130" s="2"/>
      <c r="D130" s="3"/>
    </row>
    <row r="131" ht="15.75" customHeight="1">
      <c r="B131" s="2"/>
      <c r="D131" s="3"/>
    </row>
    <row r="132" ht="15.75" customHeight="1">
      <c r="B132" s="2"/>
      <c r="D132" s="3"/>
    </row>
    <row r="133" ht="15.75" customHeight="1">
      <c r="B133" s="2"/>
      <c r="D133" s="3"/>
    </row>
    <row r="134" ht="15.75" customHeight="1">
      <c r="B134" s="2"/>
      <c r="D134" s="3"/>
    </row>
    <row r="135" ht="15.75" customHeight="1">
      <c r="B135" s="2"/>
      <c r="D135" s="3"/>
    </row>
    <row r="136" ht="15.75" customHeight="1">
      <c r="B136" s="2"/>
      <c r="D136" s="3"/>
    </row>
    <row r="137" ht="15.75" customHeight="1">
      <c r="B137" s="2"/>
      <c r="D137" s="3"/>
    </row>
    <row r="138" ht="15.75" customHeight="1">
      <c r="B138" s="2"/>
      <c r="D138" s="3"/>
    </row>
    <row r="139" ht="15.75" customHeight="1">
      <c r="B139" s="2"/>
      <c r="D139" s="3"/>
    </row>
    <row r="140" ht="15.75" customHeight="1">
      <c r="B140" s="2"/>
      <c r="D140" s="3"/>
    </row>
    <row r="141" ht="15.75" customHeight="1">
      <c r="B141" s="2"/>
      <c r="D141" s="3"/>
    </row>
    <row r="142" ht="15.75" customHeight="1">
      <c r="B142" s="2"/>
      <c r="D142" s="3"/>
    </row>
    <row r="143" ht="15.75" customHeight="1">
      <c r="B143" s="2"/>
      <c r="D143" s="3"/>
    </row>
    <row r="144" ht="15.75" customHeight="1">
      <c r="B144" s="2"/>
      <c r="D144" s="3"/>
    </row>
    <row r="145" ht="15.75" customHeight="1">
      <c r="B145" s="2"/>
      <c r="D145" s="3"/>
    </row>
    <row r="146" ht="15.75" customHeight="1">
      <c r="B146" s="2"/>
      <c r="D146" s="3"/>
    </row>
    <row r="147" ht="15.75" customHeight="1">
      <c r="B147" s="2"/>
      <c r="D147" s="3"/>
    </row>
    <row r="148" ht="15.75" customHeight="1">
      <c r="B148" s="2"/>
      <c r="D148" s="3"/>
    </row>
    <row r="149" ht="15.75" customHeight="1">
      <c r="B149" s="2"/>
      <c r="D149" s="3"/>
    </row>
    <row r="150" ht="15.75" customHeight="1">
      <c r="B150" s="2"/>
      <c r="D150" s="3"/>
    </row>
    <row r="151" ht="15.75" customHeight="1">
      <c r="B151" s="2"/>
      <c r="D151" s="3"/>
    </row>
    <row r="152" ht="15.75" customHeight="1">
      <c r="B152" s="2"/>
      <c r="D152" s="3"/>
    </row>
    <row r="153" ht="15.75" customHeight="1">
      <c r="B153" s="2"/>
      <c r="D153" s="3"/>
    </row>
    <row r="154" ht="15.75" customHeight="1">
      <c r="B154" s="2"/>
      <c r="D154" s="3"/>
    </row>
    <row r="155" ht="15.75" customHeight="1">
      <c r="B155" s="2"/>
      <c r="D155" s="3"/>
    </row>
    <row r="156" ht="15.75" customHeight="1">
      <c r="B156" s="2"/>
      <c r="D156" s="3"/>
    </row>
    <row r="157" ht="15.75" customHeight="1">
      <c r="B157" s="2"/>
      <c r="D157" s="3"/>
    </row>
    <row r="158" ht="15.75" customHeight="1">
      <c r="B158" s="2"/>
      <c r="D158" s="3"/>
    </row>
    <row r="159" ht="15.75" customHeight="1">
      <c r="B159" s="2"/>
      <c r="D159" s="3"/>
    </row>
    <row r="160" ht="15.75" customHeight="1">
      <c r="B160" s="2"/>
      <c r="D160" s="3"/>
    </row>
    <row r="161" ht="15.75" customHeight="1">
      <c r="B161" s="2"/>
      <c r="D161" s="3"/>
    </row>
    <row r="162" ht="15.75" customHeight="1">
      <c r="B162" s="2"/>
      <c r="D162" s="3"/>
    </row>
    <row r="163" ht="15.75" customHeight="1">
      <c r="B163" s="2"/>
      <c r="D163" s="3"/>
    </row>
    <row r="164" ht="15.75" customHeight="1">
      <c r="B164" s="2"/>
      <c r="D164" s="3"/>
    </row>
    <row r="165" ht="15.75" customHeight="1">
      <c r="B165" s="2"/>
      <c r="D165" s="3"/>
    </row>
    <row r="166" ht="15.75" customHeight="1">
      <c r="B166" s="2"/>
      <c r="D166" s="3"/>
    </row>
    <row r="167" ht="15.75" customHeight="1">
      <c r="B167" s="2"/>
      <c r="D167" s="3"/>
    </row>
    <row r="168" ht="15.75" customHeight="1">
      <c r="B168" s="2"/>
      <c r="D168" s="3"/>
    </row>
    <row r="169" ht="15.75" customHeight="1">
      <c r="B169" s="2"/>
      <c r="D169" s="3"/>
    </row>
    <row r="170" ht="15.75" customHeight="1">
      <c r="B170" s="2"/>
      <c r="D170" s="3"/>
    </row>
    <row r="171" ht="15.75" customHeight="1">
      <c r="B171" s="2"/>
      <c r="D171" s="3"/>
    </row>
    <row r="172" ht="15.75" customHeight="1">
      <c r="B172" s="2"/>
      <c r="D172" s="3"/>
    </row>
    <row r="173" ht="15.75" customHeight="1">
      <c r="B173" s="2"/>
      <c r="D173" s="3"/>
    </row>
    <row r="174" ht="15.75" customHeight="1">
      <c r="B174" s="2"/>
      <c r="D174" s="3"/>
    </row>
    <row r="175" ht="15.75" customHeight="1">
      <c r="B175" s="2"/>
      <c r="D175" s="3"/>
    </row>
    <row r="176" ht="15.75" customHeight="1">
      <c r="B176" s="2"/>
      <c r="D176" s="3"/>
    </row>
    <row r="177" ht="15.75" customHeight="1">
      <c r="B177" s="2"/>
      <c r="D177" s="3"/>
    </row>
    <row r="178" ht="15.75" customHeight="1">
      <c r="B178" s="2"/>
      <c r="D178" s="3"/>
    </row>
    <row r="179" ht="15.75" customHeight="1">
      <c r="B179" s="2"/>
      <c r="D179" s="3"/>
    </row>
    <row r="180" ht="15.75" customHeight="1">
      <c r="B180" s="2"/>
      <c r="D180" s="3"/>
    </row>
    <row r="181" ht="15.75" customHeight="1">
      <c r="B181" s="2"/>
      <c r="D181" s="3"/>
    </row>
    <row r="182" ht="15.75" customHeight="1">
      <c r="B182" s="2"/>
      <c r="D182" s="3"/>
    </row>
    <row r="183" ht="15.75" customHeight="1">
      <c r="B183" s="2"/>
      <c r="D183" s="3"/>
    </row>
    <row r="184" ht="15.75" customHeight="1">
      <c r="B184" s="2"/>
      <c r="D184" s="3"/>
    </row>
    <row r="185" ht="15.75" customHeight="1">
      <c r="B185" s="2"/>
      <c r="D185" s="3"/>
    </row>
    <row r="186" ht="15.75" customHeight="1">
      <c r="B186" s="2"/>
      <c r="D186" s="3"/>
    </row>
    <row r="187" ht="15.75" customHeight="1">
      <c r="B187" s="2"/>
      <c r="D187" s="3"/>
    </row>
    <row r="188" ht="15.75" customHeight="1">
      <c r="B188" s="2"/>
      <c r="D188" s="3"/>
    </row>
    <row r="189" ht="15.75" customHeight="1">
      <c r="B189" s="2"/>
      <c r="D189" s="3"/>
    </row>
    <row r="190" ht="15.75" customHeight="1">
      <c r="B190" s="2"/>
      <c r="D190" s="3"/>
    </row>
    <row r="191" ht="15.75" customHeight="1">
      <c r="B191" s="2"/>
      <c r="D191" s="3"/>
    </row>
    <row r="192" ht="15.75" customHeight="1">
      <c r="B192" s="2"/>
      <c r="D192" s="3"/>
    </row>
    <row r="193" ht="15.75" customHeight="1">
      <c r="B193" s="2"/>
      <c r="D193" s="3"/>
    </row>
    <row r="194" ht="15.75" customHeight="1">
      <c r="B194" s="2"/>
      <c r="D194" s="3"/>
    </row>
    <row r="195" ht="15.75" customHeight="1">
      <c r="B195" s="2"/>
      <c r="D195" s="3"/>
    </row>
    <row r="196" ht="15.75" customHeight="1">
      <c r="B196" s="2"/>
      <c r="D196" s="3"/>
    </row>
    <row r="197" ht="15.75" customHeight="1">
      <c r="B197" s="2"/>
      <c r="D197" s="3"/>
    </row>
    <row r="198" ht="15.75" customHeight="1">
      <c r="B198" s="2"/>
      <c r="D198" s="3"/>
    </row>
    <row r="199" ht="15.75" customHeight="1">
      <c r="B199" s="2"/>
      <c r="D199" s="3"/>
    </row>
    <row r="200" ht="15.75" customHeight="1">
      <c r="B200" s="2"/>
      <c r="D200" s="3"/>
    </row>
    <row r="201" ht="15.75" customHeight="1">
      <c r="B201" s="2"/>
      <c r="D201" s="3"/>
    </row>
    <row r="202" ht="15.75" customHeight="1">
      <c r="B202" s="2"/>
      <c r="D202" s="3"/>
    </row>
    <row r="203" ht="15.75" customHeight="1">
      <c r="B203" s="2"/>
      <c r="D203" s="3"/>
    </row>
    <row r="204" ht="15.75" customHeight="1">
      <c r="B204" s="2"/>
      <c r="D204" s="3"/>
    </row>
    <row r="205" ht="15.75" customHeight="1">
      <c r="B205" s="2"/>
      <c r="D205" s="3"/>
    </row>
    <row r="206" ht="15.75" customHeight="1">
      <c r="B206" s="2"/>
      <c r="D206" s="3"/>
    </row>
    <row r="207" ht="15.75" customHeight="1">
      <c r="B207" s="2"/>
      <c r="D207" s="3"/>
    </row>
    <row r="208" ht="15.75" customHeight="1">
      <c r="B208" s="2"/>
      <c r="D208" s="3"/>
    </row>
    <row r="209" ht="15.75" customHeight="1">
      <c r="B209" s="2"/>
      <c r="D209" s="3"/>
    </row>
    <row r="210" ht="15.75" customHeight="1">
      <c r="B210" s="2"/>
      <c r="D210" s="3"/>
    </row>
    <row r="211" ht="15.75" customHeight="1">
      <c r="B211" s="2"/>
      <c r="D211" s="3"/>
    </row>
    <row r="212" ht="15.75" customHeight="1">
      <c r="B212" s="2"/>
      <c r="D212" s="3"/>
    </row>
    <row r="213" ht="15.75" customHeight="1">
      <c r="B213" s="2"/>
      <c r="D213" s="3"/>
    </row>
    <row r="214" ht="15.75" customHeight="1">
      <c r="B214" s="2"/>
      <c r="D214" s="3"/>
    </row>
    <row r="215" ht="15.75" customHeight="1">
      <c r="B215" s="2"/>
      <c r="D215" s="3"/>
    </row>
    <row r="216" ht="15.75" customHeight="1">
      <c r="B216" s="2"/>
      <c r="D216" s="3"/>
    </row>
    <row r="217" ht="15.75" customHeight="1">
      <c r="B217" s="2"/>
      <c r="D217" s="3"/>
    </row>
    <row r="218" ht="15.75" customHeight="1">
      <c r="B218" s="2"/>
      <c r="D218" s="3"/>
    </row>
    <row r="219" ht="15.75" customHeight="1">
      <c r="B219" s="2"/>
      <c r="D219" s="3"/>
    </row>
    <row r="220" ht="15.75" customHeight="1">
      <c r="B220" s="2"/>
      <c r="D220" s="3"/>
    </row>
    <row r="221" ht="15.75" customHeight="1">
      <c r="B221" s="2"/>
      <c r="D221" s="3"/>
    </row>
    <row r="222" ht="15.75" customHeight="1">
      <c r="B222" s="2"/>
      <c r="D222" s="3"/>
    </row>
    <row r="223" ht="15.75" customHeight="1">
      <c r="B223" s="2"/>
      <c r="D223" s="3"/>
    </row>
    <row r="224" ht="15.75" customHeight="1">
      <c r="B224" s="2"/>
      <c r="D224" s="3"/>
    </row>
    <row r="225" ht="15.75" customHeight="1">
      <c r="B225" s="2"/>
      <c r="D225" s="3"/>
    </row>
    <row r="226" ht="15.75" customHeight="1">
      <c r="B226" s="2"/>
      <c r="D226" s="3"/>
    </row>
    <row r="227" ht="15.75" customHeight="1">
      <c r="B227" s="2"/>
      <c r="D227" s="3"/>
    </row>
    <row r="228" ht="15.75" customHeight="1">
      <c r="B228" s="2"/>
      <c r="D228" s="3"/>
    </row>
    <row r="229" ht="15.75" customHeight="1">
      <c r="B229" s="2"/>
      <c r="D229" s="3"/>
    </row>
    <row r="230" ht="15.75" customHeight="1">
      <c r="B230" s="2"/>
      <c r="D230" s="3"/>
    </row>
    <row r="231" ht="15.75" customHeight="1">
      <c r="B231" s="2"/>
      <c r="D231" s="3"/>
    </row>
    <row r="232" ht="15.75" customHeight="1">
      <c r="B232" s="2"/>
      <c r="D232" s="3"/>
    </row>
    <row r="233" ht="15.75" customHeight="1">
      <c r="B233" s="2"/>
      <c r="D233" s="3"/>
    </row>
    <row r="234" ht="15.75" customHeight="1">
      <c r="B234" s="2"/>
      <c r="D234" s="3"/>
    </row>
    <row r="235" ht="15.75" customHeight="1">
      <c r="B235" s="2"/>
      <c r="D235" s="3"/>
    </row>
    <row r="236" ht="15.75" customHeight="1">
      <c r="B236" s="2"/>
      <c r="D236" s="3"/>
    </row>
    <row r="237" ht="15.75" customHeight="1">
      <c r="B237" s="2"/>
      <c r="D237" s="3"/>
    </row>
    <row r="238" ht="15.75" customHeight="1">
      <c r="B238" s="2"/>
      <c r="D238" s="3"/>
    </row>
    <row r="239" ht="15.75" customHeight="1">
      <c r="B239" s="2"/>
      <c r="D239" s="3"/>
    </row>
    <row r="240" ht="15.75" customHeight="1">
      <c r="B240" s="2"/>
      <c r="D240" s="3"/>
    </row>
    <row r="241" ht="15.75" customHeight="1">
      <c r="B241" s="2"/>
      <c r="D241" s="3"/>
    </row>
    <row r="242" ht="15.75" customHeight="1">
      <c r="B242" s="2"/>
      <c r="D242" s="3"/>
    </row>
    <row r="243" ht="15.75" customHeight="1">
      <c r="B243" s="2"/>
      <c r="D243" s="3"/>
    </row>
    <row r="244" ht="15.75" customHeight="1">
      <c r="B244" s="2"/>
      <c r="D244" s="3"/>
    </row>
    <row r="245" ht="15.75" customHeight="1">
      <c r="B245" s="2"/>
      <c r="D245" s="3"/>
    </row>
    <row r="246" ht="15.75" customHeight="1">
      <c r="B246" s="2"/>
      <c r="D246" s="3"/>
    </row>
    <row r="247" ht="15.75" customHeight="1">
      <c r="B247" s="2"/>
      <c r="D247" s="3"/>
    </row>
    <row r="248" ht="15.75" customHeight="1">
      <c r="B248" s="2"/>
      <c r="D248" s="3"/>
    </row>
    <row r="249" ht="15.75" customHeight="1">
      <c r="B249" s="2"/>
      <c r="D249" s="3"/>
    </row>
    <row r="250" ht="15.75" customHeight="1">
      <c r="B250" s="2"/>
      <c r="D250" s="3"/>
    </row>
    <row r="251" ht="15.75" customHeight="1">
      <c r="B251" s="2"/>
      <c r="D251" s="3"/>
    </row>
    <row r="252" ht="15.75" customHeight="1">
      <c r="B252" s="2"/>
      <c r="D252" s="3"/>
    </row>
    <row r="253" ht="15.75" customHeight="1">
      <c r="B253" s="2"/>
      <c r="D253" s="3"/>
    </row>
    <row r="254" ht="15.75" customHeight="1">
      <c r="B254" s="2"/>
      <c r="D254" s="3"/>
    </row>
    <row r="255" ht="15.75" customHeight="1">
      <c r="B255" s="2"/>
      <c r="D255" s="3"/>
    </row>
    <row r="256" ht="15.75" customHeight="1">
      <c r="B256" s="2"/>
      <c r="D256" s="3"/>
    </row>
    <row r="257" ht="15.75" customHeight="1">
      <c r="B257" s="2"/>
      <c r="D257" s="3"/>
    </row>
    <row r="258" ht="15.75" customHeight="1">
      <c r="B258" s="2"/>
      <c r="D258" s="3"/>
    </row>
    <row r="259" ht="15.75" customHeight="1">
      <c r="B259" s="2"/>
      <c r="D259" s="3"/>
    </row>
    <row r="260" ht="15.75" customHeight="1">
      <c r="B260" s="2"/>
      <c r="D260" s="3"/>
    </row>
    <row r="261" ht="15.75" customHeight="1">
      <c r="B261" s="2"/>
      <c r="D261" s="3"/>
    </row>
    <row r="262" ht="15.75" customHeight="1">
      <c r="B262" s="2"/>
      <c r="D262" s="3"/>
    </row>
    <row r="263" ht="15.75" customHeight="1">
      <c r="B263" s="2"/>
      <c r="D263" s="3"/>
    </row>
    <row r="264" ht="15.75" customHeight="1">
      <c r="B264" s="2"/>
      <c r="D264" s="3"/>
    </row>
    <row r="265" ht="15.75" customHeight="1">
      <c r="B265" s="2"/>
      <c r="D265" s="3"/>
    </row>
    <row r="266" ht="15.75" customHeight="1">
      <c r="B266" s="2"/>
      <c r="D266" s="3"/>
    </row>
    <row r="267" ht="15.75" customHeight="1">
      <c r="B267" s="2"/>
      <c r="D267" s="3"/>
    </row>
    <row r="268" ht="15.75" customHeight="1">
      <c r="B268" s="2"/>
      <c r="D268" s="3"/>
    </row>
    <row r="269" ht="15.75" customHeight="1">
      <c r="B269" s="2"/>
      <c r="D269" s="3"/>
    </row>
    <row r="270" ht="15.75" customHeight="1">
      <c r="B270" s="2"/>
      <c r="D270" s="3"/>
    </row>
    <row r="271" ht="15.75" customHeight="1">
      <c r="B271" s="2"/>
      <c r="D271" s="3"/>
    </row>
    <row r="272" ht="15.75" customHeight="1">
      <c r="B272" s="2"/>
      <c r="D272" s="3"/>
    </row>
    <row r="273" ht="15.75" customHeight="1">
      <c r="B273" s="2"/>
      <c r="D273" s="3"/>
    </row>
    <row r="274" ht="15.75" customHeight="1">
      <c r="B274" s="2"/>
      <c r="D274" s="3"/>
    </row>
    <row r="275" ht="15.75" customHeight="1">
      <c r="B275" s="2"/>
      <c r="D275" s="3"/>
    </row>
    <row r="276" ht="15.75" customHeight="1">
      <c r="B276" s="2"/>
      <c r="D276" s="3"/>
    </row>
    <row r="277" ht="15.75" customHeight="1">
      <c r="B277" s="2"/>
      <c r="D277" s="3"/>
    </row>
    <row r="278" ht="15.75" customHeight="1">
      <c r="B278" s="2"/>
      <c r="D278" s="3"/>
    </row>
    <row r="279" ht="15.75" customHeight="1">
      <c r="B279" s="2"/>
      <c r="D279" s="3"/>
    </row>
    <row r="280" ht="15.75" customHeight="1">
      <c r="B280" s="2"/>
      <c r="D280" s="3"/>
    </row>
    <row r="281" ht="15.75" customHeight="1">
      <c r="B281" s="2"/>
      <c r="D281" s="3"/>
    </row>
    <row r="282" ht="15.75" customHeight="1">
      <c r="B282" s="2"/>
      <c r="D282" s="3"/>
    </row>
    <row r="283" ht="15.75" customHeight="1">
      <c r="B283" s="2"/>
      <c r="D283" s="3"/>
    </row>
    <row r="284" ht="15.75" customHeight="1">
      <c r="B284" s="2"/>
      <c r="D284" s="3"/>
    </row>
    <row r="285" ht="15.75" customHeight="1">
      <c r="B285" s="2"/>
      <c r="D285" s="3"/>
    </row>
    <row r="286" ht="15.75" customHeight="1">
      <c r="B286" s="2"/>
      <c r="D286" s="3"/>
    </row>
    <row r="287" ht="15.75" customHeight="1">
      <c r="B287" s="2"/>
      <c r="D287" s="3"/>
    </row>
    <row r="288" ht="15.75" customHeight="1">
      <c r="B288" s="2"/>
      <c r="D288" s="3"/>
    </row>
    <row r="289" ht="15.75" customHeight="1">
      <c r="B289" s="2"/>
      <c r="D289" s="3"/>
    </row>
    <row r="290" ht="15.75" customHeight="1">
      <c r="B290" s="2"/>
      <c r="D290" s="3"/>
    </row>
    <row r="291" ht="15.75" customHeight="1">
      <c r="B291" s="2"/>
      <c r="D291" s="3"/>
    </row>
    <row r="292" ht="15.75" customHeight="1">
      <c r="B292" s="2"/>
      <c r="D292" s="3"/>
    </row>
    <row r="293" ht="15.75" customHeight="1">
      <c r="B293" s="2"/>
      <c r="D293" s="3"/>
    </row>
    <row r="294" ht="15.75" customHeight="1">
      <c r="B294" s="2"/>
      <c r="D294" s="3"/>
    </row>
    <row r="295" ht="15.75" customHeight="1">
      <c r="B295" s="2"/>
      <c r="D295" s="3"/>
    </row>
    <row r="296" ht="15.75" customHeight="1">
      <c r="B296" s="2"/>
      <c r="D296" s="3"/>
    </row>
    <row r="297" ht="15.75" customHeight="1">
      <c r="B297" s="2"/>
      <c r="D297" s="3"/>
    </row>
    <row r="298" ht="15.75" customHeight="1">
      <c r="B298" s="2"/>
      <c r="D298" s="3"/>
    </row>
    <row r="299" ht="15.75" customHeight="1">
      <c r="B299" s="2"/>
      <c r="D299" s="3"/>
    </row>
    <row r="300" ht="15.75" customHeight="1">
      <c r="B300" s="2"/>
      <c r="D300" s="3"/>
    </row>
    <row r="301" ht="15.75" customHeight="1">
      <c r="B301" s="2"/>
      <c r="D301" s="3"/>
    </row>
    <row r="302" ht="15.75" customHeight="1">
      <c r="B302" s="2"/>
      <c r="D302" s="3"/>
    </row>
    <row r="303" ht="15.75" customHeight="1">
      <c r="B303" s="2"/>
      <c r="D303" s="3"/>
    </row>
    <row r="304" ht="15.75" customHeight="1">
      <c r="B304" s="2"/>
      <c r="D304" s="3"/>
    </row>
    <row r="305" ht="15.75" customHeight="1">
      <c r="B305" s="2"/>
      <c r="D305" s="3"/>
    </row>
    <row r="306" ht="15.75" customHeight="1">
      <c r="B306" s="2"/>
      <c r="D306" s="3"/>
    </row>
    <row r="307" ht="15.75" customHeight="1">
      <c r="B307" s="2"/>
      <c r="D307" s="3"/>
    </row>
    <row r="308" ht="15.75" customHeight="1">
      <c r="B308" s="2"/>
      <c r="D308" s="3"/>
    </row>
    <row r="309" ht="15.75" customHeight="1">
      <c r="B309" s="2"/>
      <c r="D309" s="3"/>
    </row>
    <row r="310" ht="15.75" customHeight="1">
      <c r="B310" s="2"/>
      <c r="D310" s="3"/>
    </row>
    <row r="311" ht="15.75" customHeight="1">
      <c r="B311" s="2"/>
      <c r="D311" s="3"/>
    </row>
    <row r="312" ht="15.75" customHeight="1">
      <c r="B312" s="2"/>
      <c r="D312" s="3"/>
    </row>
    <row r="313" ht="15.75" customHeight="1">
      <c r="B313" s="2"/>
      <c r="D313" s="3"/>
    </row>
    <row r="314" ht="15.75" customHeight="1">
      <c r="B314" s="2"/>
      <c r="D314" s="3"/>
    </row>
    <row r="315" ht="15.75" customHeight="1">
      <c r="B315" s="2"/>
      <c r="D315" s="3"/>
    </row>
    <row r="316" ht="15.75" customHeight="1">
      <c r="B316" s="2"/>
      <c r="D316" s="3"/>
    </row>
    <row r="317" ht="15.75" customHeight="1">
      <c r="B317" s="2"/>
      <c r="D317" s="3"/>
    </row>
    <row r="318" ht="15.75" customHeight="1">
      <c r="B318" s="2"/>
      <c r="D318" s="3"/>
    </row>
    <row r="319" ht="15.75" customHeight="1">
      <c r="B319" s="2"/>
      <c r="D319" s="3"/>
    </row>
    <row r="320" ht="15.75" customHeight="1">
      <c r="B320" s="2"/>
      <c r="D320" s="3"/>
    </row>
    <row r="321" ht="15.75" customHeight="1">
      <c r="B321" s="2"/>
      <c r="D321" s="3"/>
    </row>
    <row r="322" ht="15.75" customHeight="1">
      <c r="B322" s="2"/>
      <c r="D322" s="3"/>
    </row>
    <row r="323" ht="15.75" customHeight="1">
      <c r="B323" s="2"/>
      <c r="D323" s="3"/>
    </row>
    <row r="324" ht="15.75" customHeight="1">
      <c r="B324" s="2"/>
      <c r="D324" s="3"/>
    </row>
    <row r="325" ht="15.75" customHeight="1">
      <c r="B325" s="2"/>
      <c r="D325" s="3"/>
    </row>
    <row r="326" ht="15.75" customHeight="1">
      <c r="B326" s="2"/>
      <c r="D326" s="3"/>
    </row>
    <row r="327" ht="15.75" customHeight="1">
      <c r="B327" s="2"/>
      <c r="D327" s="3"/>
    </row>
    <row r="328" ht="15.75" customHeight="1">
      <c r="B328" s="2"/>
      <c r="D328" s="3"/>
    </row>
    <row r="329" ht="15.75" customHeight="1">
      <c r="B329" s="2"/>
      <c r="D329" s="3"/>
    </row>
    <row r="330" ht="15.75" customHeight="1">
      <c r="B330" s="2"/>
      <c r="D330" s="3"/>
    </row>
    <row r="331" ht="15.75" customHeight="1">
      <c r="B331" s="2"/>
      <c r="D331" s="3"/>
    </row>
    <row r="332" ht="15.75" customHeight="1">
      <c r="B332" s="2"/>
      <c r="D332" s="3"/>
    </row>
    <row r="333" ht="15.75" customHeight="1">
      <c r="B333" s="2"/>
      <c r="D333" s="3"/>
    </row>
    <row r="334" ht="15.75" customHeight="1">
      <c r="B334" s="2"/>
      <c r="D334" s="3"/>
    </row>
    <row r="335" ht="15.75" customHeight="1">
      <c r="B335" s="2"/>
      <c r="D335" s="3"/>
    </row>
    <row r="336" ht="15.75" customHeight="1">
      <c r="B336" s="2"/>
      <c r="D336" s="3"/>
    </row>
    <row r="337" ht="15.75" customHeight="1">
      <c r="B337" s="2"/>
      <c r="D337" s="3"/>
    </row>
    <row r="338" ht="15.75" customHeight="1">
      <c r="B338" s="2"/>
      <c r="D338" s="3"/>
    </row>
    <row r="339" ht="15.75" customHeight="1">
      <c r="B339" s="2"/>
      <c r="D339" s="3"/>
    </row>
    <row r="340" ht="15.75" customHeight="1">
      <c r="B340" s="2"/>
      <c r="D340" s="3"/>
    </row>
    <row r="341" ht="15.75" customHeight="1">
      <c r="B341" s="2"/>
      <c r="D341" s="3"/>
    </row>
    <row r="342" ht="15.75" customHeight="1">
      <c r="B342" s="2"/>
      <c r="D342" s="3"/>
    </row>
    <row r="343" ht="15.75" customHeight="1">
      <c r="B343" s="2"/>
      <c r="D343" s="3"/>
    </row>
    <row r="344" ht="15.75" customHeight="1">
      <c r="B344" s="2"/>
      <c r="D344" s="3"/>
    </row>
    <row r="345" ht="15.75" customHeight="1">
      <c r="B345" s="2"/>
      <c r="D345" s="3"/>
    </row>
    <row r="346" ht="15.75" customHeight="1">
      <c r="B346" s="2"/>
      <c r="D346" s="3"/>
    </row>
    <row r="347" ht="15.75" customHeight="1">
      <c r="B347" s="2"/>
      <c r="D347" s="3"/>
    </row>
    <row r="348" ht="15.75" customHeight="1">
      <c r="B348" s="2"/>
      <c r="D348" s="3"/>
    </row>
    <row r="349" ht="15.75" customHeight="1">
      <c r="B349" s="2"/>
      <c r="D349" s="3"/>
    </row>
    <row r="350" ht="15.75" customHeight="1">
      <c r="B350" s="2"/>
      <c r="D350" s="3"/>
    </row>
    <row r="351" ht="15.75" customHeight="1">
      <c r="B351" s="2"/>
      <c r="D351" s="3"/>
    </row>
    <row r="352" ht="15.75" customHeight="1">
      <c r="B352" s="2"/>
      <c r="D352" s="3"/>
    </row>
    <row r="353" ht="15.75" customHeight="1">
      <c r="B353" s="2"/>
      <c r="D353" s="3"/>
    </row>
    <row r="354" ht="15.75" customHeight="1">
      <c r="B354" s="2"/>
      <c r="D354" s="3"/>
    </row>
    <row r="355" ht="15.75" customHeight="1">
      <c r="B355" s="2"/>
      <c r="D355" s="3"/>
    </row>
    <row r="356" ht="15.75" customHeight="1">
      <c r="B356" s="2"/>
      <c r="D356" s="3"/>
    </row>
    <row r="357" ht="15.75" customHeight="1">
      <c r="B357" s="2"/>
      <c r="D357" s="3"/>
    </row>
    <row r="358" ht="15.75" customHeight="1">
      <c r="B358" s="2"/>
      <c r="D358" s="3"/>
    </row>
    <row r="359" ht="15.75" customHeight="1">
      <c r="B359" s="2"/>
      <c r="D359" s="3"/>
    </row>
    <row r="360" ht="15.75" customHeight="1">
      <c r="B360" s="2"/>
      <c r="D360" s="3"/>
    </row>
    <row r="361" ht="15.75" customHeight="1">
      <c r="B361" s="2"/>
      <c r="D361" s="3"/>
    </row>
    <row r="362" ht="15.75" customHeight="1">
      <c r="B362" s="2"/>
      <c r="D362" s="3"/>
    </row>
    <row r="363" ht="15.75" customHeight="1">
      <c r="B363" s="2"/>
      <c r="D363" s="3"/>
    </row>
    <row r="364" ht="15.75" customHeight="1">
      <c r="B364" s="2"/>
      <c r="D364" s="3"/>
    </row>
    <row r="365" ht="15.75" customHeight="1">
      <c r="B365" s="2"/>
      <c r="D365" s="3"/>
    </row>
    <row r="366" ht="15.75" customHeight="1">
      <c r="B366" s="2"/>
      <c r="D366" s="3"/>
    </row>
    <row r="367" ht="15.75" customHeight="1">
      <c r="B367" s="2"/>
      <c r="D367" s="3"/>
    </row>
    <row r="368" ht="15.75" customHeight="1">
      <c r="B368" s="2"/>
      <c r="D368" s="3"/>
    </row>
    <row r="369" ht="15.75" customHeight="1">
      <c r="B369" s="2"/>
      <c r="D369" s="3"/>
    </row>
    <row r="370" ht="15.75" customHeight="1">
      <c r="B370" s="2"/>
      <c r="D370" s="3"/>
    </row>
    <row r="371" ht="15.75" customHeight="1">
      <c r="B371" s="2"/>
      <c r="D371" s="3"/>
    </row>
    <row r="372" ht="15.75" customHeight="1">
      <c r="B372" s="2"/>
      <c r="D372" s="3"/>
    </row>
    <row r="373" ht="15.75" customHeight="1">
      <c r="B373" s="2"/>
      <c r="D373" s="3"/>
    </row>
    <row r="374" ht="15.75" customHeight="1">
      <c r="B374" s="2"/>
      <c r="D374" s="3"/>
    </row>
    <row r="375" ht="15.75" customHeight="1">
      <c r="B375" s="2"/>
      <c r="D375" s="3"/>
    </row>
    <row r="376" ht="15.75" customHeight="1">
      <c r="B376" s="2"/>
      <c r="D376" s="3"/>
    </row>
    <row r="377" ht="15.75" customHeight="1">
      <c r="B377" s="2"/>
      <c r="D377" s="3"/>
    </row>
    <row r="378" ht="15.75" customHeight="1">
      <c r="B378" s="2"/>
      <c r="D378" s="3"/>
    </row>
    <row r="379" ht="15.75" customHeight="1">
      <c r="B379" s="2"/>
      <c r="D379" s="3"/>
    </row>
    <row r="380" ht="15.75" customHeight="1">
      <c r="B380" s="2"/>
      <c r="D380" s="3"/>
    </row>
    <row r="381" ht="15.75" customHeight="1">
      <c r="B381" s="2"/>
      <c r="D381" s="3"/>
    </row>
    <row r="382" ht="15.75" customHeight="1">
      <c r="B382" s="2"/>
      <c r="D382" s="3"/>
    </row>
    <row r="383" ht="15.75" customHeight="1">
      <c r="B383" s="2"/>
      <c r="D383" s="3"/>
    </row>
    <row r="384" ht="15.75" customHeight="1">
      <c r="B384" s="2"/>
      <c r="D384" s="3"/>
    </row>
    <row r="385" ht="15.75" customHeight="1">
      <c r="B385" s="2"/>
      <c r="D385" s="3"/>
    </row>
    <row r="386" ht="15.75" customHeight="1">
      <c r="B386" s="2"/>
      <c r="D386" s="3"/>
    </row>
    <row r="387" ht="15.75" customHeight="1">
      <c r="B387" s="2"/>
      <c r="D387" s="3"/>
    </row>
    <row r="388" ht="15.75" customHeight="1">
      <c r="B388" s="2"/>
      <c r="D388" s="3"/>
    </row>
    <row r="389" ht="15.75" customHeight="1">
      <c r="B389" s="2"/>
      <c r="D389" s="3"/>
    </row>
    <row r="390" ht="15.75" customHeight="1">
      <c r="B390" s="2"/>
      <c r="D390" s="3"/>
    </row>
    <row r="391" ht="15.75" customHeight="1">
      <c r="B391" s="2"/>
      <c r="D391" s="3"/>
    </row>
    <row r="392" ht="15.75" customHeight="1">
      <c r="B392" s="2"/>
      <c r="D392" s="3"/>
    </row>
    <row r="393" ht="15.75" customHeight="1">
      <c r="B393" s="2"/>
      <c r="D393" s="3"/>
    </row>
    <row r="394" ht="15.75" customHeight="1">
      <c r="B394" s="2"/>
      <c r="D394" s="3"/>
    </row>
    <row r="395" ht="15.75" customHeight="1">
      <c r="B395" s="2"/>
      <c r="D395" s="3"/>
    </row>
    <row r="396" ht="15.75" customHeight="1">
      <c r="B396" s="2"/>
      <c r="D396" s="3"/>
    </row>
    <row r="397" ht="15.75" customHeight="1">
      <c r="B397" s="2"/>
      <c r="D397" s="3"/>
    </row>
    <row r="398" ht="15.75" customHeight="1">
      <c r="B398" s="2"/>
      <c r="D398" s="3"/>
    </row>
    <row r="399" ht="15.75" customHeight="1">
      <c r="B399" s="2"/>
      <c r="D399" s="3"/>
    </row>
    <row r="400" ht="15.75" customHeight="1">
      <c r="B400" s="2"/>
      <c r="D400" s="3"/>
    </row>
    <row r="401" ht="15.75" customHeight="1">
      <c r="B401" s="2"/>
      <c r="D401" s="3"/>
    </row>
    <row r="402" ht="15.75" customHeight="1">
      <c r="B402" s="2"/>
      <c r="D402" s="3"/>
    </row>
    <row r="403" ht="15.75" customHeight="1">
      <c r="B403" s="2"/>
      <c r="D403" s="3"/>
    </row>
    <row r="404" ht="15.75" customHeight="1">
      <c r="B404" s="2"/>
      <c r="D404" s="3"/>
    </row>
    <row r="405" ht="15.75" customHeight="1">
      <c r="B405" s="2"/>
      <c r="D405" s="3"/>
    </row>
    <row r="406" ht="15.75" customHeight="1">
      <c r="B406" s="2"/>
      <c r="D406" s="3"/>
    </row>
    <row r="407" ht="15.75" customHeight="1">
      <c r="B407" s="2"/>
      <c r="D407" s="3"/>
    </row>
    <row r="408" ht="15.75" customHeight="1">
      <c r="B408" s="2"/>
      <c r="D408" s="3"/>
    </row>
    <row r="409" ht="15.75" customHeight="1">
      <c r="B409" s="2"/>
      <c r="D409" s="3"/>
    </row>
    <row r="410" ht="15.75" customHeight="1">
      <c r="B410" s="2"/>
      <c r="D410" s="3"/>
    </row>
    <row r="411" ht="15.75" customHeight="1">
      <c r="B411" s="2"/>
      <c r="D411" s="3"/>
    </row>
    <row r="412" ht="15.75" customHeight="1">
      <c r="B412" s="2"/>
      <c r="D412" s="3"/>
    </row>
    <row r="413" ht="15.75" customHeight="1">
      <c r="B413" s="2"/>
      <c r="D413" s="3"/>
    </row>
    <row r="414" ht="15.75" customHeight="1">
      <c r="B414" s="2"/>
      <c r="D414" s="3"/>
    </row>
    <row r="415" ht="15.75" customHeight="1">
      <c r="B415" s="2"/>
      <c r="D415" s="3"/>
    </row>
    <row r="416" ht="15.75" customHeight="1">
      <c r="B416" s="2"/>
      <c r="D416" s="3"/>
    </row>
    <row r="417" ht="15.75" customHeight="1">
      <c r="B417" s="2"/>
      <c r="D417" s="3"/>
    </row>
    <row r="418" ht="15.75" customHeight="1">
      <c r="B418" s="2"/>
      <c r="D418" s="3"/>
    </row>
    <row r="419" ht="15.75" customHeight="1">
      <c r="B419" s="2"/>
      <c r="D419" s="3"/>
    </row>
    <row r="420" ht="15.75" customHeight="1">
      <c r="B420" s="2"/>
      <c r="D420" s="3"/>
    </row>
    <row r="421" ht="15.75" customHeight="1">
      <c r="B421" s="2"/>
      <c r="D421" s="3"/>
    </row>
    <row r="422" ht="15.75" customHeight="1">
      <c r="B422" s="2"/>
      <c r="D422" s="3"/>
    </row>
    <row r="423" ht="15.75" customHeight="1">
      <c r="B423" s="2"/>
      <c r="D423" s="3"/>
    </row>
    <row r="424" ht="15.75" customHeight="1">
      <c r="B424" s="2"/>
      <c r="D424" s="3"/>
    </row>
    <row r="425" ht="15.75" customHeight="1">
      <c r="B425" s="2"/>
      <c r="D425" s="3"/>
    </row>
    <row r="426" ht="15.75" customHeight="1">
      <c r="B426" s="2"/>
      <c r="D426" s="3"/>
    </row>
    <row r="427" ht="15.75" customHeight="1">
      <c r="B427" s="2"/>
      <c r="D427" s="3"/>
    </row>
    <row r="428" ht="15.75" customHeight="1">
      <c r="B428" s="2"/>
      <c r="D428" s="3"/>
    </row>
    <row r="429" ht="15.75" customHeight="1">
      <c r="B429" s="2"/>
      <c r="D429" s="3"/>
    </row>
    <row r="430" ht="15.75" customHeight="1">
      <c r="B430" s="2"/>
      <c r="D430" s="3"/>
    </row>
    <row r="431" ht="15.75" customHeight="1">
      <c r="B431" s="2"/>
      <c r="D431" s="3"/>
    </row>
    <row r="432" ht="15.75" customHeight="1">
      <c r="B432" s="2"/>
      <c r="D432" s="3"/>
    </row>
    <row r="433" ht="15.75" customHeight="1">
      <c r="B433" s="2"/>
      <c r="D433" s="3"/>
    </row>
    <row r="434" ht="15.75" customHeight="1">
      <c r="B434" s="2"/>
      <c r="D434" s="3"/>
    </row>
    <row r="435" ht="15.75" customHeight="1">
      <c r="B435" s="2"/>
      <c r="D435" s="3"/>
    </row>
    <row r="436" ht="15.75" customHeight="1">
      <c r="B436" s="2"/>
      <c r="D436" s="3"/>
    </row>
    <row r="437" ht="15.75" customHeight="1">
      <c r="B437" s="2"/>
      <c r="D437" s="3"/>
    </row>
    <row r="438" ht="15.75" customHeight="1">
      <c r="B438" s="2"/>
      <c r="D438" s="3"/>
    </row>
    <row r="439" ht="15.75" customHeight="1">
      <c r="B439" s="2"/>
      <c r="D439" s="3"/>
    </row>
    <row r="440" ht="15.75" customHeight="1">
      <c r="B440" s="2"/>
      <c r="D440" s="3"/>
    </row>
    <row r="441" ht="15.75" customHeight="1">
      <c r="B441" s="2"/>
      <c r="D441" s="3"/>
    </row>
    <row r="442" ht="15.75" customHeight="1">
      <c r="B442" s="2"/>
      <c r="D442" s="3"/>
    </row>
    <row r="443" ht="15.75" customHeight="1">
      <c r="B443" s="2"/>
      <c r="D443" s="3"/>
    </row>
    <row r="444" ht="15.75" customHeight="1">
      <c r="B444" s="2"/>
      <c r="D444" s="3"/>
    </row>
    <row r="445" ht="15.75" customHeight="1">
      <c r="B445" s="2"/>
      <c r="D445" s="3"/>
    </row>
    <row r="446" ht="15.75" customHeight="1">
      <c r="B446" s="2"/>
      <c r="D446" s="3"/>
    </row>
    <row r="447" ht="15.75" customHeight="1">
      <c r="B447" s="2"/>
      <c r="D447" s="3"/>
    </row>
    <row r="448" ht="15.75" customHeight="1">
      <c r="B448" s="2"/>
      <c r="D448" s="3"/>
    </row>
    <row r="449" ht="15.75" customHeight="1">
      <c r="B449" s="2"/>
      <c r="D449" s="3"/>
    </row>
    <row r="450" ht="15.75" customHeight="1">
      <c r="B450" s="2"/>
      <c r="D450" s="3"/>
    </row>
    <row r="451" ht="15.75" customHeight="1">
      <c r="B451" s="2"/>
      <c r="D451" s="3"/>
    </row>
    <row r="452" ht="15.75" customHeight="1">
      <c r="B452" s="2"/>
      <c r="D452" s="3"/>
    </row>
    <row r="453" ht="15.75" customHeight="1">
      <c r="B453" s="2"/>
      <c r="D453" s="3"/>
    </row>
    <row r="454" ht="15.75" customHeight="1">
      <c r="B454" s="2"/>
      <c r="D454" s="3"/>
    </row>
    <row r="455" ht="15.75" customHeight="1">
      <c r="B455" s="2"/>
      <c r="D455" s="3"/>
    </row>
    <row r="456" ht="15.75" customHeight="1">
      <c r="B456" s="2"/>
      <c r="D456" s="3"/>
    </row>
    <row r="457" ht="15.75" customHeight="1">
      <c r="B457" s="2"/>
      <c r="D457" s="3"/>
    </row>
    <row r="458" ht="15.75" customHeight="1">
      <c r="B458" s="2"/>
      <c r="D458" s="3"/>
    </row>
    <row r="459" ht="15.75" customHeight="1">
      <c r="B459" s="2"/>
      <c r="D459" s="3"/>
    </row>
    <row r="460" ht="15.75" customHeight="1">
      <c r="B460" s="2"/>
      <c r="D460" s="3"/>
    </row>
    <row r="461" ht="15.75" customHeight="1">
      <c r="B461" s="2"/>
      <c r="D461" s="3"/>
    </row>
    <row r="462" ht="15.75" customHeight="1">
      <c r="B462" s="2"/>
      <c r="D462" s="3"/>
    </row>
    <row r="463" ht="15.75" customHeight="1">
      <c r="B463" s="2"/>
      <c r="D463" s="3"/>
    </row>
    <row r="464" ht="15.75" customHeight="1">
      <c r="B464" s="2"/>
      <c r="D464" s="3"/>
    </row>
    <row r="465" ht="15.75" customHeight="1">
      <c r="B465" s="2"/>
      <c r="D465" s="3"/>
    </row>
    <row r="466" ht="15.75" customHeight="1">
      <c r="B466" s="2"/>
      <c r="D466" s="3"/>
    </row>
    <row r="467" ht="15.75" customHeight="1">
      <c r="B467" s="2"/>
      <c r="D467" s="3"/>
    </row>
    <row r="468" ht="15.75" customHeight="1">
      <c r="B468" s="2"/>
      <c r="D468" s="3"/>
    </row>
    <row r="469" ht="15.75" customHeight="1">
      <c r="B469" s="2"/>
      <c r="D469" s="3"/>
    </row>
    <row r="470" ht="15.75" customHeight="1">
      <c r="B470" s="2"/>
      <c r="D470" s="3"/>
    </row>
    <row r="471" ht="15.75" customHeight="1">
      <c r="B471" s="2"/>
      <c r="D471" s="3"/>
    </row>
    <row r="472" ht="15.75" customHeight="1">
      <c r="B472" s="2"/>
      <c r="D472" s="3"/>
    </row>
    <row r="473" ht="15.75" customHeight="1">
      <c r="B473" s="2"/>
      <c r="D473" s="3"/>
    </row>
    <row r="474" ht="15.75" customHeight="1">
      <c r="B474" s="2"/>
      <c r="D474" s="3"/>
    </row>
    <row r="475" ht="15.75" customHeight="1">
      <c r="B475" s="2"/>
      <c r="D475" s="3"/>
    </row>
    <row r="476" ht="15.75" customHeight="1">
      <c r="B476" s="2"/>
      <c r="D476" s="3"/>
    </row>
    <row r="477" ht="15.75" customHeight="1">
      <c r="B477" s="2"/>
      <c r="D477" s="3"/>
    </row>
    <row r="478" ht="15.75" customHeight="1">
      <c r="B478" s="2"/>
      <c r="D478" s="3"/>
    </row>
    <row r="479" ht="15.75" customHeight="1">
      <c r="B479" s="2"/>
      <c r="D479" s="3"/>
    </row>
    <row r="480" ht="15.75" customHeight="1">
      <c r="B480" s="2"/>
      <c r="D480" s="3"/>
    </row>
    <row r="481" ht="15.75" customHeight="1">
      <c r="B481" s="2"/>
      <c r="D481" s="3"/>
    </row>
    <row r="482" ht="15.75" customHeight="1">
      <c r="B482" s="2"/>
      <c r="D482" s="3"/>
    </row>
    <row r="483" ht="15.75" customHeight="1">
      <c r="B483" s="2"/>
      <c r="D483" s="3"/>
    </row>
    <row r="484" ht="15.75" customHeight="1">
      <c r="B484" s="2"/>
      <c r="D484" s="3"/>
    </row>
    <row r="485" ht="15.75" customHeight="1">
      <c r="B485" s="2"/>
      <c r="D485" s="3"/>
    </row>
    <row r="486" ht="15.75" customHeight="1">
      <c r="B486" s="2"/>
      <c r="D486" s="3"/>
    </row>
    <row r="487" ht="15.75" customHeight="1">
      <c r="B487" s="2"/>
      <c r="D487" s="3"/>
    </row>
    <row r="488" ht="15.75" customHeight="1">
      <c r="B488" s="2"/>
      <c r="D488" s="3"/>
    </row>
    <row r="489" ht="15.75" customHeight="1">
      <c r="B489" s="2"/>
      <c r="D489" s="3"/>
    </row>
    <row r="490" ht="15.75" customHeight="1">
      <c r="B490" s="2"/>
      <c r="D490" s="3"/>
    </row>
    <row r="491" ht="15.75" customHeight="1">
      <c r="B491" s="2"/>
      <c r="D491" s="3"/>
    </row>
    <row r="492" ht="15.75" customHeight="1">
      <c r="B492" s="2"/>
      <c r="D492" s="3"/>
    </row>
    <row r="493" ht="15.75" customHeight="1">
      <c r="B493" s="2"/>
      <c r="D493" s="3"/>
    </row>
    <row r="494" ht="15.75" customHeight="1">
      <c r="B494" s="2"/>
      <c r="D494" s="3"/>
    </row>
    <row r="495" ht="15.75" customHeight="1">
      <c r="B495" s="2"/>
      <c r="D495" s="3"/>
    </row>
    <row r="496" ht="15.75" customHeight="1">
      <c r="B496" s="2"/>
      <c r="D496" s="3"/>
    </row>
    <row r="497" ht="15.75" customHeight="1">
      <c r="B497" s="2"/>
      <c r="D497" s="3"/>
    </row>
    <row r="498" ht="15.75" customHeight="1">
      <c r="B498" s="2"/>
      <c r="D498" s="3"/>
    </row>
    <row r="499" ht="15.75" customHeight="1">
      <c r="B499" s="2"/>
      <c r="D499" s="3"/>
    </row>
    <row r="500" ht="15.75" customHeight="1">
      <c r="B500" s="2"/>
      <c r="D500" s="3"/>
    </row>
    <row r="501" ht="15.75" customHeight="1">
      <c r="B501" s="2"/>
      <c r="D501" s="3"/>
    </row>
    <row r="502" ht="15.75" customHeight="1">
      <c r="B502" s="2"/>
      <c r="D502" s="3"/>
    </row>
    <row r="503" ht="15.75" customHeight="1">
      <c r="B503" s="2"/>
      <c r="D503" s="3"/>
    </row>
    <row r="504" ht="15.75" customHeight="1">
      <c r="B504" s="2"/>
      <c r="D504" s="3"/>
    </row>
    <row r="505" ht="15.75" customHeight="1">
      <c r="B505" s="2"/>
      <c r="D505" s="3"/>
    </row>
    <row r="506" ht="15.75" customHeight="1">
      <c r="B506" s="2"/>
      <c r="D506" s="3"/>
    </row>
    <row r="507" ht="15.75" customHeight="1">
      <c r="B507" s="2"/>
      <c r="D507" s="3"/>
    </row>
    <row r="508" ht="15.75" customHeight="1">
      <c r="B508" s="2"/>
      <c r="D508" s="3"/>
    </row>
    <row r="509" ht="15.75" customHeight="1">
      <c r="B509" s="2"/>
      <c r="D509" s="3"/>
    </row>
    <row r="510" ht="15.75" customHeight="1">
      <c r="B510" s="2"/>
      <c r="D510" s="3"/>
    </row>
    <row r="511" ht="15.75" customHeight="1">
      <c r="B511" s="2"/>
      <c r="D511" s="3"/>
    </row>
    <row r="512" ht="15.75" customHeight="1">
      <c r="B512" s="2"/>
      <c r="D512" s="3"/>
    </row>
    <row r="513" ht="15.75" customHeight="1">
      <c r="B513" s="2"/>
      <c r="D513" s="3"/>
    </row>
    <row r="514" ht="15.75" customHeight="1">
      <c r="B514" s="2"/>
      <c r="D514" s="3"/>
    </row>
    <row r="515" ht="15.75" customHeight="1">
      <c r="B515" s="2"/>
      <c r="D515" s="3"/>
    </row>
    <row r="516" ht="15.75" customHeight="1">
      <c r="B516" s="2"/>
      <c r="D516" s="3"/>
    </row>
    <row r="517" ht="15.75" customHeight="1">
      <c r="B517" s="2"/>
      <c r="D517" s="3"/>
    </row>
    <row r="518" ht="15.75" customHeight="1">
      <c r="B518" s="2"/>
      <c r="D518" s="3"/>
    </row>
    <row r="519" ht="15.75" customHeight="1">
      <c r="B519" s="2"/>
      <c r="D519" s="3"/>
    </row>
    <row r="520" ht="15.75" customHeight="1">
      <c r="B520" s="2"/>
      <c r="D520" s="3"/>
    </row>
    <row r="521" ht="15.75" customHeight="1">
      <c r="B521" s="2"/>
      <c r="D521" s="3"/>
    </row>
    <row r="522" ht="15.75" customHeight="1">
      <c r="B522" s="2"/>
      <c r="D522" s="3"/>
    </row>
    <row r="523" ht="15.75" customHeight="1">
      <c r="B523" s="2"/>
      <c r="D523" s="3"/>
    </row>
    <row r="524" ht="15.75" customHeight="1">
      <c r="B524" s="2"/>
      <c r="D524" s="3"/>
    </row>
    <row r="525" ht="15.75" customHeight="1">
      <c r="B525" s="2"/>
      <c r="D525" s="3"/>
    </row>
    <row r="526" ht="15.75" customHeight="1">
      <c r="B526" s="2"/>
      <c r="D526" s="3"/>
    </row>
    <row r="527" ht="15.75" customHeight="1">
      <c r="B527" s="2"/>
      <c r="D527" s="3"/>
    </row>
    <row r="528" ht="15.75" customHeight="1">
      <c r="B528" s="2"/>
      <c r="D528" s="3"/>
    </row>
    <row r="529" ht="15.75" customHeight="1">
      <c r="B529" s="2"/>
      <c r="D529" s="3"/>
    </row>
    <row r="530" ht="15.75" customHeight="1">
      <c r="B530" s="2"/>
      <c r="D530" s="3"/>
    </row>
    <row r="531" ht="15.75" customHeight="1">
      <c r="B531" s="2"/>
      <c r="D531" s="3"/>
    </row>
    <row r="532" ht="15.75" customHeight="1">
      <c r="B532" s="2"/>
      <c r="D532" s="3"/>
    </row>
    <row r="533" ht="15.75" customHeight="1">
      <c r="B533" s="2"/>
      <c r="D533" s="3"/>
    </row>
    <row r="534" ht="15.75" customHeight="1">
      <c r="B534" s="2"/>
      <c r="D534" s="3"/>
    </row>
    <row r="535" ht="15.75" customHeight="1">
      <c r="B535" s="2"/>
      <c r="D535" s="3"/>
    </row>
    <row r="536" ht="15.75" customHeight="1">
      <c r="B536" s="2"/>
      <c r="D536" s="3"/>
    </row>
    <row r="537" ht="15.75" customHeight="1">
      <c r="B537" s="2"/>
      <c r="D537" s="3"/>
    </row>
    <row r="538" ht="15.75" customHeight="1">
      <c r="B538" s="2"/>
      <c r="D538" s="3"/>
    </row>
    <row r="539" ht="15.75" customHeight="1">
      <c r="B539" s="2"/>
      <c r="D539" s="3"/>
    </row>
    <row r="540" ht="15.75" customHeight="1">
      <c r="B540" s="2"/>
      <c r="D540" s="3"/>
    </row>
    <row r="541" ht="15.75" customHeight="1">
      <c r="B541" s="2"/>
      <c r="D541" s="3"/>
    </row>
    <row r="542" ht="15.75" customHeight="1">
      <c r="B542" s="2"/>
      <c r="D542" s="3"/>
    </row>
    <row r="543" ht="15.75" customHeight="1">
      <c r="B543" s="2"/>
      <c r="D543" s="3"/>
    </row>
    <row r="544" ht="15.75" customHeight="1">
      <c r="B544" s="2"/>
      <c r="D544" s="3"/>
    </row>
    <row r="545" ht="15.75" customHeight="1">
      <c r="B545" s="2"/>
      <c r="D545" s="3"/>
    </row>
    <row r="546" ht="15.75" customHeight="1">
      <c r="B546" s="2"/>
      <c r="D546" s="3"/>
    </row>
    <row r="547" ht="15.75" customHeight="1">
      <c r="B547" s="2"/>
      <c r="D547" s="3"/>
    </row>
    <row r="548" ht="15.75" customHeight="1">
      <c r="B548" s="2"/>
      <c r="D548" s="3"/>
    </row>
    <row r="549" ht="15.75" customHeight="1">
      <c r="B549" s="2"/>
      <c r="D549" s="3"/>
    </row>
    <row r="550" ht="15.75" customHeight="1">
      <c r="B550" s="2"/>
      <c r="D550" s="3"/>
    </row>
    <row r="551" ht="15.75" customHeight="1">
      <c r="B551" s="2"/>
      <c r="D551" s="3"/>
    </row>
    <row r="552" ht="15.75" customHeight="1">
      <c r="B552" s="2"/>
      <c r="D552" s="3"/>
    </row>
    <row r="553" ht="15.75" customHeight="1">
      <c r="B553" s="2"/>
      <c r="D553" s="3"/>
    </row>
    <row r="554" ht="15.75" customHeight="1">
      <c r="B554" s="2"/>
      <c r="D554" s="3"/>
    </row>
    <row r="555" ht="15.75" customHeight="1">
      <c r="B555" s="2"/>
      <c r="D555" s="3"/>
    </row>
    <row r="556" ht="15.75" customHeight="1">
      <c r="B556" s="2"/>
      <c r="D556" s="3"/>
    </row>
    <row r="557" ht="15.75" customHeight="1">
      <c r="B557" s="2"/>
      <c r="D557" s="3"/>
    </row>
    <row r="558" ht="15.75" customHeight="1">
      <c r="B558" s="2"/>
      <c r="D558" s="3"/>
    </row>
    <row r="559" ht="15.75" customHeight="1">
      <c r="B559" s="2"/>
      <c r="D559" s="3"/>
    </row>
    <row r="560" ht="15.75" customHeight="1">
      <c r="B560" s="2"/>
      <c r="D560" s="3"/>
    </row>
    <row r="561" ht="15.75" customHeight="1">
      <c r="B561" s="2"/>
      <c r="D561" s="3"/>
    </row>
    <row r="562" ht="15.75" customHeight="1">
      <c r="B562" s="2"/>
      <c r="D562" s="3"/>
    </row>
    <row r="563" ht="15.75" customHeight="1">
      <c r="B563" s="2"/>
      <c r="D563" s="3"/>
    </row>
    <row r="564" ht="15.75" customHeight="1">
      <c r="B564" s="2"/>
      <c r="D564" s="3"/>
    </row>
    <row r="565" ht="15.75" customHeight="1">
      <c r="B565" s="2"/>
      <c r="D565" s="3"/>
    </row>
    <row r="566" ht="15.75" customHeight="1">
      <c r="B566" s="2"/>
      <c r="D566" s="3"/>
    </row>
    <row r="567" ht="15.75" customHeight="1">
      <c r="B567" s="2"/>
      <c r="D567" s="3"/>
    </row>
    <row r="568" ht="15.75" customHeight="1">
      <c r="B568" s="2"/>
      <c r="D568" s="3"/>
    </row>
    <row r="569" ht="15.75" customHeight="1">
      <c r="B569" s="2"/>
      <c r="D569" s="3"/>
    </row>
    <row r="570" ht="15.75" customHeight="1">
      <c r="B570" s="2"/>
      <c r="D570" s="3"/>
    </row>
    <row r="571" ht="15.75" customHeight="1">
      <c r="B571" s="2"/>
      <c r="D571" s="3"/>
    </row>
    <row r="572" ht="15.75" customHeight="1">
      <c r="B572" s="2"/>
      <c r="D572" s="3"/>
    </row>
    <row r="573" ht="15.75" customHeight="1">
      <c r="B573" s="2"/>
      <c r="D573" s="3"/>
    </row>
    <row r="574" ht="15.75" customHeight="1">
      <c r="B574" s="2"/>
      <c r="D574" s="3"/>
    </row>
    <row r="575" ht="15.75" customHeight="1">
      <c r="B575" s="2"/>
      <c r="D575" s="3"/>
    </row>
    <row r="576" ht="15.75" customHeight="1">
      <c r="B576" s="2"/>
      <c r="D576" s="3"/>
    </row>
    <row r="577" ht="15.75" customHeight="1">
      <c r="B577" s="2"/>
      <c r="D577" s="3"/>
    </row>
    <row r="578" ht="15.75" customHeight="1">
      <c r="B578" s="2"/>
      <c r="D578" s="3"/>
    </row>
    <row r="579" ht="15.75" customHeight="1">
      <c r="B579" s="2"/>
      <c r="D579" s="3"/>
    </row>
    <row r="580" ht="15.75" customHeight="1">
      <c r="B580" s="2"/>
      <c r="D580" s="3"/>
    </row>
    <row r="581" ht="15.75" customHeight="1">
      <c r="B581" s="2"/>
      <c r="D581" s="3"/>
    </row>
    <row r="582" ht="15.75" customHeight="1">
      <c r="B582" s="2"/>
      <c r="D582" s="3"/>
    </row>
    <row r="583" ht="15.75" customHeight="1">
      <c r="B583" s="2"/>
      <c r="D583" s="3"/>
    </row>
    <row r="584" ht="15.75" customHeight="1">
      <c r="B584" s="2"/>
      <c r="D584" s="3"/>
    </row>
    <row r="585" ht="15.75" customHeight="1">
      <c r="B585" s="2"/>
      <c r="D585" s="3"/>
    </row>
    <row r="586" ht="15.75" customHeight="1">
      <c r="B586" s="2"/>
      <c r="D586" s="3"/>
    </row>
    <row r="587" ht="15.75" customHeight="1">
      <c r="B587" s="2"/>
      <c r="D587" s="3"/>
    </row>
    <row r="588" ht="15.75" customHeight="1">
      <c r="B588" s="2"/>
      <c r="D588" s="3"/>
    </row>
    <row r="589" ht="15.75" customHeight="1">
      <c r="B589" s="2"/>
      <c r="D589" s="3"/>
    </row>
    <row r="590" ht="15.75" customHeight="1">
      <c r="B590" s="2"/>
      <c r="D590" s="3"/>
    </row>
    <row r="591" ht="15.75" customHeight="1">
      <c r="B591" s="2"/>
      <c r="D591" s="3"/>
    </row>
    <row r="592" ht="15.75" customHeight="1">
      <c r="B592" s="2"/>
      <c r="D592" s="3"/>
    </row>
    <row r="593" ht="15.75" customHeight="1">
      <c r="B593" s="2"/>
      <c r="D593" s="3"/>
    </row>
    <row r="594" ht="15.75" customHeight="1">
      <c r="B594" s="2"/>
      <c r="D594" s="3"/>
    </row>
    <row r="595" ht="15.75" customHeight="1">
      <c r="B595" s="2"/>
      <c r="D595" s="3"/>
    </row>
    <row r="596" ht="15.75" customHeight="1">
      <c r="B596" s="2"/>
      <c r="D596" s="3"/>
    </row>
    <row r="597" ht="15.75" customHeight="1">
      <c r="B597" s="2"/>
      <c r="D597" s="3"/>
    </row>
    <row r="598" ht="15.75" customHeight="1">
      <c r="B598" s="2"/>
      <c r="D598" s="3"/>
    </row>
    <row r="599" ht="15.75" customHeight="1">
      <c r="B599" s="2"/>
      <c r="D599" s="3"/>
    </row>
    <row r="600" ht="15.75" customHeight="1">
      <c r="B600" s="2"/>
      <c r="D600" s="3"/>
    </row>
    <row r="601" ht="15.75" customHeight="1">
      <c r="B601" s="2"/>
      <c r="D601" s="3"/>
    </row>
    <row r="602" ht="15.75" customHeight="1">
      <c r="B602" s="2"/>
      <c r="D602" s="3"/>
    </row>
    <row r="603" ht="15.75" customHeight="1">
      <c r="B603" s="2"/>
      <c r="D603" s="3"/>
    </row>
    <row r="604" ht="15.75" customHeight="1">
      <c r="B604" s="2"/>
      <c r="D604" s="3"/>
    </row>
    <row r="605" ht="15.75" customHeight="1">
      <c r="B605" s="2"/>
      <c r="D605" s="3"/>
    </row>
    <row r="606" ht="15.75" customHeight="1">
      <c r="B606" s="2"/>
      <c r="D606" s="3"/>
    </row>
    <row r="607" ht="15.75" customHeight="1">
      <c r="B607" s="2"/>
      <c r="D607" s="3"/>
    </row>
    <row r="608" ht="15.75" customHeight="1">
      <c r="B608" s="2"/>
      <c r="D608" s="3"/>
    </row>
    <row r="609" ht="15.75" customHeight="1">
      <c r="B609" s="2"/>
      <c r="D609" s="3"/>
    </row>
    <row r="610" ht="15.75" customHeight="1">
      <c r="B610" s="2"/>
      <c r="D610" s="3"/>
    </row>
    <row r="611" ht="15.75" customHeight="1">
      <c r="B611" s="2"/>
      <c r="D611" s="3"/>
    </row>
    <row r="612" ht="15.75" customHeight="1">
      <c r="B612" s="2"/>
      <c r="D612" s="3"/>
    </row>
    <row r="613" ht="15.75" customHeight="1">
      <c r="B613" s="2"/>
      <c r="D613" s="3"/>
    </row>
    <row r="614" ht="15.75" customHeight="1">
      <c r="B614" s="2"/>
      <c r="D614" s="3"/>
    </row>
    <row r="615" ht="15.75" customHeight="1">
      <c r="B615" s="2"/>
      <c r="D615" s="3"/>
    </row>
    <row r="616" ht="15.75" customHeight="1">
      <c r="B616" s="2"/>
      <c r="D616" s="3"/>
    </row>
    <row r="617" ht="15.75" customHeight="1">
      <c r="B617" s="2"/>
      <c r="D617" s="3"/>
    </row>
    <row r="618" ht="15.75" customHeight="1">
      <c r="B618" s="2"/>
      <c r="D618" s="3"/>
    </row>
    <row r="619" ht="15.75" customHeight="1">
      <c r="B619" s="2"/>
      <c r="D619" s="3"/>
    </row>
    <row r="620" ht="15.75" customHeight="1">
      <c r="B620" s="2"/>
      <c r="D620" s="3"/>
    </row>
    <row r="621" ht="15.75" customHeight="1">
      <c r="B621" s="2"/>
      <c r="D621" s="3"/>
    </row>
    <row r="622" ht="15.75" customHeight="1">
      <c r="B622" s="2"/>
      <c r="D622" s="3"/>
    </row>
    <row r="623" ht="15.75" customHeight="1">
      <c r="B623" s="2"/>
      <c r="D623" s="3"/>
    </row>
    <row r="624" ht="15.75" customHeight="1">
      <c r="B624" s="2"/>
      <c r="D624" s="3"/>
    </row>
    <row r="625" ht="15.75" customHeight="1">
      <c r="B625" s="2"/>
      <c r="D625" s="3"/>
    </row>
    <row r="626" ht="15.75" customHeight="1">
      <c r="B626" s="2"/>
      <c r="D626" s="3"/>
    </row>
    <row r="627" ht="15.75" customHeight="1">
      <c r="B627" s="2"/>
      <c r="D627" s="3"/>
    </row>
    <row r="628" ht="15.75" customHeight="1">
      <c r="B628" s="2"/>
      <c r="D628" s="3"/>
    </row>
    <row r="629" ht="15.75" customHeight="1">
      <c r="B629" s="2"/>
      <c r="D629" s="3"/>
    </row>
    <row r="630" ht="15.75" customHeight="1">
      <c r="B630" s="2"/>
      <c r="D630" s="3"/>
    </row>
    <row r="631" ht="15.75" customHeight="1">
      <c r="B631" s="2"/>
      <c r="D631" s="3"/>
    </row>
    <row r="632" ht="15.75" customHeight="1">
      <c r="B632" s="2"/>
      <c r="D632" s="3"/>
    </row>
    <row r="633" ht="15.75" customHeight="1">
      <c r="B633" s="2"/>
      <c r="D633" s="3"/>
    </row>
    <row r="634" ht="15.75" customHeight="1">
      <c r="B634" s="2"/>
      <c r="D634" s="3"/>
    </row>
    <row r="635" ht="15.75" customHeight="1">
      <c r="B635" s="2"/>
      <c r="D635" s="3"/>
    </row>
    <row r="636" ht="15.75" customHeight="1">
      <c r="B636" s="2"/>
      <c r="D636" s="3"/>
    </row>
    <row r="637" ht="15.75" customHeight="1">
      <c r="B637" s="2"/>
      <c r="D637" s="3"/>
    </row>
    <row r="638" ht="15.75" customHeight="1">
      <c r="B638" s="2"/>
      <c r="D638" s="3"/>
    </row>
    <row r="639" ht="15.75" customHeight="1">
      <c r="B639" s="2"/>
      <c r="D639" s="3"/>
    </row>
    <row r="640" ht="15.75" customHeight="1">
      <c r="B640" s="2"/>
      <c r="D640" s="3"/>
    </row>
    <row r="641" ht="15.75" customHeight="1">
      <c r="B641" s="2"/>
      <c r="D641" s="3"/>
    </row>
    <row r="642" ht="15.75" customHeight="1">
      <c r="B642" s="2"/>
      <c r="D642" s="3"/>
    </row>
    <row r="643" ht="15.75" customHeight="1">
      <c r="B643" s="2"/>
      <c r="D643" s="3"/>
    </row>
    <row r="644" ht="15.75" customHeight="1">
      <c r="B644" s="2"/>
      <c r="D644" s="3"/>
    </row>
    <row r="645" ht="15.75" customHeight="1">
      <c r="B645" s="2"/>
      <c r="D645" s="3"/>
    </row>
    <row r="646" ht="15.75" customHeight="1">
      <c r="B646" s="2"/>
      <c r="D646" s="3"/>
    </row>
    <row r="647" ht="15.75" customHeight="1">
      <c r="B647" s="2"/>
      <c r="D647" s="3"/>
    </row>
    <row r="648" ht="15.75" customHeight="1">
      <c r="B648" s="2"/>
      <c r="D648" s="3"/>
    </row>
    <row r="649" ht="15.75" customHeight="1">
      <c r="B649" s="2"/>
      <c r="D649" s="3"/>
    </row>
    <row r="650" ht="15.75" customHeight="1">
      <c r="B650" s="2"/>
      <c r="D650" s="3"/>
    </row>
    <row r="651" ht="15.75" customHeight="1">
      <c r="B651" s="2"/>
      <c r="D651" s="3"/>
    </row>
    <row r="652" ht="15.75" customHeight="1">
      <c r="B652" s="2"/>
      <c r="D652" s="3"/>
    </row>
    <row r="653" ht="15.75" customHeight="1">
      <c r="B653" s="2"/>
      <c r="D653" s="3"/>
    </row>
    <row r="654" ht="15.75" customHeight="1">
      <c r="B654" s="2"/>
      <c r="D654" s="3"/>
    </row>
    <row r="655" ht="15.75" customHeight="1">
      <c r="B655" s="2"/>
      <c r="D655" s="3"/>
    </row>
    <row r="656" ht="15.75" customHeight="1">
      <c r="B656" s="2"/>
      <c r="D656" s="3"/>
    </row>
    <row r="657" ht="15.75" customHeight="1">
      <c r="B657" s="2"/>
      <c r="D657" s="3"/>
    </row>
    <row r="658" ht="15.75" customHeight="1">
      <c r="B658" s="2"/>
      <c r="D658" s="3"/>
    </row>
    <row r="659" ht="15.75" customHeight="1">
      <c r="B659" s="2"/>
      <c r="D659" s="3"/>
    </row>
    <row r="660" ht="15.75" customHeight="1">
      <c r="B660" s="2"/>
      <c r="D660" s="3"/>
    </row>
    <row r="661" ht="15.75" customHeight="1">
      <c r="B661" s="2"/>
      <c r="D661" s="3"/>
    </row>
    <row r="662" ht="15.75" customHeight="1">
      <c r="B662" s="2"/>
      <c r="D662" s="3"/>
    </row>
    <row r="663" ht="15.75" customHeight="1">
      <c r="B663" s="2"/>
      <c r="D663" s="3"/>
    </row>
    <row r="664" ht="15.75" customHeight="1">
      <c r="B664" s="2"/>
      <c r="D664" s="3"/>
    </row>
    <row r="665" ht="15.75" customHeight="1">
      <c r="B665" s="2"/>
      <c r="D665" s="3"/>
    </row>
    <row r="666" ht="15.75" customHeight="1">
      <c r="B666" s="2"/>
      <c r="D666" s="3"/>
    </row>
    <row r="667" ht="15.75" customHeight="1">
      <c r="B667" s="2"/>
      <c r="D667" s="3"/>
    </row>
    <row r="668" ht="15.75" customHeight="1">
      <c r="B668" s="2"/>
      <c r="D668" s="3"/>
    </row>
    <row r="669" ht="15.75" customHeight="1">
      <c r="B669" s="2"/>
      <c r="D669" s="3"/>
    </row>
    <row r="670" ht="15.75" customHeight="1">
      <c r="B670" s="2"/>
      <c r="D670" s="3"/>
    </row>
    <row r="671" ht="15.75" customHeight="1">
      <c r="B671" s="2"/>
      <c r="D671" s="3"/>
    </row>
    <row r="672" ht="15.75" customHeight="1">
      <c r="B672" s="2"/>
      <c r="D672" s="3"/>
    </row>
    <row r="673" ht="15.75" customHeight="1">
      <c r="B673" s="2"/>
      <c r="D673" s="3"/>
    </row>
    <row r="674" ht="15.75" customHeight="1">
      <c r="B674" s="2"/>
      <c r="D674" s="3"/>
    </row>
    <row r="675" ht="15.75" customHeight="1">
      <c r="B675" s="2"/>
      <c r="D675" s="3"/>
    </row>
    <row r="676" ht="15.75" customHeight="1">
      <c r="B676" s="2"/>
      <c r="D676" s="3"/>
    </row>
    <row r="677" ht="15.75" customHeight="1">
      <c r="B677" s="2"/>
      <c r="D677" s="3"/>
    </row>
    <row r="678" ht="15.75" customHeight="1">
      <c r="B678" s="2"/>
      <c r="D678" s="3"/>
    </row>
    <row r="679" ht="15.75" customHeight="1">
      <c r="B679" s="2"/>
      <c r="D679" s="3"/>
    </row>
    <row r="680" ht="15.75" customHeight="1">
      <c r="B680" s="2"/>
      <c r="D680" s="3"/>
    </row>
    <row r="681" ht="15.75" customHeight="1">
      <c r="B681" s="2"/>
      <c r="D681" s="3"/>
    </row>
    <row r="682" ht="15.75" customHeight="1">
      <c r="B682" s="2"/>
      <c r="D682" s="3"/>
    </row>
    <row r="683" ht="15.75" customHeight="1">
      <c r="B683" s="2"/>
      <c r="D683" s="3"/>
    </row>
    <row r="684" ht="15.75" customHeight="1">
      <c r="B684" s="2"/>
      <c r="D684" s="3"/>
    </row>
    <row r="685" ht="15.75" customHeight="1">
      <c r="B685" s="2"/>
      <c r="D685" s="3"/>
    </row>
    <row r="686" ht="15.75" customHeight="1">
      <c r="B686" s="2"/>
      <c r="D686" s="3"/>
    </row>
    <row r="687" ht="15.75" customHeight="1">
      <c r="B687" s="2"/>
      <c r="D687" s="3"/>
    </row>
    <row r="688" ht="15.75" customHeight="1">
      <c r="B688" s="2"/>
      <c r="D688" s="3"/>
    </row>
    <row r="689" ht="15.75" customHeight="1">
      <c r="B689" s="2"/>
      <c r="D689" s="3"/>
    </row>
    <row r="690" ht="15.75" customHeight="1">
      <c r="B690" s="2"/>
      <c r="D690" s="3"/>
    </row>
    <row r="691" ht="15.75" customHeight="1">
      <c r="B691" s="2"/>
      <c r="D691" s="3"/>
    </row>
    <row r="692" ht="15.75" customHeight="1">
      <c r="B692" s="2"/>
      <c r="D692" s="3"/>
    </row>
    <row r="693" ht="15.75" customHeight="1">
      <c r="B693" s="2"/>
      <c r="D693" s="3"/>
    </row>
    <row r="694" ht="15.75" customHeight="1">
      <c r="B694" s="2"/>
      <c r="D694" s="3"/>
    </row>
    <row r="695" ht="15.75" customHeight="1">
      <c r="B695" s="2"/>
      <c r="D695" s="3"/>
    </row>
    <row r="696" ht="15.75" customHeight="1">
      <c r="B696" s="2"/>
      <c r="D696" s="3"/>
    </row>
    <row r="697" ht="15.75" customHeight="1">
      <c r="B697" s="2"/>
      <c r="D697" s="3"/>
    </row>
    <row r="698" ht="15.75" customHeight="1">
      <c r="B698" s="2"/>
      <c r="D698" s="3"/>
    </row>
    <row r="699" ht="15.75" customHeight="1">
      <c r="B699" s="2"/>
      <c r="D699" s="3"/>
    </row>
    <row r="700" ht="15.75" customHeight="1">
      <c r="B700" s="2"/>
      <c r="D700" s="3"/>
    </row>
    <row r="701" ht="15.75" customHeight="1">
      <c r="B701" s="2"/>
      <c r="D701" s="3"/>
    </row>
    <row r="702" ht="15.75" customHeight="1">
      <c r="B702" s="2"/>
      <c r="D702" s="3"/>
    </row>
    <row r="703" ht="15.75" customHeight="1">
      <c r="B703" s="2"/>
      <c r="D703" s="3"/>
    </row>
    <row r="704" ht="15.75" customHeight="1">
      <c r="B704" s="2"/>
      <c r="D704" s="3"/>
    </row>
    <row r="705" ht="15.75" customHeight="1">
      <c r="B705" s="2"/>
      <c r="D705" s="3"/>
    </row>
    <row r="706" ht="15.75" customHeight="1">
      <c r="B706" s="2"/>
      <c r="D706" s="3"/>
    </row>
    <row r="707" ht="15.75" customHeight="1">
      <c r="B707" s="2"/>
      <c r="D707" s="3"/>
    </row>
    <row r="708" ht="15.75" customHeight="1">
      <c r="B708" s="2"/>
      <c r="D708" s="3"/>
    </row>
    <row r="709" ht="15.75" customHeight="1">
      <c r="B709" s="2"/>
      <c r="D709" s="3"/>
    </row>
    <row r="710" ht="15.75" customHeight="1">
      <c r="B710" s="2"/>
      <c r="D710" s="3"/>
    </row>
    <row r="711" ht="15.75" customHeight="1">
      <c r="B711" s="2"/>
      <c r="D711" s="3"/>
    </row>
    <row r="712" ht="15.75" customHeight="1">
      <c r="B712" s="2"/>
      <c r="D712" s="3"/>
    </row>
    <row r="713" ht="15.75" customHeight="1">
      <c r="B713" s="2"/>
      <c r="D713" s="3"/>
    </row>
    <row r="714" ht="15.75" customHeight="1">
      <c r="B714" s="2"/>
      <c r="D714" s="3"/>
    </row>
    <row r="715" ht="15.75" customHeight="1">
      <c r="B715" s="2"/>
      <c r="D715" s="3"/>
    </row>
    <row r="716" ht="15.75" customHeight="1">
      <c r="B716" s="2"/>
      <c r="D716" s="3"/>
    </row>
    <row r="717" ht="15.75" customHeight="1">
      <c r="B717" s="2"/>
      <c r="D717" s="3"/>
    </row>
    <row r="718" ht="15.75" customHeight="1">
      <c r="B718" s="2"/>
      <c r="D718" s="3"/>
    </row>
    <row r="719" ht="15.75" customHeight="1">
      <c r="B719" s="2"/>
      <c r="D719" s="3"/>
    </row>
    <row r="720" ht="15.75" customHeight="1">
      <c r="B720" s="2"/>
      <c r="D720" s="3"/>
    </row>
    <row r="721" ht="15.75" customHeight="1">
      <c r="B721" s="2"/>
      <c r="D721" s="3"/>
    </row>
    <row r="722" ht="15.75" customHeight="1">
      <c r="B722" s="2"/>
      <c r="D722" s="3"/>
    </row>
    <row r="723" ht="15.75" customHeight="1">
      <c r="B723" s="2"/>
      <c r="D723" s="3"/>
    </row>
    <row r="724" ht="15.75" customHeight="1">
      <c r="B724" s="2"/>
      <c r="D724" s="3"/>
    </row>
    <row r="725" ht="15.75" customHeight="1">
      <c r="B725" s="2"/>
      <c r="D725" s="3"/>
    </row>
    <row r="726" ht="15.75" customHeight="1">
      <c r="B726" s="2"/>
      <c r="D726" s="3"/>
    </row>
    <row r="727" ht="15.75" customHeight="1">
      <c r="B727" s="2"/>
      <c r="D727" s="3"/>
    </row>
    <row r="728" ht="15.75" customHeight="1">
      <c r="B728" s="2"/>
      <c r="D728" s="3"/>
    </row>
    <row r="729" ht="15.75" customHeight="1">
      <c r="B729" s="2"/>
      <c r="D729" s="3"/>
    </row>
    <row r="730" ht="15.75" customHeight="1">
      <c r="B730" s="2"/>
      <c r="D730" s="3"/>
    </row>
    <row r="731" ht="15.75" customHeight="1">
      <c r="B731" s="2"/>
      <c r="D731" s="3"/>
    </row>
    <row r="732" ht="15.75" customHeight="1">
      <c r="B732" s="2"/>
      <c r="D732" s="3"/>
    </row>
    <row r="733" ht="15.75" customHeight="1">
      <c r="B733" s="2"/>
      <c r="D733" s="3"/>
    </row>
    <row r="734" ht="15.75" customHeight="1">
      <c r="B734" s="2"/>
      <c r="D734" s="3"/>
    </row>
    <row r="735" ht="15.75" customHeight="1">
      <c r="B735" s="2"/>
      <c r="D735" s="3"/>
    </row>
    <row r="736" ht="15.75" customHeight="1">
      <c r="B736" s="2"/>
      <c r="D736" s="3"/>
    </row>
    <row r="737" ht="15.75" customHeight="1">
      <c r="B737" s="2"/>
      <c r="D737" s="3"/>
    </row>
    <row r="738" ht="15.75" customHeight="1">
      <c r="B738" s="2"/>
      <c r="D738" s="3"/>
    </row>
    <row r="739" ht="15.75" customHeight="1">
      <c r="B739" s="2"/>
      <c r="D739" s="3"/>
    </row>
    <row r="740" ht="15.75" customHeight="1">
      <c r="B740" s="2"/>
      <c r="D740" s="3"/>
    </row>
    <row r="741" ht="15.75" customHeight="1">
      <c r="B741" s="2"/>
      <c r="D741" s="3"/>
    </row>
    <row r="742" ht="15.75" customHeight="1">
      <c r="B742" s="2"/>
      <c r="D742" s="3"/>
    </row>
    <row r="743" ht="15.75" customHeight="1">
      <c r="B743" s="2"/>
      <c r="D743" s="3"/>
    </row>
    <row r="744" ht="15.75" customHeight="1">
      <c r="B744" s="2"/>
      <c r="D744" s="3"/>
    </row>
    <row r="745" ht="15.75" customHeight="1">
      <c r="B745" s="2"/>
      <c r="D745" s="3"/>
    </row>
    <row r="746" ht="15.75" customHeight="1">
      <c r="B746" s="2"/>
      <c r="D746" s="3"/>
    </row>
    <row r="747" ht="15.75" customHeight="1">
      <c r="B747" s="2"/>
      <c r="D747" s="3"/>
    </row>
    <row r="748" ht="15.75" customHeight="1">
      <c r="B748" s="2"/>
      <c r="D748" s="3"/>
    </row>
    <row r="749" ht="15.75" customHeight="1">
      <c r="B749" s="2"/>
      <c r="D749" s="3"/>
    </row>
    <row r="750" ht="15.75" customHeight="1">
      <c r="B750" s="2"/>
      <c r="D750" s="3"/>
    </row>
    <row r="751" ht="15.75" customHeight="1">
      <c r="B751" s="2"/>
      <c r="D751" s="3"/>
    </row>
    <row r="752" ht="15.75" customHeight="1">
      <c r="B752" s="2"/>
      <c r="D752" s="3"/>
    </row>
    <row r="753" ht="15.75" customHeight="1">
      <c r="B753" s="2"/>
      <c r="D753" s="3"/>
    </row>
    <row r="754" ht="15.75" customHeight="1">
      <c r="B754" s="2"/>
      <c r="D754" s="3"/>
    </row>
    <row r="755" ht="15.75" customHeight="1">
      <c r="B755" s="2"/>
      <c r="D755" s="3"/>
    </row>
    <row r="756" ht="15.75" customHeight="1">
      <c r="B756" s="2"/>
      <c r="D756" s="3"/>
    </row>
    <row r="757" ht="15.75" customHeight="1">
      <c r="B757" s="2"/>
      <c r="D757" s="3"/>
    </row>
    <row r="758" ht="15.75" customHeight="1">
      <c r="B758" s="2"/>
      <c r="D758" s="3"/>
    </row>
    <row r="759" ht="15.75" customHeight="1">
      <c r="B759" s="2"/>
      <c r="D759" s="3"/>
    </row>
    <row r="760" ht="15.75" customHeight="1">
      <c r="B760" s="2"/>
      <c r="D760" s="3"/>
    </row>
    <row r="761" ht="15.75" customHeight="1">
      <c r="B761" s="2"/>
      <c r="D761" s="3"/>
    </row>
    <row r="762" ht="15.75" customHeight="1">
      <c r="B762" s="2"/>
      <c r="D762" s="3"/>
    </row>
    <row r="763" ht="15.75" customHeight="1">
      <c r="B763" s="2"/>
      <c r="D763" s="3"/>
    </row>
    <row r="764" ht="15.75" customHeight="1">
      <c r="B764" s="2"/>
      <c r="D764" s="3"/>
    </row>
    <row r="765" ht="15.75" customHeight="1">
      <c r="B765" s="2"/>
      <c r="D765" s="3"/>
    </row>
    <row r="766" ht="15.75" customHeight="1">
      <c r="B766" s="2"/>
      <c r="D766" s="3"/>
    </row>
    <row r="767" ht="15.75" customHeight="1">
      <c r="B767" s="2"/>
      <c r="D767" s="3"/>
    </row>
    <row r="768" ht="15.75" customHeight="1">
      <c r="B768" s="2"/>
      <c r="D768" s="3"/>
    </row>
    <row r="769" ht="15.75" customHeight="1">
      <c r="B769" s="2"/>
      <c r="D769" s="3"/>
    </row>
    <row r="770" ht="15.75" customHeight="1">
      <c r="B770" s="2"/>
      <c r="D770" s="3"/>
    </row>
    <row r="771" ht="15.75" customHeight="1">
      <c r="B771" s="2"/>
      <c r="D771" s="3"/>
    </row>
    <row r="772" ht="15.75" customHeight="1">
      <c r="B772" s="2"/>
      <c r="D772" s="3"/>
    </row>
    <row r="773" ht="15.75" customHeight="1">
      <c r="B773" s="2"/>
      <c r="D773" s="3"/>
    </row>
    <row r="774" ht="15.75" customHeight="1">
      <c r="B774" s="2"/>
      <c r="D774" s="3"/>
    </row>
    <row r="775" ht="15.75" customHeight="1">
      <c r="B775" s="2"/>
      <c r="D775" s="3"/>
    </row>
    <row r="776" ht="15.75" customHeight="1">
      <c r="B776" s="2"/>
      <c r="D776" s="3"/>
    </row>
    <row r="777" ht="15.75" customHeight="1">
      <c r="B777" s="2"/>
      <c r="D777" s="3"/>
    </row>
    <row r="778" ht="15.75" customHeight="1">
      <c r="B778" s="2"/>
      <c r="D778" s="3"/>
    </row>
    <row r="779" ht="15.75" customHeight="1">
      <c r="B779" s="2"/>
      <c r="D779" s="3"/>
    </row>
    <row r="780" ht="15.75" customHeight="1">
      <c r="B780" s="2"/>
      <c r="D780" s="3"/>
    </row>
    <row r="781" ht="15.75" customHeight="1">
      <c r="B781" s="2"/>
      <c r="D781" s="3"/>
    </row>
    <row r="782" ht="15.75" customHeight="1">
      <c r="B782" s="2"/>
      <c r="D782" s="3"/>
    </row>
    <row r="783" ht="15.75" customHeight="1">
      <c r="B783" s="2"/>
      <c r="D783" s="3"/>
    </row>
    <row r="784" ht="15.75" customHeight="1">
      <c r="B784" s="2"/>
      <c r="D784" s="3"/>
    </row>
    <row r="785" ht="15.75" customHeight="1">
      <c r="B785" s="2"/>
      <c r="D785" s="3"/>
    </row>
    <row r="786" ht="15.75" customHeight="1">
      <c r="B786" s="2"/>
      <c r="D786" s="3"/>
    </row>
    <row r="787" ht="15.75" customHeight="1">
      <c r="B787" s="2"/>
      <c r="D787" s="3"/>
    </row>
    <row r="788" ht="15.75" customHeight="1">
      <c r="B788" s="2"/>
      <c r="D788" s="3"/>
    </row>
    <row r="789" ht="15.75" customHeight="1">
      <c r="B789" s="2"/>
      <c r="D789" s="3"/>
    </row>
    <row r="790" ht="15.75" customHeight="1">
      <c r="B790" s="2"/>
      <c r="D790" s="3"/>
    </row>
    <row r="791" ht="15.75" customHeight="1">
      <c r="B791" s="2"/>
      <c r="D791" s="3"/>
    </row>
    <row r="792" ht="15.75" customHeight="1">
      <c r="B792" s="2"/>
      <c r="D792" s="3"/>
    </row>
    <row r="793" ht="15.75" customHeight="1">
      <c r="B793" s="2"/>
      <c r="D793" s="3"/>
    </row>
    <row r="794" ht="15.75" customHeight="1">
      <c r="B794" s="2"/>
      <c r="D794" s="3"/>
    </row>
    <row r="795" ht="15.75" customHeight="1">
      <c r="B795" s="2"/>
      <c r="D795" s="3"/>
    </row>
    <row r="796" ht="15.75" customHeight="1">
      <c r="B796" s="2"/>
      <c r="D796" s="3"/>
    </row>
    <row r="797" ht="15.75" customHeight="1">
      <c r="B797" s="2"/>
      <c r="D797" s="3"/>
    </row>
    <row r="798" ht="15.75" customHeight="1">
      <c r="B798" s="2"/>
      <c r="D798" s="3"/>
    </row>
    <row r="799" ht="15.75" customHeight="1">
      <c r="B799" s="2"/>
      <c r="D799" s="3"/>
    </row>
    <row r="800" ht="15.75" customHeight="1">
      <c r="B800" s="2"/>
      <c r="D800" s="3"/>
    </row>
    <row r="801" ht="15.75" customHeight="1">
      <c r="B801" s="2"/>
      <c r="D801" s="3"/>
    </row>
    <row r="802" ht="15.75" customHeight="1">
      <c r="B802" s="2"/>
      <c r="D802" s="3"/>
    </row>
    <row r="803" ht="15.75" customHeight="1">
      <c r="B803" s="2"/>
      <c r="D803" s="3"/>
    </row>
    <row r="804" ht="15.75" customHeight="1">
      <c r="B804" s="2"/>
      <c r="D804" s="3"/>
    </row>
    <row r="805" ht="15.75" customHeight="1">
      <c r="B805" s="2"/>
      <c r="D805" s="3"/>
    </row>
    <row r="806" ht="15.75" customHeight="1">
      <c r="B806" s="2"/>
      <c r="D806" s="3"/>
    </row>
    <row r="807" ht="15.75" customHeight="1">
      <c r="B807" s="2"/>
      <c r="D807" s="3"/>
    </row>
    <row r="808" ht="15.75" customHeight="1">
      <c r="B808" s="2"/>
      <c r="D808" s="3"/>
    </row>
    <row r="809" ht="15.75" customHeight="1">
      <c r="B809" s="2"/>
      <c r="D809" s="3"/>
    </row>
    <row r="810" ht="15.75" customHeight="1">
      <c r="B810" s="2"/>
      <c r="D810" s="3"/>
    </row>
    <row r="811" ht="15.75" customHeight="1">
      <c r="B811" s="2"/>
      <c r="D811" s="3"/>
    </row>
    <row r="812" ht="15.75" customHeight="1">
      <c r="B812" s="2"/>
      <c r="D812" s="3"/>
    </row>
    <row r="813" ht="15.75" customHeight="1">
      <c r="B813" s="2"/>
      <c r="D813" s="3"/>
    </row>
    <row r="814" ht="15.75" customHeight="1">
      <c r="B814" s="2"/>
      <c r="D814" s="3"/>
    </row>
    <row r="815" ht="15.75" customHeight="1">
      <c r="B815" s="2"/>
      <c r="D815" s="3"/>
    </row>
    <row r="816" ht="15.75" customHeight="1">
      <c r="B816" s="2"/>
      <c r="D816" s="3"/>
    </row>
    <row r="817" ht="15.75" customHeight="1">
      <c r="B817" s="2"/>
      <c r="D817" s="3"/>
    </row>
    <row r="818" ht="15.75" customHeight="1">
      <c r="B818" s="2"/>
      <c r="D818" s="3"/>
    </row>
    <row r="819" ht="15.75" customHeight="1">
      <c r="B819" s="2"/>
      <c r="D819" s="3"/>
    </row>
    <row r="820" ht="15.75" customHeight="1">
      <c r="B820" s="2"/>
      <c r="D820" s="3"/>
    </row>
    <row r="821" ht="15.75" customHeight="1">
      <c r="B821" s="2"/>
      <c r="D821" s="3"/>
    </row>
    <row r="822" ht="15.75" customHeight="1">
      <c r="B822" s="2"/>
      <c r="D822" s="3"/>
    </row>
    <row r="823" ht="15.75" customHeight="1">
      <c r="B823" s="2"/>
      <c r="D823" s="3"/>
    </row>
    <row r="824" ht="15.75" customHeight="1">
      <c r="B824" s="2"/>
      <c r="D824" s="3"/>
    </row>
    <row r="825" ht="15.75" customHeight="1">
      <c r="B825" s="2"/>
      <c r="D825" s="3"/>
    </row>
    <row r="826" ht="15.75" customHeight="1">
      <c r="B826" s="2"/>
      <c r="D826" s="3"/>
    </row>
    <row r="827" ht="15.75" customHeight="1">
      <c r="B827" s="2"/>
      <c r="D827" s="3"/>
    </row>
    <row r="828" ht="15.75" customHeight="1">
      <c r="B828" s="2"/>
      <c r="D828" s="3"/>
    </row>
    <row r="829" ht="15.75" customHeight="1">
      <c r="B829" s="2"/>
      <c r="D829" s="3"/>
    </row>
    <row r="830" ht="15.75" customHeight="1">
      <c r="B830" s="2"/>
      <c r="D830" s="3"/>
    </row>
    <row r="831" ht="15.75" customHeight="1">
      <c r="B831" s="2"/>
      <c r="D831" s="3"/>
    </row>
    <row r="832" ht="15.75" customHeight="1">
      <c r="B832" s="2"/>
      <c r="D832" s="3"/>
    </row>
    <row r="833" ht="15.75" customHeight="1">
      <c r="B833" s="2"/>
      <c r="D833" s="3"/>
    </row>
    <row r="834" ht="15.75" customHeight="1">
      <c r="B834" s="2"/>
      <c r="D834" s="3"/>
    </row>
    <row r="835" ht="15.75" customHeight="1">
      <c r="B835" s="2"/>
      <c r="D835" s="3"/>
    </row>
    <row r="836" ht="15.75" customHeight="1">
      <c r="B836" s="2"/>
      <c r="D836" s="3"/>
    </row>
    <row r="837" ht="15.75" customHeight="1">
      <c r="B837" s="2"/>
      <c r="D837" s="3"/>
    </row>
    <row r="838" ht="15.75" customHeight="1">
      <c r="B838" s="2"/>
      <c r="D838" s="3"/>
    </row>
    <row r="839" ht="15.75" customHeight="1">
      <c r="B839" s="2"/>
      <c r="D839" s="3"/>
    </row>
    <row r="840" ht="15.75" customHeight="1">
      <c r="B840" s="2"/>
      <c r="D840" s="3"/>
    </row>
    <row r="841" ht="15.75" customHeight="1">
      <c r="B841" s="2"/>
      <c r="D841" s="3"/>
    </row>
    <row r="842" ht="15.75" customHeight="1">
      <c r="B842" s="2"/>
      <c r="D842" s="3"/>
    </row>
    <row r="843" ht="15.75" customHeight="1">
      <c r="B843" s="2"/>
      <c r="D843" s="3"/>
    </row>
    <row r="844" ht="15.75" customHeight="1">
      <c r="B844" s="2"/>
      <c r="D844" s="3"/>
    </row>
    <row r="845" ht="15.75" customHeight="1">
      <c r="B845" s="2"/>
      <c r="D845" s="3"/>
    </row>
    <row r="846" ht="15.75" customHeight="1">
      <c r="B846" s="2"/>
      <c r="D846" s="3"/>
    </row>
    <row r="847" ht="15.75" customHeight="1">
      <c r="B847" s="2"/>
      <c r="D847" s="3"/>
    </row>
    <row r="848" ht="15.75" customHeight="1">
      <c r="B848" s="2"/>
      <c r="D848" s="3"/>
    </row>
    <row r="849" ht="15.75" customHeight="1">
      <c r="B849" s="2"/>
      <c r="D849" s="3"/>
    </row>
    <row r="850" ht="15.75" customHeight="1">
      <c r="B850" s="2"/>
      <c r="D850" s="3"/>
    </row>
    <row r="851" ht="15.75" customHeight="1">
      <c r="B851" s="2"/>
      <c r="D851" s="3"/>
    </row>
    <row r="852" ht="15.75" customHeight="1">
      <c r="B852" s="2"/>
      <c r="D852" s="3"/>
    </row>
    <row r="853" ht="15.75" customHeight="1">
      <c r="B853" s="2"/>
      <c r="D853" s="3"/>
    </row>
    <row r="854" ht="15.75" customHeight="1">
      <c r="B854" s="2"/>
      <c r="D854" s="3"/>
    </row>
    <row r="855" ht="15.75" customHeight="1">
      <c r="B855" s="2"/>
      <c r="D855" s="3"/>
    </row>
    <row r="856" ht="15.75" customHeight="1">
      <c r="B856" s="2"/>
      <c r="D856" s="3"/>
    </row>
    <row r="857" ht="15.75" customHeight="1">
      <c r="B857" s="2"/>
      <c r="D857" s="3"/>
    </row>
    <row r="858" ht="15.75" customHeight="1">
      <c r="B858" s="2"/>
      <c r="D858" s="3"/>
    </row>
    <row r="859" ht="15.75" customHeight="1">
      <c r="B859" s="2"/>
      <c r="D859" s="3"/>
    </row>
    <row r="860" ht="15.75" customHeight="1">
      <c r="B860" s="2"/>
      <c r="D860" s="3"/>
    </row>
    <row r="861" ht="15.75" customHeight="1">
      <c r="B861" s="2"/>
      <c r="D861" s="3"/>
    </row>
    <row r="862" ht="15.75" customHeight="1">
      <c r="B862" s="2"/>
      <c r="D862" s="3"/>
    </row>
    <row r="863" ht="15.75" customHeight="1">
      <c r="B863" s="2"/>
      <c r="D863" s="3"/>
    </row>
    <row r="864" ht="15.75" customHeight="1">
      <c r="B864" s="2"/>
      <c r="D864" s="3"/>
    </row>
    <row r="865" ht="15.75" customHeight="1">
      <c r="B865" s="2"/>
      <c r="D865" s="3"/>
    </row>
    <row r="866" ht="15.75" customHeight="1">
      <c r="B866" s="2"/>
      <c r="D866" s="3"/>
    </row>
    <row r="867" ht="15.75" customHeight="1">
      <c r="B867" s="2"/>
      <c r="D867" s="3"/>
    </row>
    <row r="868" ht="15.75" customHeight="1">
      <c r="B868" s="2"/>
      <c r="D868" s="3"/>
    </row>
    <row r="869" ht="15.75" customHeight="1">
      <c r="B869" s="2"/>
      <c r="D869" s="3"/>
    </row>
    <row r="870" ht="15.75" customHeight="1">
      <c r="B870" s="2"/>
      <c r="D870" s="3"/>
    </row>
    <row r="871" ht="15.75" customHeight="1">
      <c r="B871" s="2"/>
      <c r="D871" s="3"/>
    </row>
    <row r="872" ht="15.75" customHeight="1">
      <c r="B872" s="2"/>
      <c r="D872" s="3"/>
    </row>
    <row r="873" ht="15.75" customHeight="1">
      <c r="B873" s="2"/>
      <c r="D873" s="3"/>
    </row>
    <row r="874" ht="15.75" customHeight="1">
      <c r="B874" s="2"/>
      <c r="D874" s="3"/>
    </row>
    <row r="875" ht="15.75" customHeight="1">
      <c r="B875" s="2"/>
      <c r="D875" s="3"/>
    </row>
    <row r="876" ht="15.75" customHeight="1">
      <c r="B876" s="2"/>
      <c r="D876" s="3"/>
    </row>
    <row r="877" ht="15.75" customHeight="1">
      <c r="B877" s="2"/>
      <c r="D877" s="3"/>
    </row>
    <row r="878" ht="15.75" customHeight="1">
      <c r="B878" s="2"/>
      <c r="D878" s="3"/>
    </row>
    <row r="879" ht="15.75" customHeight="1">
      <c r="B879" s="2"/>
      <c r="D879" s="3"/>
    </row>
    <row r="880" ht="15.75" customHeight="1">
      <c r="B880" s="2"/>
      <c r="D880" s="3"/>
    </row>
    <row r="881" ht="15.75" customHeight="1">
      <c r="B881" s="2"/>
      <c r="D881" s="3"/>
    </row>
    <row r="882" ht="15.75" customHeight="1">
      <c r="B882" s="2"/>
      <c r="D882" s="3"/>
    </row>
    <row r="883" ht="15.75" customHeight="1">
      <c r="B883" s="2"/>
      <c r="D883" s="3"/>
    </row>
    <row r="884" ht="15.75" customHeight="1">
      <c r="B884" s="2"/>
      <c r="D884" s="3"/>
    </row>
    <row r="885" ht="15.75" customHeight="1">
      <c r="B885" s="2"/>
      <c r="D885" s="3"/>
    </row>
    <row r="886" ht="15.75" customHeight="1">
      <c r="B886" s="2"/>
      <c r="D886" s="3"/>
    </row>
    <row r="887" ht="15.75" customHeight="1">
      <c r="B887" s="2"/>
      <c r="D887" s="3"/>
    </row>
    <row r="888" ht="15.75" customHeight="1">
      <c r="B888" s="2"/>
      <c r="D888" s="3"/>
    </row>
    <row r="889" ht="15.75" customHeight="1">
      <c r="B889" s="2"/>
      <c r="D889" s="3"/>
    </row>
    <row r="890" ht="15.75" customHeight="1">
      <c r="B890" s="2"/>
      <c r="D890" s="3"/>
    </row>
    <row r="891" ht="15.75" customHeight="1">
      <c r="B891" s="2"/>
      <c r="D891" s="3"/>
    </row>
    <row r="892" ht="15.75" customHeight="1">
      <c r="B892" s="2"/>
      <c r="D892" s="3"/>
    </row>
    <row r="893" ht="15.75" customHeight="1">
      <c r="B893" s="2"/>
      <c r="D893" s="3"/>
    </row>
    <row r="894" ht="15.75" customHeight="1">
      <c r="B894" s="2"/>
      <c r="D894" s="3"/>
    </row>
    <row r="895" ht="15.75" customHeight="1">
      <c r="B895" s="2"/>
      <c r="D895" s="3"/>
    </row>
    <row r="896" ht="15.75" customHeight="1">
      <c r="B896" s="2"/>
      <c r="D896" s="3"/>
    </row>
    <row r="897" ht="15.75" customHeight="1">
      <c r="B897" s="2"/>
      <c r="D897" s="3"/>
    </row>
    <row r="898" ht="15.75" customHeight="1">
      <c r="B898" s="2"/>
      <c r="D898" s="3"/>
    </row>
    <row r="899" ht="15.75" customHeight="1">
      <c r="B899" s="2"/>
      <c r="D899" s="3"/>
    </row>
    <row r="900" ht="15.75" customHeight="1">
      <c r="B900" s="2"/>
      <c r="D900" s="3"/>
    </row>
    <row r="901" ht="15.75" customHeight="1">
      <c r="B901" s="2"/>
      <c r="D901" s="3"/>
    </row>
    <row r="902" ht="15.75" customHeight="1">
      <c r="B902" s="2"/>
      <c r="D902" s="3"/>
    </row>
    <row r="903" ht="15.75" customHeight="1">
      <c r="B903" s="2"/>
      <c r="D903" s="3"/>
    </row>
    <row r="904" ht="15.75" customHeight="1">
      <c r="B904" s="2"/>
      <c r="D904" s="3"/>
    </row>
    <row r="905" ht="15.75" customHeight="1">
      <c r="B905" s="2"/>
      <c r="D905" s="3"/>
    </row>
    <row r="906" ht="15.75" customHeight="1">
      <c r="B906" s="2"/>
      <c r="D906" s="3"/>
    </row>
    <row r="907" ht="15.75" customHeight="1">
      <c r="B907" s="2"/>
      <c r="D907" s="3"/>
    </row>
    <row r="908" ht="15.75" customHeight="1">
      <c r="B908" s="2"/>
      <c r="D908" s="3"/>
    </row>
    <row r="909" ht="15.75" customHeight="1">
      <c r="B909" s="2"/>
      <c r="D909" s="3"/>
    </row>
    <row r="910" ht="15.75" customHeight="1">
      <c r="B910" s="2"/>
      <c r="D910" s="3"/>
    </row>
    <row r="911" ht="15.75" customHeight="1">
      <c r="B911" s="2"/>
      <c r="D911" s="3"/>
    </row>
    <row r="912" ht="15.75" customHeight="1">
      <c r="B912" s="2"/>
      <c r="D912" s="3"/>
    </row>
    <row r="913" ht="15.75" customHeight="1">
      <c r="B913" s="2"/>
      <c r="D913" s="3"/>
    </row>
    <row r="914" ht="15.75" customHeight="1">
      <c r="B914" s="2"/>
      <c r="D914" s="3"/>
    </row>
    <row r="915" ht="15.75" customHeight="1">
      <c r="B915" s="2"/>
      <c r="D915" s="3"/>
    </row>
    <row r="916" ht="15.75" customHeight="1">
      <c r="B916" s="2"/>
      <c r="D916" s="3"/>
    </row>
    <row r="917" ht="15.75" customHeight="1">
      <c r="B917" s="2"/>
      <c r="D917" s="3"/>
    </row>
    <row r="918" ht="15.75" customHeight="1">
      <c r="B918" s="2"/>
      <c r="D918" s="3"/>
    </row>
    <row r="919" ht="15.75" customHeight="1">
      <c r="B919" s="2"/>
      <c r="D919" s="3"/>
    </row>
    <row r="920" ht="15.75" customHeight="1">
      <c r="B920" s="2"/>
      <c r="D920" s="3"/>
    </row>
    <row r="921" ht="15.75" customHeight="1">
      <c r="B921" s="2"/>
      <c r="D921" s="3"/>
    </row>
    <row r="922" ht="15.75" customHeight="1">
      <c r="B922" s="2"/>
      <c r="D922" s="3"/>
    </row>
    <row r="923" ht="15.75" customHeight="1">
      <c r="B923" s="2"/>
      <c r="D923" s="3"/>
    </row>
    <row r="924" ht="15.75" customHeight="1">
      <c r="B924" s="2"/>
      <c r="D924" s="3"/>
    </row>
    <row r="925" ht="15.75" customHeight="1">
      <c r="B925" s="2"/>
      <c r="D925" s="3"/>
    </row>
    <row r="926" ht="15.75" customHeight="1">
      <c r="B926" s="2"/>
      <c r="D926" s="3"/>
    </row>
    <row r="927" ht="15.75" customHeight="1">
      <c r="B927" s="2"/>
      <c r="D927" s="3"/>
    </row>
    <row r="928" ht="15.75" customHeight="1">
      <c r="B928" s="2"/>
      <c r="D928" s="3"/>
    </row>
    <row r="929" ht="15.75" customHeight="1">
      <c r="B929" s="2"/>
      <c r="D929" s="3"/>
    </row>
    <row r="930" ht="15.75" customHeight="1">
      <c r="B930" s="2"/>
      <c r="D930" s="3"/>
    </row>
    <row r="931" ht="15.75" customHeight="1">
      <c r="B931" s="2"/>
      <c r="D931" s="3"/>
    </row>
    <row r="932" ht="15.75" customHeight="1">
      <c r="B932" s="2"/>
      <c r="D932" s="3"/>
    </row>
    <row r="933" ht="15.75" customHeight="1">
      <c r="B933" s="2"/>
      <c r="D933" s="3"/>
    </row>
    <row r="934" ht="15.75" customHeight="1">
      <c r="B934" s="2"/>
      <c r="D934" s="3"/>
    </row>
    <row r="935" ht="15.75" customHeight="1">
      <c r="B935" s="2"/>
      <c r="D935" s="3"/>
    </row>
    <row r="936" ht="15.75" customHeight="1">
      <c r="B936" s="2"/>
      <c r="D936" s="3"/>
    </row>
    <row r="937" ht="15.75" customHeight="1">
      <c r="B937" s="2"/>
      <c r="D937" s="3"/>
    </row>
    <row r="938" ht="15.75" customHeight="1">
      <c r="B938" s="2"/>
      <c r="D938" s="3"/>
    </row>
    <row r="939" ht="15.75" customHeight="1">
      <c r="B939" s="2"/>
      <c r="D939" s="3"/>
    </row>
    <row r="940" ht="15.75" customHeight="1">
      <c r="B940" s="2"/>
      <c r="D940" s="3"/>
    </row>
    <row r="941" ht="15.75" customHeight="1">
      <c r="B941" s="2"/>
      <c r="D941" s="3"/>
    </row>
    <row r="942" ht="15.75" customHeight="1">
      <c r="B942" s="2"/>
      <c r="D942" s="3"/>
    </row>
    <row r="943" ht="15.75" customHeight="1">
      <c r="B943" s="2"/>
      <c r="D943" s="3"/>
    </row>
    <row r="944" ht="15.75" customHeight="1">
      <c r="B944" s="2"/>
      <c r="D944" s="3"/>
    </row>
    <row r="945" ht="15.75" customHeight="1">
      <c r="B945" s="2"/>
      <c r="D945" s="3"/>
    </row>
    <row r="946" ht="15.75" customHeight="1">
      <c r="B946" s="2"/>
      <c r="D946" s="3"/>
    </row>
    <row r="947" ht="15.75" customHeight="1">
      <c r="B947" s="2"/>
      <c r="D947" s="3"/>
    </row>
    <row r="948" ht="15.75" customHeight="1">
      <c r="B948" s="2"/>
      <c r="D948" s="3"/>
    </row>
    <row r="949" ht="15.75" customHeight="1">
      <c r="B949" s="2"/>
      <c r="D949" s="3"/>
    </row>
    <row r="950" ht="15.75" customHeight="1">
      <c r="B950" s="2"/>
      <c r="D950" s="3"/>
    </row>
    <row r="951" ht="15.75" customHeight="1">
      <c r="B951" s="2"/>
      <c r="D951" s="3"/>
    </row>
    <row r="952" ht="15.75" customHeight="1">
      <c r="B952" s="2"/>
      <c r="D952" s="3"/>
    </row>
    <row r="953" ht="15.75" customHeight="1">
      <c r="B953" s="2"/>
      <c r="D953" s="3"/>
    </row>
    <row r="954" ht="15.75" customHeight="1">
      <c r="B954" s="2"/>
      <c r="D954" s="3"/>
    </row>
    <row r="955" ht="15.75" customHeight="1">
      <c r="B955" s="2"/>
      <c r="D955" s="3"/>
    </row>
    <row r="956" ht="15.75" customHeight="1">
      <c r="B956" s="2"/>
      <c r="D956" s="3"/>
    </row>
    <row r="957" ht="15.75" customHeight="1">
      <c r="B957" s="2"/>
      <c r="D957" s="3"/>
    </row>
    <row r="958" ht="15.75" customHeight="1">
      <c r="B958" s="2"/>
      <c r="D958" s="3"/>
    </row>
    <row r="959" ht="15.75" customHeight="1">
      <c r="B959" s="2"/>
      <c r="D959" s="3"/>
    </row>
    <row r="960" ht="15.75" customHeight="1">
      <c r="B960" s="2"/>
      <c r="D960" s="3"/>
    </row>
    <row r="961" ht="15.75" customHeight="1">
      <c r="B961" s="2"/>
      <c r="D961" s="3"/>
    </row>
    <row r="962" ht="15.75" customHeight="1">
      <c r="B962" s="2"/>
      <c r="D962" s="3"/>
    </row>
    <row r="963" ht="15.75" customHeight="1">
      <c r="B963" s="2"/>
      <c r="D963" s="3"/>
    </row>
    <row r="964" ht="15.75" customHeight="1">
      <c r="B964" s="2"/>
      <c r="D964" s="3"/>
    </row>
    <row r="965" ht="15.75" customHeight="1">
      <c r="B965" s="2"/>
      <c r="D965" s="3"/>
    </row>
    <row r="966" ht="15.75" customHeight="1">
      <c r="B966" s="2"/>
      <c r="D966" s="3"/>
    </row>
    <row r="967" ht="15.75" customHeight="1">
      <c r="B967" s="2"/>
      <c r="D967" s="3"/>
    </row>
    <row r="968" ht="15.75" customHeight="1">
      <c r="B968" s="2"/>
      <c r="D968" s="3"/>
    </row>
    <row r="969" ht="15.75" customHeight="1">
      <c r="B969" s="2"/>
      <c r="D969" s="3"/>
    </row>
    <row r="970" ht="15.75" customHeight="1">
      <c r="B970" s="2"/>
      <c r="D970" s="3"/>
    </row>
    <row r="971" ht="15.75" customHeight="1">
      <c r="B971" s="2"/>
      <c r="D971" s="3"/>
    </row>
    <row r="972" ht="15.75" customHeight="1">
      <c r="B972" s="2"/>
      <c r="D972" s="3"/>
    </row>
    <row r="973" ht="15.75" customHeight="1">
      <c r="B973" s="2"/>
      <c r="D973" s="3"/>
    </row>
    <row r="974" ht="15.75" customHeight="1">
      <c r="B974" s="2"/>
      <c r="D974" s="3"/>
    </row>
    <row r="975" ht="15.75" customHeight="1">
      <c r="B975" s="2"/>
      <c r="D975" s="3"/>
    </row>
    <row r="976" ht="15.75" customHeight="1">
      <c r="B976" s="2"/>
      <c r="D976" s="3"/>
    </row>
    <row r="977" ht="15.75" customHeight="1">
      <c r="B977" s="2"/>
      <c r="D977" s="3"/>
    </row>
    <row r="978" ht="15.75" customHeight="1">
      <c r="B978" s="2"/>
      <c r="D978" s="3"/>
    </row>
    <row r="979" ht="15.75" customHeight="1">
      <c r="B979" s="2"/>
      <c r="D979" s="3"/>
    </row>
    <row r="980" ht="15.75" customHeight="1">
      <c r="B980" s="2"/>
      <c r="D980" s="3"/>
    </row>
    <row r="981" ht="15.75" customHeight="1">
      <c r="B981" s="2"/>
      <c r="D981" s="3"/>
    </row>
    <row r="982" ht="15.75" customHeight="1">
      <c r="B982" s="2"/>
      <c r="D982" s="3"/>
    </row>
    <row r="983" ht="15.75" customHeight="1">
      <c r="B983" s="2"/>
      <c r="D983" s="3"/>
    </row>
    <row r="984" ht="15.75" customHeight="1">
      <c r="B984" s="2"/>
      <c r="D984" s="3"/>
    </row>
    <row r="985" ht="15.75" customHeight="1">
      <c r="B985" s="2"/>
      <c r="D985" s="3"/>
    </row>
    <row r="986" ht="15.75" customHeight="1">
      <c r="B986" s="2"/>
      <c r="D986" s="3"/>
    </row>
    <row r="987" ht="15.75" customHeight="1">
      <c r="B987" s="2"/>
      <c r="D987" s="3"/>
    </row>
    <row r="988" ht="15.75" customHeight="1">
      <c r="B988" s="2"/>
      <c r="D988" s="3"/>
    </row>
    <row r="989" ht="15.75" customHeight="1">
      <c r="B989" s="2"/>
      <c r="D989" s="3"/>
    </row>
    <row r="990" ht="15.75" customHeight="1">
      <c r="B990" s="2"/>
      <c r="D990" s="3"/>
    </row>
    <row r="991" ht="15.75" customHeight="1">
      <c r="B991" s="2"/>
      <c r="D991" s="3"/>
    </row>
    <row r="992" ht="15.75" customHeight="1">
      <c r="B992" s="2"/>
      <c r="D992" s="3"/>
    </row>
    <row r="993" ht="15.75" customHeight="1">
      <c r="B993" s="2"/>
      <c r="D993" s="3"/>
    </row>
    <row r="994" ht="15.75" customHeight="1">
      <c r="B994" s="2"/>
      <c r="D994" s="3"/>
    </row>
    <row r="995" ht="15.75" customHeight="1">
      <c r="B995" s="2"/>
      <c r="D995" s="3"/>
    </row>
    <row r="996" ht="15.75" customHeight="1">
      <c r="B996" s="2"/>
      <c r="D996" s="3"/>
    </row>
    <row r="997" ht="15.75" customHeight="1">
      <c r="B997" s="2"/>
      <c r="D997" s="3"/>
    </row>
    <row r="998" ht="15.75" customHeight="1">
      <c r="B998" s="2"/>
      <c r="D998" s="3"/>
    </row>
    <row r="999" ht="15.75" customHeight="1">
      <c r="B999" s="2"/>
      <c r="D999" s="3"/>
    </row>
    <row r="1000" ht="15.75" customHeight="1">
      <c r="B1000" s="2"/>
      <c r="D1000" s="3"/>
    </row>
    <row r="1001" ht="15.75" customHeight="1">
      <c r="B1001" s="2"/>
      <c r="D1001" s="3"/>
    </row>
    <row r="1002" ht="15.75" customHeight="1">
      <c r="B1002" s="2"/>
      <c r="D1002" s="3"/>
    </row>
    <row r="1003" ht="15.75" customHeight="1">
      <c r="B1003" s="2"/>
      <c r="D1003" s="3"/>
    </row>
    <row r="1004" ht="15.75" customHeight="1">
      <c r="B1004" s="2"/>
      <c r="D1004" s="3"/>
    </row>
    <row r="1005" ht="15.75" customHeight="1">
      <c r="B1005" s="2"/>
      <c r="D1005" s="3"/>
    </row>
    <row r="1006" ht="15.75" customHeight="1">
      <c r="B1006" s="2"/>
      <c r="D1006" s="3"/>
    </row>
    <row r="1007" ht="15.75" customHeight="1">
      <c r="B1007" s="2"/>
      <c r="D1007" s="3"/>
    </row>
    <row r="1008" ht="15.75" customHeight="1">
      <c r="B1008" s="2"/>
      <c r="D1008" s="3"/>
    </row>
    <row r="1009" ht="15.75" customHeight="1">
      <c r="B1009" s="2"/>
      <c r="D1009" s="3"/>
    </row>
    <row r="1010" ht="15.75" customHeight="1">
      <c r="B1010" s="2"/>
      <c r="D1010" s="3"/>
    </row>
    <row r="1011" ht="15.75" customHeight="1">
      <c r="B1011" s="2"/>
      <c r="D101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2" width="7.38"/>
    <col customWidth="1" min="3" max="3" width="6.38"/>
    <col customWidth="1" min="4" max="4" width="9.0"/>
    <col customWidth="1" hidden="1" min="5" max="5" width="8.13"/>
    <col customWidth="1" min="6" max="6" width="7.63"/>
    <col customWidth="1" min="7" max="7" width="6.38"/>
    <col customWidth="1" min="8" max="8" width="8.63"/>
    <col customWidth="1" min="9" max="9" width="6.38"/>
    <col customWidth="1" min="10" max="10" width="8.38"/>
    <col customWidth="1" min="11" max="11" width="10.75"/>
    <col customWidth="1" min="12" max="12" width="6.88"/>
    <col customWidth="1" min="13" max="13" width="8.75"/>
    <col customWidth="1" min="14" max="14" width="7.38"/>
    <col customWidth="1" min="15" max="15" width="5.13"/>
    <col customWidth="1" min="16" max="16" width="6.13"/>
    <col customWidth="1" min="17" max="17" width="11.13"/>
    <col customWidth="1" min="18" max="18" width="6.88"/>
    <col customWidth="1" min="19" max="19" width="5.13"/>
    <col customWidth="1" min="20" max="20" width="7.25"/>
    <col customWidth="1" min="21" max="21" width="19.38"/>
    <col customWidth="1" min="22" max="22" width="13.0"/>
    <col customWidth="1" min="23" max="38" width="7.63"/>
  </cols>
  <sheetData>
    <row r="1" ht="42.75" customHeight="1">
      <c r="A1" s="22"/>
      <c r="B1" s="23" t="s">
        <v>15</v>
      </c>
      <c r="C1" s="24" t="s">
        <v>16</v>
      </c>
      <c r="D1" s="25" t="s">
        <v>17</v>
      </c>
      <c r="E1" s="26" t="s">
        <v>18</v>
      </c>
      <c r="F1" s="27" t="s">
        <v>19</v>
      </c>
      <c r="G1" s="28" t="s">
        <v>20</v>
      </c>
      <c r="H1" s="29" t="s">
        <v>21</v>
      </c>
      <c r="I1" s="30" t="s">
        <v>22</v>
      </c>
      <c r="J1" s="31" t="s">
        <v>23</v>
      </c>
      <c r="K1" s="31" t="s">
        <v>24</v>
      </c>
      <c r="L1" s="31" t="s">
        <v>25</v>
      </c>
      <c r="M1" s="32" t="s">
        <v>26</v>
      </c>
      <c r="N1" s="33" t="s">
        <v>27</v>
      </c>
      <c r="O1" s="34"/>
      <c r="P1" s="35"/>
      <c r="Q1" s="36" t="s">
        <v>28</v>
      </c>
      <c r="R1" s="37" t="s">
        <v>29</v>
      </c>
      <c r="S1" s="37" t="s">
        <v>30</v>
      </c>
      <c r="T1" s="38" t="s">
        <v>31</v>
      </c>
      <c r="U1" s="38">
        <f>SUM(T:T)</f>
        <v>384</v>
      </c>
      <c r="V1" s="39" t="s">
        <v>32</v>
      </c>
      <c r="W1" s="40" t="s">
        <v>33</v>
      </c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</row>
    <row r="2">
      <c r="A2" s="41" t="s">
        <v>34</v>
      </c>
      <c r="B2" s="42"/>
      <c r="C2" s="43"/>
      <c r="D2" s="44"/>
      <c r="E2" s="44"/>
      <c r="F2" s="45"/>
      <c r="G2" s="46"/>
      <c r="H2" s="47" t="s">
        <v>35</v>
      </c>
      <c r="I2" s="48"/>
      <c r="J2" s="49"/>
      <c r="K2" s="49"/>
      <c r="L2" s="42"/>
      <c r="M2" s="50"/>
      <c r="N2" s="51"/>
      <c r="O2" s="43"/>
      <c r="Q2" s="52"/>
      <c r="R2" s="53"/>
      <c r="S2" s="54"/>
      <c r="T2" s="55"/>
      <c r="U2" s="56"/>
    </row>
    <row r="3">
      <c r="A3" s="57">
        <v>43887.0</v>
      </c>
      <c r="B3" s="58">
        <f t="shared" ref="B3:B30" si="1">B2+C3</f>
        <v>1</v>
      </c>
      <c r="C3" s="59">
        <v>1.0</v>
      </c>
      <c r="D3" s="60"/>
      <c r="E3" s="60"/>
      <c r="F3" s="61"/>
      <c r="G3" s="62"/>
      <c r="H3" s="63"/>
      <c r="I3" s="64"/>
      <c r="J3" s="58"/>
      <c r="K3" s="58"/>
      <c r="L3" s="58"/>
      <c r="M3" s="65"/>
      <c r="N3" s="51"/>
      <c r="O3" s="66"/>
      <c r="P3" s="66"/>
      <c r="Q3" s="52"/>
      <c r="R3" s="53"/>
      <c r="S3" s="54"/>
      <c r="T3" s="55"/>
      <c r="U3" s="56"/>
    </row>
    <row r="4">
      <c r="A4" s="57">
        <v>43888.0</v>
      </c>
      <c r="B4" s="58">
        <f t="shared" si="1"/>
        <v>3</v>
      </c>
      <c r="C4" s="59">
        <v>2.0</v>
      </c>
      <c r="D4" s="60"/>
      <c r="E4" s="60"/>
      <c r="F4" s="61"/>
      <c r="G4" s="62"/>
      <c r="H4" s="63"/>
      <c r="I4" s="64"/>
      <c r="J4" s="58"/>
      <c r="K4" s="58"/>
      <c r="L4" s="58"/>
      <c r="M4" s="65"/>
      <c r="N4" s="51"/>
      <c r="O4" s="67">
        <f t="shared" ref="O4:O7" si="2">(B4-B3)/(B3-B2)</f>
        <v>2</v>
      </c>
      <c r="P4" s="66"/>
      <c r="Q4" s="52"/>
      <c r="R4" s="53"/>
      <c r="S4" s="54"/>
      <c r="T4" s="68"/>
      <c r="U4" s="53"/>
    </row>
    <row r="5">
      <c r="A5" s="57">
        <v>43889.0</v>
      </c>
      <c r="B5" s="58">
        <f t="shared" si="1"/>
        <v>4</v>
      </c>
      <c r="C5" s="59">
        <v>1.0</v>
      </c>
      <c r="D5" s="60"/>
      <c r="E5" s="60"/>
      <c r="F5" s="61"/>
      <c r="G5" s="62"/>
      <c r="H5" s="63"/>
      <c r="I5" s="64"/>
      <c r="J5" s="58"/>
      <c r="K5" s="58"/>
      <c r="L5" s="58"/>
      <c r="M5" s="65"/>
      <c r="N5" s="51"/>
      <c r="O5" s="67">
        <f t="shared" si="2"/>
        <v>0.5</v>
      </c>
      <c r="Q5" s="52"/>
      <c r="R5" s="53"/>
      <c r="S5" s="54"/>
      <c r="T5" s="68"/>
      <c r="U5" s="53"/>
    </row>
    <row r="6">
      <c r="A6" s="69">
        <v>43890.0</v>
      </c>
      <c r="B6" s="58">
        <f t="shared" si="1"/>
        <v>7</v>
      </c>
      <c r="C6" s="59">
        <v>3.0</v>
      </c>
      <c r="D6" s="60"/>
      <c r="E6" s="60"/>
      <c r="F6" s="61"/>
      <c r="G6" s="62"/>
      <c r="H6" s="63"/>
      <c r="I6" s="64"/>
      <c r="J6" s="58"/>
      <c r="K6" s="58"/>
      <c r="L6" s="58"/>
      <c r="M6" s="65"/>
      <c r="N6" s="51"/>
      <c r="O6" s="67">
        <f t="shared" si="2"/>
        <v>3</v>
      </c>
      <c r="Q6" s="52"/>
      <c r="R6" s="53"/>
      <c r="S6" s="54"/>
      <c r="T6" s="68"/>
      <c r="U6" s="53"/>
    </row>
    <row r="7">
      <c r="A7" s="70">
        <v>43891.0</v>
      </c>
      <c r="B7" s="58">
        <f t="shared" si="1"/>
        <v>7</v>
      </c>
      <c r="C7" s="71">
        <v>0.0</v>
      </c>
      <c r="D7" s="72"/>
      <c r="E7" s="72"/>
      <c r="F7" s="73"/>
      <c r="G7" s="74"/>
      <c r="H7" s="75"/>
      <c r="I7" s="76"/>
      <c r="J7" s="77"/>
      <c r="K7" s="77"/>
      <c r="L7" s="77"/>
      <c r="M7" s="78"/>
      <c r="N7" s="51"/>
      <c r="O7" s="79">
        <f t="shared" si="2"/>
        <v>0</v>
      </c>
      <c r="P7" s="80"/>
      <c r="Q7" s="81"/>
      <c r="R7" s="82"/>
      <c r="S7" s="83"/>
      <c r="T7" s="84"/>
      <c r="U7" s="82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0"/>
    </row>
    <row r="8">
      <c r="A8" s="57">
        <v>43892.0</v>
      </c>
      <c r="B8" s="58">
        <f t="shared" si="1"/>
        <v>7</v>
      </c>
      <c r="C8" s="59">
        <v>0.0</v>
      </c>
      <c r="D8" s="60"/>
      <c r="E8" s="60"/>
      <c r="F8" s="61"/>
      <c r="G8" s="62"/>
      <c r="H8" s="63"/>
      <c r="I8" s="64"/>
      <c r="J8" s="58"/>
      <c r="K8" s="58"/>
      <c r="L8" s="58"/>
      <c r="M8" s="65"/>
      <c r="N8" s="51"/>
      <c r="O8" s="67">
        <v>0.0</v>
      </c>
      <c r="Q8" s="52"/>
      <c r="R8" s="53"/>
      <c r="S8" s="54"/>
      <c r="T8" s="68"/>
      <c r="U8" s="53"/>
    </row>
    <row r="9">
      <c r="A9" s="57">
        <v>43893.0</v>
      </c>
      <c r="B9" s="58">
        <f t="shared" si="1"/>
        <v>7</v>
      </c>
      <c r="C9" s="59">
        <v>0.0</v>
      </c>
      <c r="D9" s="60"/>
      <c r="E9" s="60"/>
      <c r="F9" s="61"/>
      <c r="G9" s="62"/>
      <c r="H9" s="63"/>
      <c r="I9" s="64"/>
      <c r="J9" s="58"/>
      <c r="K9" s="58"/>
      <c r="L9" s="58"/>
      <c r="M9" s="65"/>
      <c r="N9" s="51"/>
      <c r="O9" s="67">
        <v>0.0</v>
      </c>
      <c r="Q9" s="52"/>
      <c r="R9" s="53"/>
      <c r="S9" s="54"/>
      <c r="T9" s="68"/>
      <c r="U9" s="53"/>
    </row>
    <row r="10">
      <c r="A10" s="57">
        <v>43894.0</v>
      </c>
      <c r="B10" s="58">
        <f t="shared" si="1"/>
        <v>9</v>
      </c>
      <c r="C10" s="59">
        <v>2.0</v>
      </c>
      <c r="D10" s="60"/>
      <c r="E10" s="60"/>
      <c r="F10" s="61"/>
      <c r="G10" s="62"/>
      <c r="H10" s="63"/>
      <c r="I10" s="64"/>
      <c r="J10" s="58"/>
      <c r="K10" s="58"/>
      <c r="L10" s="58"/>
      <c r="M10" s="65"/>
      <c r="N10" s="51"/>
      <c r="O10" s="67">
        <v>0.0</v>
      </c>
      <c r="Q10" s="52"/>
      <c r="R10" s="53"/>
      <c r="S10" s="54"/>
      <c r="T10" s="68"/>
      <c r="U10" s="53"/>
    </row>
    <row r="11">
      <c r="A11" s="57">
        <v>43895.0</v>
      </c>
      <c r="B11" s="58">
        <f t="shared" si="1"/>
        <v>31</v>
      </c>
      <c r="C11" s="59">
        <v>22.0</v>
      </c>
      <c r="D11" s="60"/>
      <c r="E11" s="60"/>
      <c r="F11" s="61"/>
      <c r="G11" s="62"/>
      <c r="H11" s="63"/>
      <c r="I11" s="64"/>
      <c r="J11" s="58"/>
      <c r="K11" s="58"/>
      <c r="L11" s="58"/>
      <c r="M11" s="65"/>
      <c r="N11" s="51"/>
      <c r="O11" s="67">
        <f>(B11-B10)/(B10-B9)</f>
        <v>11</v>
      </c>
      <c r="Q11" s="85">
        <f t="shared" ref="Q11:Q273" si="3">AVERAGE(C5:C11)</f>
        <v>4</v>
      </c>
      <c r="R11" s="53"/>
      <c r="S11" s="54"/>
      <c r="T11" s="68"/>
      <c r="U11" s="53"/>
    </row>
    <row r="12">
      <c r="A12" s="57">
        <v>43896.0</v>
      </c>
      <c r="B12" s="58">
        <f t="shared" si="1"/>
        <v>45</v>
      </c>
      <c r="C12" s="59">
        <v>14.0</v>
      </c>
      <c r="D12" s="60"/>
      <c r="E12" s="60"/>
      <c r="F12" s="61"/>
      <c r="G12" s="62"/>
      <c r="H12" s="63"/>
      <c r="I12" s="64"/>
      <c r="J12" s="58"/>
      <c r="K12" s="58"/>
      <c r="L12" s="58"/>
      <c r="M12" s="65"/>
      <c r="N12" s="51"/>
      <c r="O12" s="67">
        <f t="shared" ref="O12:O56" si="4">C12/C11</f>
        <v>0.6363636364</v>
      </c>
      <c r="Q12" s="85">
        <f t="shared" si="3"/>
        <v>5.857142857</v>
      </c>
      <c r="R12" s="53">
        <f t="shared" ref="R12:R273" si="5">C12/B11</f>
        <v>0.4516129032</v>
      </c>
      <c r="S12" s="54"/>
      <c r="T12" s="68"/>
      <c r="U12" s="53"/>
    </row>
    <row r="13">
      <c r="A13" s="69">
        <v>43897.0</v>
      </c>
      <c r="B13" s="58">
        <f t="shared" si="1"/>
        <v>66</v>
      </c>
      <c r="C13" s="59">
        <v>21.0</v>
      </c>
      <c r="D13" s="60"/>
      <c r="E13" s="60"/>
      <c r="F13" s="61"/>
      <c r="G13" s="62"/>
      <c r="H13" s="63"/>
      <c r="I13" s="64"/>
      <c r="J13" s="58"/>
      <c r="K13" s="58"/>
      <c r="L13" s="58"/>
      <c r="M13" s="65"/>
      <c r="N13" s="51"/>
      <c r="O13" s="67">
        <f t="shared" si="4"/>
        <v>1.5</v>
      </c>
      <c r="Q13" s="85">
        <f t="shared" si="3"/>
        <v>8.428571429</v>
      </c>
      <c r="R13" s="53">
        <f t="shared" si="5"/>
        <v>0.4666666667</v>
      </c>
      <c r="S13" s="54"/>
      <c r="T13" s="68"/>
      <c r="U13" s="53"/>
    </row>
    <row r="14">
      <c r="A14" s="70">
        <v>43898.0</v>
      </c>
      <c r="B14" s="58">
        <f t="shared" si="1"/>
        <v>73</v>
      </c>
      <c r="C14" s="71">
        <v>7.0</v>
      </c>
      <c r="D14" s="72"/>
      <c r="E14" s="72"/>
      <c r="F14" s="73"/>
      <c r="G14" s="74"/>
      <c r="H14" s="75"/>
      <c r="I14" s="76"/>
      <c r="J14" s="77"/>
      <c r="K14" s="77"/>
      <c r="L14" s="77"/>
      <c r="M14" s="78"/>
      <c r="N14" s="51"/>
      <c r="O14" s="79">
        <f t="shared" si="4"/>
        <v>0.3333333333</v>
      </c>
      <c r="P14" s="80"/>
      <c r="Q14" s="86">
        <f t="shared" si="3"/>
        <v>9.428571429</v>
      </c>
      <c r="R14" s="82">
        <f t="shared" si="5"/>
        <v>0.1060606061</v>
      </c>
      <c r="S14" s="83"/>
      <c r="T14" s="84"/>
      <c r="U14" s="82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</row>
    <row r="15">
      <c r="A15" s="57">
        <v>43899.0</v>
      </c>
      <c r="B15" s="58">
        <f t="shared" si="1"/>
        <v>84</v>
      </c>
      <c r="C15" s="59">
        <v>11.0</v>
      </c>
      <c r="D15" s="60"/>
      <c r="E15" s="60"/>
      <c r="F15" s="61"/>
      <c r="G15" s="87">
        <v>27.0</v>
      </c>
      <c r="H15" s="63">
        <v>1.0</v>
      </c>
      <c r="I15" s="64"/>
      <c r="J15" s="58"/>
      <c r="K15" s="58"/>
      <c r="L15" s="58"/>
      <c r="M15" s="65"/>
      <c r="N15" s="51"/>
      <c r="O15" s="67">
        <f t="shared" si="4"/>
        <v>1.571428571</v>
      </c>
      <c r="Q15" s="85">
        <f t="shared" si="3"/>
        <v>11</v>
      </c>
      <c r="R15" s="53">
        <f t="shared" si="5"/>
        <v>0.1506849315</v>
      </c>
      <c r="S15" s="54"/>
      <c r="T15" s="68"/>
      <c r="U15" s="53" t="s">
        <v>36</v>
      </c>
    </row>
    <row r="16">
      <c r="A16" s="57">
        <v>43900.0</v>
      </c>
      <c r="B16" s="58">
        <f t="shared" si="1"/>
        <v>89</v>
      </c>
      <c r="C16" s="59">
        <v>5.0</v>
      </c>
      <c r="D16" s="60"/>
      <c r="E16" s="60"/>
      <c r="F16" s="61"/>
      <c r="G16" s="62">
        <v>29.0</v>
      </c>
      <c r="H16" s="63"/>
      <c r="I16" s="64"/>
      <c r="J16" s="58"/>
      <c r="K16" s="58"/>
      <c r="L16" s="58"/>
      <c r="M16" s="65"/>
      <c r="N16" s="51"/>
      <c r="O16" s="67">
        <f t="shared" si="4"/>
        <v>0.4545454545</v>
      </c>
      <c r="Q16" s="85">
        <f t="shared" si="3"/>
        <v>11.71428571</v>
      </c>
      <c r="R16" s="53">
        <f t="shared" si="5"/>
        <v>0.05952380952</v>
      </c>
      <c r="S16" s="54"/>
      <c r="T16" s="68"/>
      <c r="U16" s="53" t="s">
        <v>37</v>
      </c>
    </row>
    <row r="17">
      <c r="A17" s="57">
        <v>43901.0</v>
      </c>
      <c r="B17" s="58">
        <f t="shared" si="1"/>
        <v>99</v>
      </c>
      <c r="C17" s="59">
        <v>10.0</v>
      </c>
      <c r="D17" s="60"/>
      <c r="E17" s="60"/>
      <c r="F17" s="61"/>
      <c r="G17" s="62"/>
      <c r="H17" s="63"/>
      <c r="I17" s="64"/>
      <c r="J17" s="51"/>
      <c r="K17" s="51">
        <v>1700.0</v>
      </c>
      <c r="L17" s="58"/>
      <c r="M17" s="65"/>
      <c r="N17" s="51"/>
      <c r="O17" s="67">
        <f t="shared" si="4"/>
        <v>2</v>
      </c>
      <c r="Q17" s="85">
        <f t="shared" si="3"/>
        <v>12.85714286</v>
      </c>
      <c r="R17" s="53">
        <f t="shared" si="5"/>
        <v>0.1123595506</v>
      </c>
      <c r="S17" s="54"/>
      <c r="T17" s="68"/>
      <c r="U17" s="53" t="s">
        <v>38</v>
      </c>
    </row>
    <row r="18">
      <c r="A18" s="57">
        <v>43902.0</v>
      </c>
      <c r="B18" s="58">
        <f t="shared" si="1"/>
        <v>117</v>
      </c>
      <c r="C18" s="59">
        <v>18.0</v>
      </c>
      <c r="D18" s="60"/>
      <c r="E18" s="60"/>
      <c r="F18" s="61"/>
      <c r="G18" s="62">
        <v>34.0</v>
      </c>
      <c r="H18" s="63">
        <v>3.0</v>
      </c>
      <c r="I18" s="64">
        <v>1.0</v>
      </c>
      <c r="J18" s="51"/>
      <c r="K18" s="51">
        <v>2700.0</v>
      </c>
      <c r="L18" s="88">
        <v>250.0</v>
      </c>
      <c r="M18" s="89">
        <f>C18/L18</f>
        <v>0.072</v>
      </c>
      <c r="N18" s="51"/>
      <c r="O18" s="67">
        <f t="shared" si="4"/>
        <v>1.8</v>
      </c>
      <c r="Q18" s="85">
        <f t="shared" si="3"/>
        <v>12.28571429</v>
      </c>
      <c r="R18" s="53">
        <f t="shared" si="5"/>
        <v>0.1818181818</v>
      </c>
      <c r="S18" s="54"/>
      <c r="T18" s="68"/>
      <c r="U18" s="53"/>
    </row>
    <row r="19">
      <c r="A19" s="57">
        <v>43903.0</v>
      </c>
      <c r="B19" s="58">
        <f t="shared" si="1"/>
        <v>190</v>
      </c>
      <c r="C19" s="59">
        <v>73.0</v>
      </c>
      <c r="D19" s="90"/>
      <c r="E19" s="90"/>
      <c r="F19" s="91"/>
      <c r="G19" s="92"/>
      <c r="H19" s="93"/>
      <c r="I19" s="94">
        <v>1.0</v>
      </c>
      <c r="J19" s="51">
        <f t="shared" ref="J19:J273" si="6">I19-I18</f>
        <v>0</v>
      </c>
      <c r="K19" s="51">
        <v>2700.0</v>
      </c>
      <c r="L19" s="88">
        <f t="shared" ref="L19:L122" si="7">K19-K18</f>
        <v>0</v>
      </c>
      <c r="M19" s="89"/>
      <c r="N19" s="51"/>
      <c r="O19" s="67">
        <f t="shared" si="4"/>
        <v>4.055555556</v>
      </c>
      <c r="P19" s="67">
        <f t="shared" ref="P19:P273" si="8">AVERAGE(O12:O19)</f>
        <v>1.543903319</v>
      </c>
      <c r="Q19" s="85">
        <f t="shared" si="3"/>
        <v>20.71428571</v>
      </c>
      <c r="R19" s="53">
        <f t="shared" si="5"/>
        <v>0.6239316239</v>
      </c>
      <c r="S19" s="53">
        <f t="shared" ref="S19:S273" si="9">AVERAGE(R13:R19)</f>
        <v>0.2430064814</v>
      </c>
      <c r="T19" s="68"/>
      <c r="U19" s="53"/>
    </row>
    <row r="20">
      <c r="A20" s="95">
        <v>43904.0</v>
      </c>
      <c r="B20" s="58">
        <f t="shared" si="1"/>
        <v>228</v>
      </c>
      <c r="C20" s="96">
        <v>38.0</v>
      </c>
      <c r="D20" s="97"/>
      <c r="E20" s="97">
        <v>8.0</v>
      </c>
      <c r="F20" s="98"/>
      <c r="G20" s="99">
        <v>57.0</v>
      </c>
      <c r="H20" s="100">
        <v>5.0</v>
      </c>
      <c r="I20" s="101">
        <v>3.0</v>
      </c>
      <c r="J20" s="51">
        <f t="shared" si="6"/>
        <v>2</v>
      </c>
      <c r="K20" s="51">
        <v>3400.0</v>
      </c>
      <c r="L20" s="88">
        <f t="shared" si="7"/>
        <v>700</v>
      </c>
      <c r="M20" s="102">
        <f t="shared" ref="M20:M55" si="10">C20/L20</f>
        <v>0.05428571429</v>
      </c>
      <c r="N20" s="51"/>
      <c r="O20" s="103">
        <f t="shared" si="4"/>
        <v>0.5205479452</v>
      </c>
      <c r="P20" s="103">
        <f t="shared" si="8"/>
        <v>1.529426358</v>
      </c>
      <c r="Q20" s="85">
        <f t="shared" si="3"/>
        <v>23.14285714</v>
      </c>
      <c r="R20" s="104">
        <f t="shared" si="5"/>
        <v>0.2</v>
      </c>
      <c r="S20" s="53">
        <f t="shared" si="9"/>
        <v>0.2049112433</v>
      </c>
      <c r="T20" s="68"/>
      <c r="U20" s="53" t="s">
        <v>39</v>
      </c>
    </row>
    <row r="21" ht="15.75" customHeight="1">
      <c r="A21" s="105">
        <v>43905.0</v>
      </c>
      <c r="B21" s="58">
        <f t="shared" si="1"/>
        <v>331</v>
      </c>
      <c r="C21" s="106">
        <v>103.0</v>
      </c>
      <c r="D21" s="107"/>
      <c r="E21" s="107">
        <v>8.0</v>
      </c>
      <c r="F21" s="108"/>
      <c r="G21" s="109">
        <v>51.0</v>
      </c>
      <c r="H21" s="110">
        <v>8.0</v>
      </c>
      <c r="I21" s="111">
        <v>4.0</v>
      </c>
      <c r="J21" s="112">
        <f t="shared" si="6"/>
        <v>1</v>
      </c>
      <c r="K21" s="112">
        <v>4000.0</v>
      </c>
      <c r="L21" s="113">
        <f t="shared" si="7"/>
        <v>600</v>
      </c>
      <c r="M21" s="114">
        <f t="shared" si="10"/>
        <v>0.1716666667</v>
      </c>
      <c r="N21" s="51"/>
      <c r="O21" s="115">
        <f t="shared" si="4"/>
        <v>2.710526316</v>
      </c>
      <c r="P21" s="115">
        <f t="shared" si="8"/>
        <v>1.680742147</v>
      </c>
      <c r="Q21" s="86">
        <f t="shared" si="3"/>
        <v>36.85714286</v>
      </c>
      <c r="R21" s="116">
        <f t="shared" si="5"/>
        <v>0.451754386</v>
      </c>
      <c r="S21" s="82">
        <f t="shared" si="9"/>
        <v>0.254296069</v>
      </c>
      <c r="T21" s="84"/>
      <c r="U21" s="82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</row>
    <row r="22" ht="15.75" customHeight="1">
      <c r="A22" s="57">
        <v>43906.0</v>
      </c>
      <c r="B22" s="58">
        <f t="shared" si="1"/>
        <v>352</v>
      </c>
      <c r="C22" s="117">
        <v>21.0</v>
      </c>
      <c r="D22" s="118"/>
      <c r="E22" s="118">
        <v>8.0</v>
      </c>
      <c r="F22" s="119"/>
      <c r="G22" s="120">
        <v>65.0</v>
      </c>
      <c r="H22" s="121">
        <v>9.0</v>
      </c>
      <c r="I22" s="122">
        <v>4.0</v>
      </c>
      <c r="J22" s="51">
        <f t="shared" si="6"/>
        <v>0</v>
      </c>
      <c r="K22" s="51">
        <v>4320.0</v>
      </c>
      <c r="L22" s="88">
        <f t="shared" si="7"/>
        <v>320</v>
      </c>
      <c r="M22" s="89">
        <f t="shared" si="10"/>
        <v>0.065625</v>
      </c>
      <c r="N22" s="51"/>
      <c r="O22" s="67">
        <f t="shared" si="4"/>
        <v>0.2038834951</v>
      </c>
      <c r="P22" s="67">
        <f t="shared" si="8"/>
        <v>1.664560917</v>
      </c>
      <c r="Q22" s="85">
        <f t="shared" si="3"/>
        <v>38.28571429</v>
      </c>
      <c r="R22" s="53">
        <f t="shared" si="5"/>
        <v>0.06344410876</v>
      </c>
      <c r="S22" s="53">
        <f t="shared" si="9"/>
        <v>0.2418330944</v>
      </c>
      <c r="T22" s="68"/>
      <c r="U22" s="53"/>
    </row>
    <row r="23" ht="15.75" customHeight="1">
      <c r="A23" s="57">
        <v>43907.0</v>
      </c>
      <c r="B23" s="58">
        <f t="shared" si="1"/>
        <v>387</v>
      </c>
      <c r="C23" s="117">
        <v>35.0</v>
      </c>
      <c r="D23" s="123"/>
      <c r="E23" s="123">
        <v>8.0</v>
      </c>
      <c r="F23" s="124"/>
      <c r="G23" s="125">
        <v>70.0</v>
      </c>
      <c r="H23" s="126">
        <v>11.0</v>
      </c>
      <c r="I23" s="127">
        <v>5.0</v>
      </c>
      <c r="J23" s="51">
        <f t="shared" si="6"/>
        <v>1</v>
      </c>
      <c r="K23" s="51">
        <v>4900.0</v>
      </c>
      <c r="L23" s="88">
        <f t="shared" si="7"/>
        <v>580</v>
      </c>
      <c r="M23" s="89">
        <f t="shared" si="10"/>
        <v>0.06034482759</v>
      </c>
      <c r="N23" s="51"/>
      <c r="O23" s="67">
        <f t="shared" si="4"/>
        <v>1.666666667</v>
      </c>
      <c r="P23" s="67">
        <f t="shared" si="8"/>
        <v>1.676465679</v>
      </c>
      <c r="Q23" s="85">
        <f t="shared" si="3"/>
        <v>42.57142857</v>
      </c>
      <c r="R23" s="53">
        <f t="shared" si="5"/>
        <v>0.09943181818</v>
      </c>
      <c r="S23" s="53">
        <f t="shared" si="9"/>
        <v>0.2475342385</v>
      </c>
      <c r="T23" s="68"/>
      <c r="U23" s="53"/>
    </row>
    <row r="24" ht="15.75" customHeight="1">
      <c r="A24" s="57">
        <v>43908.0</v>
      </c>
      <c r="B24" s="58">
        <f t="shared" si="1"/>
        <v>418</v>
      </c>
      <c r="C24" s="117">
        <v>31.0</v>
      </c>
      <c r="D24" s="123"/>
      <c r="E24" s="123">
        <v>8.0</v>
      </c>
      <c r="F24" s="124"/>
      <c r="G24" s="125">
        <v>79.0</v>
      </c>
      <c r="H24" s="126">
        <v>13.0</v>
      </c>
      <c r="I24" s="128">
        <v>5.0</v>
      </c>
      <c r="J24" s="51">
        <f t="shared" si="6"/>
        <v>0</v>
      </c>
      <c r="K24" s="51">
        <v>6000.0</v>
      </c>
      <c r="L24" s="88">
        <f t="shared" si="7"/>
        <v>1100</v>
      </c>
      <c r="M24" s="89">
        <f t="shared" si="10"/>
        <v>0.02818181818</v>
      </c>
      <c r="N24" s="51"/>
      <c r="O24" s="67">
        <f t="shared" si="4"/>
        <v>0.8857142857</v>
      </c>
      <c r="P24" s="67">
        <f t="shared" si="8"/>
        <v>1.730361783</v>
      </c>
      <c r="Q24" s="85">
        <f t="shared" si="3"/>
        <v>45.57142857</v>
      </c>
      <c r="R24" s="53">
        <f t="shared" si="5"/>
        <v>0.08010335917</v>
      </c>
      <c r="S24" s="53">
        <f t="shared" si="9"/>
        <v>0.2429262111</v>
      </c>
      <c r="T24" s="68"/>
      <c r="U24" s="53"/>
    </row>
    <row r="25" ht="15.75" customHeight="1">
      <c r="A25" s="57">
        <v>43909.0</v>
      </c>
      <c r="B25" s="58">
        <f t="shared" si="1"/>
        <v>464</v>
      </c>
      <c r="C25" s="117">
        <v>46.0</v>
      </c>
      <c r="D25" s="123"/>
      <c r="E25" s="123">
        <v>8.0</v>
      </c>
      <c r="F25" s="124"/>
      <c r="G25" s="125">
        <v>78.0</v>
      </c>
      <c r="H25" s="126">
        <v>16.0</v>
      </c>
      <c r="I25" s="127">
        <v>6.0</v>
      </c>
      <c r="J25" s="51">
        <f t="shared" si="6"/>
        <v>1</v>
      </c>
      <c r="K25" s="51">
        <v>6600.0</v>
      </c>
      <c r="L25" s="88">
        <f t="shared" si="7"/>
        <v>600</v>
      </c>
      <c r="M25" s="89">
        <f t="shared" si="10"/>
        <v>0.07666666667</v>
      </c>
      <c r="N25" s="51"/>
      <c r="O25" s="67">
        <f t="shared" si="4"/>
        <v>1.483870968</v>
      </c>
      <c r="P25" s="67">
        <f t="shared" si="8"/>
        <v>1.665845654</v>
      </c>
      <c r="Q25" s="85">
        <f t="shared" si="3"/>
        <v>49.57142857</v>
      </c>
      <c r="R25" s="53">
        <f t="shared" si="5"/>
        <v>0.1100478469</v>
      </c>
      <c r="S25" s="53">
        <f t="shared" si="9"/>
        <v>0.2326733061</v>
      </c>
      <c r="T25" s="129"/>
      <c r="U25" s="130" t="s">
        <v>40</v>
      </c>
    </row>
    <row r="26" ht="15.75" customHeight="1">
      <c r="A26" s="57">
        <v>43910.0</v>
      </c>
      <c r="B26" s="58">
        <f t="shared" si="1"/>
        <v>495</v>
      </c>
      <c r="C26" s="117">
        <v>31.0</v>
      </c>
      <c r="D26" s="123"/>
      <c r="E26" s="123">
        <v>19.0</v>
      </c>
      <c r="F26" s="124"/>
      <c r="G26" s="125">
        <v>90.0</v>
      </c>
      <c r="H26" s="126">
        <v>20.0</v>
      </c>
      <c r="I26" s="127">
        <v>9.0</v>
      </c>
      <c r="J26" s="51">
        <f t="shared" si="6"/>
        <v>3</v>
      </c>
      <c r="K26" s="51">
        <v>7200.0</v>
      </c>
      <c r="L26" s="88">
        <f t="shared" si="7"/>
        <v>600</v>
      </c>
      <c r="M26" s="89">
        <f t="shared" si="10"/>
        <v>0.05166666667</v>
      </c>
      <c r="N26" s="51"/>
      <c r="O26" s="67">
        <f t="shared" si="4"/>
        <v>0.6739130435</v>
      </c>
      <c r="P26" s="67">
        <f t="shared" si="8"/>
        <v>1.525084784</v>
      </c>
      <c r="Q26" s="85">
        <f t="shared" si="3"/>
        <v>43.57142857</v>
      </c>
      <c r="R26" s="53">
        <f t="shared" si="5"/>
        <v>0.06681034483</v>
      </c>
      <c r="S26" s="53">
        <f t="shared" si="9"/>
        <v>0.153084552</v>
      </c>
      <c r="T26" s="68"/>
      <c r="U26" s="53"/>
    </row>
    <row r="27" ht="15.75" customHeight="1">
      <c r="A27" s="69">
        <v>43911.0</v>
      </c>
      <c r="B27" s="58">
        <f t="shared" si="1"/>
        <v>530</v>
      </c>
      <c r="C27" s="117">
        <v>35.0</v>
      </c>
      <c r="D27" s="123"/>
      <c r="E27" s="123">
        <v>19.0</v>
      </c>
      <c r="F27" s="124"/>
      <c r="G27" s="125">
        <v>100.0</v>
      </c>
      <c r="H27" s="126">
        <v>18.0</v>
      </c>
      <c r="I27" s="127">
        <v>13.0</v>
      </c>
      <c r="J27" s="51">
        <f t="shared" si="6"/>
        <v>4</v>
      </c>
      <c r="K27" s="51">
        <v>7830.0</v>
      </c>
      <c r="L27" s="88">
        <f t="shared" si="7"/>
        <v>630</v>
      </c>
      <c r="M27" s="89">
        <f t="shared" si="10"/>
        <v>0.05555555556</v>
      </c>
      <c r="N27" s="51"/>
      <c r="O27" s="67">
        <f t="shared" si="4"/>
        <v>1.129032258</v>
      </c>
      <c r="P27" s="67">
        <f t="shared" si="8"/>
        <v>1.159269372</v>
      </c>
      <c r="Q27" s="85">
        <f t="shared" si="3"/>
        <v>43.14285714</v>
      </c>
      <c r="R27" s="53">
        <f t="shared" si="5"/>
        <v>0.07070707071</v>
      </c>
      <c r="S27" s="53">
        <f t="shared" si="9"/>
        <v>0.1346141335</v>
      </c>
      <c r="T27" s="68"/>
      <c r="U27" s="53"/>
    </row>
    <row r="28" ht="15.75" customHeight="1">
      <c r="A28" s="70">
        <v>43912.0</v>
      </c>
      <c r="B28" s="58">
        <f t="shared" si="1"/>
        <v>624</v>
      </c>
      <c r="C28" s="131">
        <v>94.0</v>
      </c>
      <c r="D28" s="132"/>
      <c r="E28" s="132">
        <v>19.0</v>
      </c>
      <c r="F28" s="133"/>
      <c r="G28" s="134">
        <v>124.0</v>
      </c>
      <c r="H28" s="135">
        <v>34.0</v>
      </c>
      <c r="I28" s="136">
        <v>15.0</v>
      </c>
      <c r="J28" s="112">
        <f t="shared" si="6"/>
        <v>2</v>
      </c>
      <c r="K28" s="112">
        <v>8006.0</v>
      </c>
      <c r="L28" s="113">
        <f t="shared" si="7"/>
        <v>176</v>
      </c>
      <c r="M28" s="137">
        <f t="shared" si="10"/>
        <v>0.5340909091</v>
      </c>
      <c r="N28" s="51"/>
      <c r="O28" s="79">
        <f t="shared" si="4"/>
        <v>2.685714286</v>
      </c>
      <c r="P28" s="79">
        <f t="shared" si="8"/>
        <v>1.429915165</v>
      </c>
      <c r="Q28" s="86">
        <f t="shared" si="3"/>
        <v>41.85714286</v>
      </c>
      <c r="R28" s="82">
        <f t="shared" si="5"/>
        <v>0.1773584906</v>
      </c>
      <c r="S28" s="82">
        <f t="shared" si="9"/>
        <v>0.09541471987</v>
      </c>
      <c r="T28" s="84"/>
      <c r="U28" s="82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</row>
    <row r="29" ht="15.75" customHeight="1">
      <c r="A29" s="57">
        <v>43913.0</v>
      </c>
      <c r="B29" s="58">
        <f t="shared" si="1"/>
        <v>695</v>
      </c>
      <c r="C29" s="117">
        <v>71.0</v>
      </c>
      <c r="D29" s="123"/>
      <c r="E29" s="123">
        <v>19.0</v>
      </c>
      <c r="F29" s="124"/>
      <c r="G29" s="125">
        <v>114.0</v>
      </c>
      <c r="H29" s="126">
        <v>35.0</v>
      </c>
      <c r="I29" s="127">
        <v>17.0</v>
      </c>
      <c r="J29" s="51">
        <f t="shared" si="6"/>
        <v>2</v>
      </c>
      <c r="K29" s="51">
        <v>8644.0</v>
      </c>
      <c r="L29" s="138">
        <f t="shared" si="7"/>
        <v>638</v>
      </c>
      <c r="M29" s="89">
        <f t="shared" si="10"/>
        <v>0.1112852665</v>
      </c>
      <c r="N29" s="51"/>
      <c r="O29" s="67">
        <f t="shared" si="4"/>
        <v>0.7553191489</v>
      </c>
      <c r="P29" s="67">
        <f t="shared" si="8"/>
        <v>1.185514269</v>
      </c>
      <c r="Q29" s="85">
        <f t="shared" si="3"/>
        <v>49</v>
      </c>
      <c r="R29" s="53">
        <f t="shared" si="5"/>
        <v>0.1137820513</v>
      </c>
      <c r="S29" s="53">
        <f t="shared" si="9"/>
        <v>0.1026058545</v>
      </c>
      <c r="T29" s="55"/>
      <c r="U29" s="139">
        <v>13033.0</v>
      </c>
    </row>
    <row r="30" ht="15.75" customHeight="1">
      <c r="A30" s="57">
        <v>43914.0</v>
      </c>
      <c r="B30" s="58">
        <f t="shared" si="1"/>
        <v>743</v>
      </c>
      <c r="C30" s="117">
        <v>48.0</v>
      </c>
      <c r="D30" s="123"/>
      <c r="E30" s="123">
        <v>29.0</v>
      </c>
      <c r="F30" s="124"/>
      <c r="G30" s="125">
        <v>134.0</v>
      </c>
      <c r="H30" s="126">
        <v>45.0</v>
      </c>
      <c r="I30" s="127">
        <v>20.0</v>
      </c>
      <c r="J30" s="51">
        <f t="shared" si="6"/>
        <v>3</v>
      </c>
      <c r="K30" s="51">
        <v>9071.0</v>
      </c>
      <c r="L30" s="138">
        <f t="shared" si="7"/>
        <v>427</v>
      </c>
      <c r="M30" s="89">
        <f t="shared" si="10"/>
        <v>0.112412178</v>
      </c>
      <c r="N30" s="51"/>
      <c r="O30" s="67">
        <f t="shared" si="4"/>
        <v>0.676056338</v>
      </c>
      <c r="P30" s="67">
        <f t="shared" si="8"/>
        <v>1.244535874</v>
      </c>
      <c r="Q30" s="85">
        <f t="shared" si="3"/>
        <v>50.85714286</v>
      </c>
      <c r="R30" s="53">
        <f t="shared" si="5"/>
        <v>0.0690647482</v>
      </c>
      <c r="S30" s="53">
        <f t="shared" si="9"/>
        <v>0.09826770166</v>
      </c>
      <c r="T30" s="68"/>
      <c r="U30" s="53"/>
    </row>
    <row r="31" ht="15.75" customHeight="1">
      <c r="A31" s="57">
        <v>43915.0</v>
      </c>
      <c r="B31" s="140">
        <v>835.0</v>
      </c>
      <c r="C31" s="117">
        <f>B31-B30</f>
        <v>92</v>
      </c>
      <c r="D31" s="60"/>
      <c r="E31" s="60">
        <v>36.0</v>
      </c>
      <c r="F31" s="61"/>
      <c r="G31" s="62">
        <v>134.0</v>
      </c>
      <c r="H31" s="63">
        <v>53.0</v>
      </c>
      <c r="I31" s="64">
        <v>22.0</v>
      </c>
      <c r="J31" s="51">
        <f t="shared" si="6"/>
        <v>2</v>
      </c>
      <c r="K31" s="51">
        <v>10495.0</v>
      </c>
      <c r="L31" s="138">
        <f t="shared" si="7"/>
        <v>1424</v>
      </c>
      <c r="M31" s="89">
        <f t="shared" si="10"/>
        <v>0.06460674157</v>
      </c>
      <c r="N31" s="51"/>
      <c r="O31" s="67">
        <f t="shared" si="4"/>
        <v>1.916666667</v>
      </c>
      <c r="P31" s="67">
        <f t="shared" si="8"/>
        <v>1.275785874</v>
      </c>
      <c r="Q31" s="85">
        <f t="shared" si="3"/>
        <v>59.57142857</v>
      </c>
      <c r="R31" s="53">
        <f t="shared" si="5"/>
        <v>0.1238223419</v>
      </c>
      <c r="S31" s="53">
        <f t="shared" si="9"/>
        <v>0.1045132706</v>
      </c>
      <c r="T31" s="68"/>
      <c r="U31" s="53"/>
    </row>
    <row r="32" ht="15.75" customHeight="1">
      <c r="A32" s="57">
        <v>43916.0</v>
      </c>
      <c r="B32" s="58">
        <f t="shared" ref="B32:B88" si="11">B31+C32</f>
        <v>906</v>
      </c>
      <c r="C32" s="117">
        <v>71.0</v>
      </c>
      <c r="D32" s="60"/>
      <c r="E32" s="60">
        <v>36.0</v>
      </c>
      <c r="F32" s="61"/>
      <c r="G32" s="62"/>
      <c r="H32" s="63">
        <v>57.0</v>
      </c>
      <c r="I32" s="64">
        <v>26.0</v>
      </c>
      <c r="J32" s="51">
        <f t="shared" si="6"/>
        <v>4</v>
      </c>
      <c r="K32" s="51">
        <v>11784.333333333334</v>
      </c>
      <c r="L32" s="138">
        <f t="shared" si="7"/>
        <v>1289.333333</v>
      </c>
      <c r="M32" s="89">
        <f t="shared" si="10"/>
        <v>0.0550672182</v>
      </c>
      <c r="N32" s="51"/>
      <c r="O32" s="67">
        <f t="shared" si="4"/>
        <v>0.7717391304</v>
      </c>
      <c r="P32" s="67">
        <f t="shared" si="8"/>
        <v>1.26153898</v>
      </c>
      <c r="Q32" s="85">
        <f t="shared" si="3"/>
        <v>63.14285714</v>
      </c>
      <c r="R32" s="53">
        <f t="shared" si="5"/>
        <v>0.08502994012</v>
      </c>
      <c r="S32" s="53">
        <f t="shared" si="9"/>
        <v>0.1009392839</v>
      </c>
      <c r="T32" s="68"/>
      <c r="U32" s="53"/>
    </row>
    <row r="33" ht="15.75" customHeight="1">
      <c r="A33" s="57">
        <v>43917.0</v>
      </c>
      <c r="B33" s="58">
        <f t="shared" si="11"/>
        <v>980</v>
      </c>
      <c r="C33" s="117">
        <v>74.0</v>
      </c>
      <c r="D33" s="60"/>
      <c r="E33" s="60">
        <v>52.0</v>
      </c>
      <c r="F33" s="61"/>
      <c r="G33" s="62"/>
      <c r="H33" s="63">
        <v>66.0</v>
      </c>
      <c r="I33" s="64">
        <v>28.0</v>
      </c>
      <c r="J33" s="51">
        <f t="shared" si="6"/>
        <v>2</v>
      </c>
      <c r="K33" s="51">
        <v>13073.666666666668</v>
      </c>
      <c r="L33" s="138">
        <f t="shared" si="7"/>
        <v>1289.333333</v>
      </c>
      <c r="M33" s="89">
        <f t="shared" si="10"/>
        <v>0.05739400207</v>
      </c>
      <c r="N33" s="51"/>
      <c r="O33" s="67">
        <f t="shared" si="4"/>
        <v>1.042253521</v>
      </c>
      <c r="P33" s="67">
        <f t="shared" si="8"/>
        <v>1.206336799</v>
      </c>
      <c r="Q33" s="85">
        <f t="shared" si="3"/>
        <v>69.28571429</v>
      </c>
      <c r="R33" s="53">
        <f t="shared" si="5"/>
        <v>0.08167770419</v>
      </c>
      <c r="S33" s="53">
        <f t="shared" si="9"/>
        <v>0.1030631924</v>
      </c>
      <c r="T33" s="68"/>
      <c r="U33" s="53"/>
    </row>
    <row r="34" ht="15.75" customHeight="1">
      <c r="A34" s="69">
        <v>43918.0</v>
      </c>
      <c r="B34" s="58">
        <f t="shared" si="11"/>
        <v>1075</v>
      </c>
      <c r="C34" s="117">
        <v>95.0</v>
      </c>
      <c r="D34" s="60"/>
      <c r="E34" s="60">
        <v>52.0</v>
      </c>
      <c r="F34" s="61"/>
      <c r="G34" s="62"/>
      <c r="H34" s="63">
        <v>69.0</v>
      </c>
      <c r="I34" s="64">
        <v>32.0</v>
      </c>
      <c r="J34" s="51">
        <f t="shared" si="6"/>
        <v>4</v>
      </c>
      <c r="K34" s="51">
        <v>14363.0</v>
      </c>
      <c r="L34" s="138">
        <f t="shared" si="7"/>
        <v>1289.333333</v>
      </c>
      <c r="M34" s="89">
        <f t="shared" si="10"/>
        <v>0.07368148914</v>
      </c>
      <c r="N34" s="51"/>
      <c r="O34" s="67">
        <f t="shared" si="4"/>
        <v>1.283783784</v>
      </c>
      <c r="P34" s="67">
        <f t="shared" si="8"/>
        <v>1.282570642</v>
      </c>
      <c r="Q34" s="85">
        <f t="shared" si="3"/>
        <v>77.85714286</v>
      </c>
      <c r="R34" s="53">
        <f t="shared" si="5"/>
        <v>0.09693877551</v>
      </c>
      <c r="S34" s="53">
        <f t="shared" si="9"/>
        <v>0.1068105788</v>
      </c>
      <c r="T34" s="68"/>
      <c r="U34" s="53"/>
    </row>
    <row r="35" ht="15.75" customHeight="1">
      <c r="A35" s="70">
        <v>43919.0</v>
      </c>
      <c r="B35" s="58">
        <f t="shared" si="11"/>
        <v>1170</v>
      </c>
      <c r="C35" s="131">
        <v>95.0</v>
      </c>
      <c r="D35" s="72"/>
      <c r="E35" s="72">
        <v>52.0</v>
      </c>
      <c r="F35" s="73"/>
      <c r="G35" s="74"/>
      <c r="H35" s="75">
        <v>69.0</v>
      </c>
      <c r="I35" s="76">
        <v>38.0</v>
      </c>
      <c r="J35" s="112">
        <f t="shared" si="6"/>
        <v>6</v>
      </c>
      <c r="K35" s="112">
        <v>15151.0</v>
      </c>
      <c r="L35" s="141">
        <f t="shared" si="7"/>
        <v>788</v>
      </c>
      <c r="M35" s="137">
        <f t="shared" si="10"/>
        <v>0.1205583756</v>
      </c>
      <c r="N35" s="51"/>
      <c r="O35" s="79">
        <f t="shared" si="4"/>
        <v>1</v>
      </c>
      <c r="P35" s="79">
        <f t="shared" si="8"/>
        <v>1.266441609</v>
      </c>
      <c r="Q35" s="86">
        <f t="shared" si="3"/>
        <v>78</v>
      </c>
      <c r="R35" s="82">
        <f t="shared" si="5"/>
        <v>0.08837209302</v>
      </c>
      <c r="S35" s="82">
        <f t="shared" si="9"/>
        <v>0.09409823631</v>
      </c>
      <c r="T35" s="84"/>
      <c r="U35" s="82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</row>
    <row r="36" ht="15.75" customHeight="1">
      <c r="A36" s="57">
        <v>43920.0</v>
      </c>
      <c r="B36" s="58">
        <f t="shared" si="11"/>
        <v>1226</v>
      </c>
      <c r="C36" s="59">
        <v>56.0</v>
      </c>
      <c r="D36" s="60"/>
      <c r="E36" s="60">
        <v>52.0</v>
      </c>
      <c r="F36" s="61"/>
      <c r="G36" s="62"/>
      <c r="H36" s="63">
        <v>72.0</v>
      </c>
      <c r="I36" s="64">
        <v>43.0</v>
      </c>
      <c r="J36" s="51">
        <f t="shared" si="6"/>
        <v>5</v>
      </c>
      <c r="K36" s="51">
        <v>15961.0</v>
      </c>
      <c r="L36" s="138">
        <f t="shared" si="7"/>
        <v>810</v>
      </c>
      <c r="M36" s="89">
        <f t="shared" si="10"/>
        <v>0.06913580247</v>
      </c>
      <c r="N36" s="51"/>
      <c r="O36" s="67">
        <f t="shared" si="4"/>
        <v>0.5894736842</v>
      </c>
      <c r="P36" s="67">
        <f t="shared" si="8"/>
        <v>1.004411534</v>
      </c>
      <c r="Q36" s="85">
        <f t="shared" si="3"/>
        <v>75.85714286</v>
      </c>
      <c r="R36" s="53">
        <f t="shared" si="5"/>
        <v>0.04786324786</v>
      </c>
      <c r="S36" s="53">
        <f t="shared" si="9"/>
        <v>0.0846812644</v>
      </c>
      <c r="T36" s="68"/>
      <c r="U36" s="53"/>
    </row>
    <row r="37" ht="15.75" customHeight="1">
      <c r="A37" s="57">
        <v>43921.0</v>
      </c>
      <c r="B37" s="58">
        <f t="shared" si="11"/>
        <v>1328</v>
      </c>
      <c r="C37" s="59">
        <v>102.0</v>
      </c>
      <c r="D37" s="60"/>
      <c r="E37" s="60">
        <v>52.0</v>
      </c>
      <c r="F37" s="61"/>
      <c r="G37" s="62"/>
      <c r="H37" s="63">
        <v>85.0</v>
      </c>
      <c r="I37" s="64">
        <v>49.0</v>
      </c>
      <c r="J37" s="51">
        <f t="shared" si="6"/>
        <v>6</v>
      </c>
      <c r="K37" s="51">
        <v>16732.0</v>
      </c>
      <c r="L37" s="138">
        <f t="shared" si="7"/>
        <v>771</v>
      </c>
      <c r="M37" s="89">
        <f t="shared" si="10"/>
        <v>0.1322957198</v>
      </c>
      <c r="N37" s="51"/>
      <c r="O37" s="67">
        <f t="shared" si="4"/>
        <v>1.821428571</v>
      </c>
      <c r="P37" s="67">
        <f t="shared" si="8"/>
        <v>1.137675212</v>
      </c>
      <c r="Q37" s="85">
        <f t="shared" si="3"/>
        <v>83.57142857</v>
      </c>
      <c r="R37" s="53">
        <f t="shared" si="5"/>
        <v>0.08319738989</v>
      </c>
      <c r="S37" s="53">
        <f t="shared" si="9"/>
        <v>0.08670021321</v>
      </c>
      <c r="T37" s="68"/>
      <c r="U37" s="53"/>
      <c r="AD37" s="142"/>
    </row>
    <row r="38" ht="15.75" customHeight="1">
      <c r="A38" s="57">
        <v>43922.0</v>
      </c>
      <c r="B38" s="58">
        <f t="shared" si="11"/>
        <v>1429</v>
      </c>
      <c r="C38" s="59">
        <v>101.0</v>
      </c>
      <c r="D38" s="60"/>
      <c r="E38" s="60">
        <v>52.0</v>
      </c>
      <c r="F38" s="61"/>
      <c r="G38" s="62"/>
      <c r="H38" s="63">
        <v>90.0</v>
      </c>
      <c r="I38" s="64">
        <v>50.0</v>
      </c>
      <c r="J38" s="51">
        <f t="shared" si="6"/>
        <v>1</v>
      </c>
      <c r="K38" s="51">
        <v>17350.0</v>
      </c>
      <c r="L38" s="138">
        <f t="shared" si="7"/>
        <v>618</v>
      </c>
      <c r="M38" s="89">
        <f t="shared" si="10"/>
        <v>0.1634304207</v>
      </c>
      <c r="N38" s="51"/>
      <c r="O38" s="67">
        <f t="shared" si="4"/>
        <v>0.9901960784</v>
      </c>
      <c r="P38" s="67">
        <f t="shared" si="8"/>
        <v>1.17694268</v>
      </c>
      <c r="Q38" s="85">
        <f t="shared" si="3"/>
        <v>84.85714286</v>
      </c>
      <c r="R38" s="53">
        <f t="shared" si="5"/>
        <v>0.07605421687</v>
      </c>
      <c r="S38" s="53">
        <f t="shared" si="9"/>
        <v>0.07987619535</v>
      </c>
      <c r="T38" s="68"/>
      <c r="U38" s="53"/>
    </row>
    <row r="39" ht="15.75" customHeight="1">
      <c r="A39" s="57">
        <v>43923.0</v>
      </c>
      <c r="B39" s="58">
        <f t="shared" si="11"/>
        <v>1558</v>
      </c>
      <c r="C39" s="59">
        <v>129.0</v>
      </c>
      <c r="D39" s="60"/>
      <c r="E39" s="60">
        <v>61.0</v>
      </c>
      <c r="F39" s="61"/>
      <c r="G39" s="62"/>
      <c r="H39" s="63">
        <v>91.0</v>
      </c>
      <c r="I39" s="64">
        <v>53.0</v>
      </c>
      <c r="J39" s="51">
        <f t="shared" si="6"/>
        <v>3</v>
      </c>
      <c r="K39" s="51">
        <v>18844.0</v>
      </c>
      <c r="L39" s="138">
        <f t="shared" si="7"/>
        <v>1494</v>
      </c>
      <c r="M39" s="89">
        <f t="shared" si="10"/>
        <v>0.08634538153</v>
      </c>
      <c r="N39" s="51"/>
      <c r="O39" s="67">
        <f t="shared" si="4"/>
        <v>1.277227723</v>
      </c>
      <c r="P39" s="67">
        <f t="shared" si="8"/>
        <v>1.097012812</v>
      </c>
      <c r="Q39" s="85">
        <f t="shared" si="3"/>
        <v>93.14285714</v>
      </c>
      <c r="R39" s="53">
        <f t="shared" si="5"/>
        <v>0.09027291812</v>
      </c>
      <c r="S39" s="53">
        <f t="shared" si="9"/>
        <v>0.08062519221</v>
      </c>
      <c r="T39" s="68"/>
      <c r="U39" s="53"/>
    </row>
    <row r="40" ht="15.75" customHeight="1">
      <c r="A40" s="57">
        <v>43924.0</v>
      </c>
      <c r="B40" s="58">
        <f t="shared" si="11"/>
        <v>1627</v>
      </c>
      <c r="C40" s="59">
        <v>69.0</v>
      </c>
      <c r="D40" s="60"/>
      <c r="E40" s="60">
        <v>78.0</v>
      </c>
      <c r="F40" s="61"/>
      <c r="G40" s="62"/>
      <c r="H40" s="63">
        <v>92.0</v>
      </c>
      <c r="I40" s="64">
        <v>59.0</v>
      </c>
      <c r="J40" s="51">
        <f t="shared" si="6"/>
        <v>6</v>
      </c>
      <c r="K40" s="51">
        <v>22437.0</v>
      </c>
      <c r="L40" s="138">
        <f t="shared" si="7"/>
        <v>3593</v>
      </c>
      <c r="M40" s="89">
        <f t="shared" si="10"/>
        <v>0.01920400779</v>
      </c>
      <c r="N40" s="51"/>
      <c r="O40" s="67">
        <f t="shared" si="4"/>
        <v>0.5348837209</v>
      </c>
      <c r="P40" s="67">
        <f t="shared" si="8"/>
        <v>1.067405885</v>
      </c>
      <c r="Q40" s="85">
        <f t="shared" si="3"/>
        <v>92.42857143</v>
      </c>
      <c r="R40" s="53">
        <f t="shared" si="5"/>
        <v>0.04428754814</v>
      </c>
      <c r="S40" s="53">
        <f t="shared" si="9"/>
        <v>0.07528374134</v>
      </c>
      <c r="T40" s="68"/>
      <c r="U40" s="53"/>
    </row>
    <row r="41" ht="15.75" customHeight="1">
      <c r="A41" s="69">
        <v>43925.0</v>
      </c>
      <c r="B41" s="58">
        <f t="shared" si="11"/>
        <v>1687</v>
      </c>
      <c r="C41" s="59">
        <v>60.0</v>
      </c>
      <c r="D41" s="60"/>
      <c r="E41" s="60">
        <v>78.0</v>
      </c>
      <c r="F41" s="61"/>
      <c r="G41" s="62"/>
      <c r="H41" s="63">
        <v>91.0</v>
      </c>
      <c r="I41" s="64">
        <v>68.0</v>
      </c>
      <c r="J41" s="51">
        <f t="shared" si="6"/>
        <v>9</v>
      </c>
      <c r="K41" s="51">
        <v>23333.0</v>
      </c>
      <c r="L41" s="138">
        <f t="shared" si="7"/>
        <v>896</v>
      </c>
      <c r="M41" s="89">
        <f t="shared" si="10"/>
        <v>0.06696428571</v>
      </c>
      <c r="N41" s="51"/>
      <c r="O41" s="67">
        <f t="shared" si="4"/>
        <v>0.8695652174</v>
      </c>
      <c r="P41" s="67">
        <f t="shared" si="8"/>
        <v>1.045819847</v>
      </c>
      <c r="Q41" s="85">
        <f t="shared" si="3"/>
        <v>87.42857143</v>
      </c>
      <c r="R41" s="53">
        <f t="shared" si="5"/>
        <v>0.036877689</v>
      </c>
      <c r="S41" s="53">
        <f t="shared" si="9"/>
        <v>0.06670358613</v>
      </c>
      <c r="T41" s="68"/>
      <c r="U41" s="53"/>
    </row>
    <row r="42" ht="15.75" customHeight="1">
      <c r="A42" s="70">
        <v>43926.0</v>
      </c>
      <c r="B42" s="58">
        <f t="shared" si="11"/>
        <v>1749</v>
      </c>
      <c r="C42" s="71">
        <v>62.0</v>
      </c>
      <c r="D42" s="72"/>
      <c r="E42" s="72">
        <v>78.0</v>
      </c>
      <c r="F42" s="73"/>
      <c r="G42" s="74"/>
      <c r="H42" s="75">
        <v>93.0</v>
      </c>
      <c r="I42" s="76">
        <v>73.0</v>
      </c>
      <c r="J42" s="112">
        <f t="shared" si="6"/>
        <v>5</v>
      </c>
      <c r="K42" s="112">
        <v>25453.0</v>
      </c>
      <c r="L42" s="141">
        <f t="shared" si="7"/>
        <v>2120</v>
      </c>
      <c r="M42" s="137">
        <f t="shared" si="10"/>
        <v>0.02924528302</v>
      </c>
      <c r="N42" s="51"/>
      <c r="O42" s="79">
        <f t="shared" si="4"/>
        <v>1.033333333</v>
      </c>
      <c r="P42" s="79">
        <f t="shared" si="8"/>
        <v>1.014513541</v>
      </c>
      <c r="Q42" s="86">
        <f t="shared" si="3"/>
        <v>82.71428571</v>
      </c>
      <c r="R42" s="82">
        <f t="shared" si="5"/>
        <v>0.03675163011</v>
      </c>
      <c r="S42" s="82">
        <f t="shared" si="9"/>
        <v>0.05932923428</v>
      </c>
      <c r="T42" s="143"/>
      <c r="U42" s="144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</row>
    <row r="43" ht="15.75" customHeight="1">
      <c r="A43" s="57">
        <v>43927.0</v>
      </c>
      <c r="B43" s="58">
        <f t="shared" si="11"/>
        <v>1769</v>
      </c>
      <c r="C43" s="59">
        <v>20.0</v>
      </c>
      <c r="D43" s="60"/>
      <c r="E43" s="60">
        <v>78.0</v>
      </c>
      <c r="F43" s="61"/>
      <c r="G43" s="62"/>
      <c r="H43" s="63">
        <v>90.0</v>
      </c>
      <c r="I43" s="64">
        <v>79.0</v>
      </c>
      <c r="J43" s="51">
        <f t="shared" si="6"/>
        <v>6</v>
      </c>
      <c r="K43" s="51">
        <v>26193.0</v>
      </c>
      <c r="L43" s="138">
        <f t="shared" si="7"/>
        <v>740</v>
      </c>
      <c r="M43" s="89">
        <f t="shared" si="10"/>
        <v>0.02702702703</v>
      </c>
      <c r="N43" s="51"/>
      <c r="O43" s="67">
        <f t="shared" si="4"/>
        <v>0.3225806452</v>
      </c>
      <c r="P43" s="67">
        <f t="shared" si="8"/>
        <v>0.9298361217</v>
      </c>
      <c r="Q43" s="85">
        <f t="shared" si="3"/>
        <v>77.57142857</v>
      </c>
      <c r="R43" s="53">
        <f t="shared" si="5"/>
        <v>0.01143510577</v>
      </c>
      <c r="S43" s="53">
        <f t="shared" si="9"/>
        <v>0.05412521399</v>
      </c>
      <c r="T43" s="55"/>
      <c r="U43" s="56"/>
    </row>
    <row r="44" ht="15.75" customHeight="1">
      <c r="A44" s="57">
        <v>43928.0</v>
      </c>
      <c r="B44" s="58">
        <f t="shared" si="11"/>
        <v>1846</v>
      </c>
      <c r="C44" s="59">
        <v>77.0</v>
      </c>
      <c r="D44" s="60"/>
      <c r="E44" s="60">
        <v>269.0</v>
      </c>
      <c r="F44" s="61"/>
      <c r="G44" s="62"/>
      <c r="H44" s="63">
        <v>90.0</v>
      </c>
      <c r="I44" s="64">
        <v>81.0</v>
      </c>
      <c r="J44" s="51">
        <f t="shared" si="6"/>
        <v>2</v>
      </c>
      <c r="K44" s="51">
        <v>28584.0</v>
      </c>
      <c r="L44" s="138">
        <f t="shared" si="7"/>
        <v>2391</v>
      </c>
      <c r="M44" s="89">
        <f t="shared" si="10"/>
        <v>0.0322040987</v>
      </c>
      <c r="N44" s="51"/>
      <c r="O44" s="67">
        <f t="shared" si="4"/>
        <v>3.85</v>
      </c>
      <c r="P44" s="67">
        <f t="shared" si="8"/>
        <v>1.337401911</v>
      </c>
      <c r="Q44" s="85">
        <f t="shared" si="3"/>
        <v>74</v>
      </c>
      <c r="R44" s="53">
        <f t="shared" si="5"/>
        <v>0.04352741662</v>
      </c>
      <c r="S44" s="53">
        <f t="shared" si="9"/>
        <v>0.04845807495</v>
      </c>
      <c r="T44" s="55"/>
      <c r="U44" s="56"/>
    </row>
    <row r="45" ht="15.75" customHeight="1">
      <c r="A45" s="57">
        <v>43929.0</v>
      </c>
      <c r="B45" s="58">
        <f t="shared" si="11"/>
        <v>1898</v>
      </c>
      <c r="C45" s="59">
        <v>52.0</v>
      </c>
      <c r="D45" s="60"/>
      <c r="E45" s="60">
        <v>269.0</v>
      </c>
      <c r="F45" s="61"/>
      <c r="G45" s="62"/>
      <c r="H45" s="63">
        <v>84.0</v>
      </c>
      <c r="I45" s="64">
        <v>83.0</v>
      </c>
      <c r="J45" s="51">
        <f t="shared" si="6"/>
        <v>2</v>
      </c>
      <c r="K45" s="51">
        <v>32528.0</v>
      </c>
      <c r="L45" s="138">
        <f t="shared" si="7"/>
        <v>3944</v>
      </c>
      <c r="M45" s="145">
        <f t="shared" si="10"/>
        <v>0.01318458418</v>
      </c>
      <c r="N45" s="51"/>
      <c r="O45" s="67">
        <f t="shared" si="4"/>
        <v>0.6753246753</v>
      </c>
      <c r="P45" s="67">
        <f t="shared" si="8"/>
        <v>1.194138924</v>
      </c>
      <c r="Q45" s="85">
        <f t="shared" si="3"/>
        <v>67</v>
      </c>
      <c r="R45" s="53">
        <f t="shared" si="5"/>
        <v>0.02816901408</v>
      </c>
      <c r="S45" s="53">
        <f t="shared" si="9"/>
        <v>0.04161733169</v>
      </c>
      <c r="T45" s="55"/>
      <c r="U45" s="56"/>
    </row>
    <row r="46" ht="15.75" customHeight="1">
      <c r="A46" s="57">
        <v>43930.0</v>
      </c>
      <c r="B46" s="58">
        <f t="shared" si="11"/>
        <v>1969</v>
      </c>
      <c r="C46" s="59">
        <v>71.0</v>
      </c>
      <c r="D46" s="60"/>
      <c r="E46" s="60">
        <v>269.0</v>
      </c>
      <c r="F46" s="61"/>
      <c r="G46" s="62"/>
      <c r="H46" s="63">
        <v>79.0</v>
      </c>
      <c r="I46" s="64">
        <v>86.0</v>
      </c>
      <c r="J46" s="51">
        <f t="shared" si="6"/>
        <v>3</v>
      </c>
      <c r="K46" s="51">
        <v>33634.0</v>
      </c>
      <c r="L46" s="138">
        <f t="shared" si="7"/>
        <v>1106</v>
      </c>
      <c r="M46" s="145">
        <f t="shared" si="10"/>
        <v>0.06419529837</v>
      </c>
      <c r="N46" s="51"/>
      <c r="O46" s="67">
        <f t="shared" si="4"/>
        <v>1.365384615</v>
      </c>
      <c r="P46" s="67">
        <f t="shared" si="8"/>
        <v>1.241037491</v>
      </c>
      <c r="Q46" s="85">
        <f t="shared" si="3"/>
        <v>58.71428571</v>
      </c>
      <c r="R46" s="53">
        <f t="shared" si="5"/>
        <v>0.03740779768</v>
      </c>
      <c r="S46" s="53">
        <f t="shared" si="9"/>
        <v>0.03406517163</v>
      </c>
      <c r="T46" s="55"/>
      <c r="U46" s="56"/>
    </row>
    <row r="47" ht="15.75" customHeight="1">
      <c r="A47" s="57">
        <v>43931.0</v>
      </c>
      <c r="B47" s="58">
        <f t="shared" si="11"/>
        <v>2023</v>
      </c>
      <c r="C47" s="59">
        <v>54.0</v>
      </c>
      <c r="D47" s="60"/>
      <c r="E47" s="60">
        <v>269.0</v>
      </c>
      <c r="F47" s="61"/>
      <c r="G47" s="62"/>
      <c r="H47" s="63">
        <v>77.0</v>
      </c>
      <c r="I47" s="64">
        <v>90.0</v>
      </c>
      <c r="J47" s="51">
        <f t="shared" si="6"/>
        <v>4</v>
      </c>
      <c r="K47" s="51">
        <v>35432.0</v>
      </c>
      <c r="L47" s="138">
        <f t="shared" si="7"/>
        <v>1798</v>
      </c>
      <c r="M47" s="145">
        <f t="shared" si="10"/>
        <v>0.03003337041</v>
      </c>
      <c r="N47" s="51"/>
      <c r="O47" s="67">
        <f t="shared" si="4"/>
        <v>0.7605633803</v>
      </c>
      <c r="P47" s="67">
        <f t="shared" si="8"/>
        <v>1.176454448</v>
      </c>
      <c r="Q47" s="85">
        <f t="shared" si="3"/>
        <v>56.57142857</v>
      </c>
      <c r="R47" s="53">
        <f t="shared" si="5"/>
        <v>0.02742508888</v>
      </c>
      <c r="S47" s="53">
        <f t="shared" si="9"/>
        <v>0.03165624888</v>
      </c>
      <c r="T47" s="55"/>
      <c r="U47" s="56"/>
      <c r="W47" s="146"/>
    </row>
    <row r="48" ht="15.75" customHeight="1">
      <c r="A48" s="69">
        <v>43932.0</v>
      </c>
      <c r="B48" s="58">
        <f t="shared" si="11"/>
        <v>2095</v>
      </c>
      <c r="C48" s="59">
        <v>72.0</v>
      </c>
      <c r="D48" s="60"/>
      <c r="E48" s="60">
        <v>269.0</v>
      </c>
      <c r="F48" s="61"/>
      <c r="G48" s="62"/>
      <c r="H48" s="63">
        <v>75.0</v>
      </c>
      <c r="I48" s="64">
        <v>93.0</v>
      </c>
      <c r="J48" s="51">
        <f t="shared" si="6"/>
        <v>3</v>
      </c>
      <c r="K48" s="51">
        <v>37344.0</v>
      </c>
      <c r="L48" s="138">
        <f t="shared" si="7"/>
        <v>1912</v>
      </c>
      <c r="M48" s="145">
        <f t="shared" si="10"/>
        <v>0.03765690377</v>
      </c>
      <c r="N48" s="51"/>
      <c r="O48" s="67">
        <f t="shared" si="4"/>
        <v>1.333333333</v>
      </c>
      <c r="P48" s="67">
        <f t="shared" si="8"/>
        <v>1.27626065</v>
      </c>
      <c r="Q48" s="85">
        <f t="shared" si="3"/>
        <v>58.28571429</v>
      </c>
      <c r="R48" s="53">
        <f t="shared" si="5"/>
        <v>0.03559070687</v>
      </c>
      <c r="S48" s="53">
        <f t="shared" si="9"/>
        <v>0.03147239429</v>
      </c>
      <c r="T48" s="55"/>
      <c r="U48" s="56"/>
    </row>
    <row r="49" ht="15.75" customHeight="1">
      <c r="A49" s="70">
        <v>43933.0</v>
      </c>
      <c r="B49" s="58">
        <f t="shared" si="11"/>
        <v>2128</v>
      </c>
      <c r="C49" s="59">
        <v>33.0</v>
      </c>
      <c r="D49" s="72"/>
      <c r="E49" s="72">
        <v>269.0</v>
      </c>
      <c r="F49" s="73"/>
      <c r="G49" s="74"/>
      <c r="H49" s="75">
        <v>76.0</v>
      </c>
      <c r="I49" s="76">
        <v>98.0</v>
      </c>
      <c r="J49" s="112">
        <f t="shared" si="6"/>
        <v>5</v>
      </c>
      <c r="K49" s="112">
        <v>42261.0</v>
      </c>
      <c r="L49" s="141">
        <f t="shared" si="7"/>
        <v>4917</v>
      </c>
      <c r="M49" s="147">
        <f t="shared" si="10"/>
        <v>0.006711409396</v>
      </c>
      <c r="N49" s="51"/>
      <c r="O49" s="79">
        <f t="shared" si="4"/>
        <v>0.4583333333</v>
      </c>
      <c r="P49" s="79">
        <f t="shared" si="8"/>
        <v>1.224856665</v>
      </c>
      <c r="Q49" s="86">
        <f t="shared" si="3"/>
        <v>54.14285714</v>
      </c>
      <c r="R49" s="82">
        <f t="shared" si="5"/>
        <v>0.01575178998</v>
      </c>
      <c r="S49" s="82">
        <f t="shared" si="9"/>
        <v>0.02847241713</v>
      </c>
      <c r="T49" s="143"/>
      <c r="U49" s="144"/>
      <c r="V49" s="148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</row>
    <row r="50" ht="15.75" customHeight="1">
      <c r="A50" s="57">
        <v>43934.0</v>
      </c>
      <c r="B50" s="58">
        <f t="shared" si="11"/>
        <v>2159</v>
      </c>
      <c r="C50" s="59">
        <v>31.0</v>
      </c>
      <c r="D50" s="60"/>
      <c r="E50" s="60">
        <v>269.0</v>
      </c>
      <c r="F50" s="61"/>
      <c r="G50" s="62"/>
      <c r="H50" s="63">
        <v>73.0</v>
      </c>
      <c r="I50" s="64">
        <v>99.0</v>
      </c>
      <c r="J50" s="51">
        <f t="shared" si="6"/>
        <v>1</v>
      </c>
      <c r="K50" s="51">
        <v>43417.0</v>
      </c>
      <c r="L50" s="138">
        <f t="shared" si="7"/>
        <v>1156</v>
      </c>
      <c r="M50" s="145">
        <f t="shared" si="10"/>
        <v>0.026816609</v>
      </c>
      <c r="N50" s="51"/>
      <c r="O50" s="67">
        <f t="shared" si="4"/>
        <v>0.9393939394</v>
      </c>
      <c r="P50" s="67">
        <f t="shared" si="8"/>
        <v>1.21311424</v>
      </c>
      <c r="Q50" s="85">
        <f t="shared" si="3"/>
        <v>55.71428571</v>
      </c>
      <c r="R50" s="53">
        <f t="shared" si="5"/>
        <v>0.01456766917</v>
      </c>
      <c r="S50" s="53">
        <f t="shared" si="9"/>
        <v>0.02891992618</v>
      </c>
      <c r="T50" s="55"/>
      <c r="U50" s="56"/>
      <c r="V50" s="149"/>
    </row>
    <row r="51" ht="15.75" customHeight="1">
      <c r="A51" s="57">
        <v>43935.0</v>
      </c>
      <c r="B51" s="58">
        <f t="shared" si="11"/>
        <v>2184</v>
      </c>
      <c r="C51" s="59">
        <v>25.0</v>
      </c>
      <c r="D51" s="60"/>
      <c r="E51" s="60">
        <v>269.0</v>
      </c>
      <c r="F51" s="61"/>
      <c r="G51" s="62"/>
      <c r="H51" s="63">
        <v>76.0</v>
      </c>
      <c r="I51" s="64">
        <v>101.0</v>
      </c>
      <c r="J51" s="51">
        <f t="shared" si="6"/>
        <v>2</v>
      </c>
      <c r="K51" s="150">
        <f>(K52+K50)/2</f>
        <v>45403</v>
      </c>
      <c r="L51" s="138">
        <f t="shared" si="7"/>
        <v>1986</v>
      </c>
      <c r="M51" s="145">
        <f t="shared" si="10"/>
        <v>0.01258811682</v>
      </c>
      <c r="N51" s="51"/>
      <c r="O51" s="67">
        <f t="shared" si="4"/>
        <v>0.8064516129</v>
      </c>
      <c r="P51" s="67">
        <f t="shared" si="8"/>
        <v>1.273598111</v>
      </c>
      <c r="Q51" s="85">
        <f t="shared" si="3"/>
        <v>48.28571429</v>
      </c>
      <c r="R51" s="53">
        <f t="shared" si="5"/>
        <v>0.01157943492</v>
      </c>
      <c r="S51" s="53">
        <f t="shared" si="9"/>
        <v>0.0243559288</v>
      </c>
      <c r="T51" s="55"/>
      <c r="U51" s="56" t="s">
        <v>41</v>
      </c>
      <c r="V51" s="149"/>
    </row>
    <row r="52" ht="15.75" customHeight="1">
      <c r="A52" s="57">
        <v>43936.0</v>
      </c>
      <c r="B52" s="58">
        <f t="shared" si="11"/>
        <v>2206</v>
      </c>
      <c r="C52" s="59">
        <v>22.0</v>
      </c>
      <c r="D52" s="60"/>
      <c r="E52" s="60">
        <v>269.0</v>
      </c>
      <c r="F52" s="61"/>
      <c r="G52" s="62"/>
      <c r="H52" s="63">
        <v>72.0</v>
      </c>
      <c r="I52" s="64">
        <v>102.0</v>
      </c>
      <c r="J52" s="51">
        <f t="shared" si="6"/>
        <v>1</v>
      </c>
      <c r="K52" s="51">
        <v>47389.0</v>
      </c>
      <c r="L52" s="138">
        <f t="shared" si="7"/>
        <v>1986</v>
      </c>
      <c r="M52" s="145">
        <f t="shared" si="10"/>
        <v>0.0110775428</v>
      </c>
      <c r="N52" s="51"/>
      <c r="O52" s="67">
        <f t="shared" si="4"/>
        <v>0.88</v>
      </c>
      <c r="P52" s="67">
        <f t="shared" si="8"/>
        <v>0.9023481112</v>
      </c>
      <c r="Q52" s="85">
        <f t="shared" si="3"/>
        <v>44</v>
      </c>
      <c r="R52" s="53">
        <f t="shared" si="5"/>
        <v>0.01007326007</v>
      </c>
      <c r="S52" s="53">
        <f t="shared" si="9"/>
        <v>0.02177082108</v>
      </c>
      <c r="T52" s="55"/>
      <c r="U52" s="56"/>
      <c r="V52" s="149"/>
    </row>
    <row r="53" ht="15.75" customHeight="1">
      <c r="A53" s="57">
        <v>43937.0</v>
      </c>
      <c r="B53" s="58">
        <f t="shared" si="11"/>
        <v>2221</v>
      </c>
      <c r="C53" s="59">
        <v>15.0</v>
      </c>
      <c r="D53" s="60"/>
      <c r="E53" s="60">
        <v>269.0</v>
      </c>
      <c r="F53" s="61"/>
      <c r="G53" s="62"/>
      <c r="H53" s="63">
        <v>69.0</v>
      </c>
      <c r="I53" s="64">
        <v>105.0</v>
      </c>
      <c r="J53" s="51">
        <f t="shared" si="6"/>
        <v>3</v>
      </c>
      <c r="K53" s="51">
        <v>49390.0</v>
      </c>
      <c r="L53" s="138">
        <f t="shared" si="7"/>
        <v>2001</v>
      </c>
      <c r="M53" s="145">
        <f t="shared" si="10"/>
        <v>0.007496251874</v>
      </c>
      <c r="N53" s="51"/>
      <c r="O53" s="67">
        <f t="shared" si="4"/>
        <v>0.6818181818</v>
      </c>
      <c r="P53" s="67">
        <f t="shared" si="8"/>
        <v>0.9031597996</v>
      </c>
      <c r="Q53" s="85">
        <f t="shared" si="3"/>
        <v>36</v>
      </c>
      <c r="R53" s="53">
        <f t="shared" si="5"/>
        <v>0.006799637353</v>
      </c>
      <c r="S53" s="53">
        <f t="shared" si="9"/>
        <v>0.01739822675</v>
      </c>
      <c r="T53" s="55"/>
      <c r="U53" s="56"/>
      <c r="V53" s="149"/>
    </row>
    <row r="54" ht="15.75" customHeight="1">
      <c r="A54" s="57">
        <v>43938.0</v>
      </c>
      <c r="B54" s="58">
        <f t="shared" si="11"/>
        <v>2238</v>
      </c>
      <c r="C54" s="59">
        <v>17.0</v>
      </c>
      <c r="D54" s="60"/>
      <c r="E54" s="60">
        <v>269.0</v>
      </c>
      <c r="F54" s="61"/>
      <c r="G54" s="62"/>
      <c r="H54" s="63">
        <v>69.0</v>
      </c>
      <c r="I54" s="64">
        <v>108.0</v>
      </c>
      <c r="J54" s="51">
        <f t="shared" si="6"/>
        <v>3</v>
      </c>
      <c r="K54" s="51">
        <v>51645.0</v>
      </c>
      <c r="L54" s="138">
        <f t="shared" si="7"/>
        <v>2255</v>
      </c>
      <c r="M54" s="145">
        <f t="shared" si="10"/>
        <v>0.007538802661</v>
      </c>
      <c r="N54" s="51"/>
      <c r="O54" s="67">
        <f t="shared" si="4"/>
        <v>1.133333333</v>
      </c>
      <c r="P54" s="67">
        <f t="shared" si="8"/>
        <v>0.8741533893</v>
      </c>
      <c r="Q54" s="85">
        <f t="shared" si="3"/>
        <v>30.71428571</v>
      </c>
      <c r="R54" s="53">
        <f t="shared" si="5"/>
        <v>0.007654209815</v>
      </c>
      <c r="S54" s="53">
        <f t="shared" si="9"/>
        <v>0.01457381545</v>
      </c>
      <c r="T54" s="55"/>
      <c r="U54" s="56"/>
      <c r="V54" s="149"/>
    </row>
    <row r="55" ht="15.75" customHeight="1">
      <c r="A55" s="69">
        <v>43939.0</v>
      </c>
      <c r="B55" s="58">
        <f t="shared" si="11"/>
        <v>2249</v>
      </c>
      <c r="C55" s="59">
        <v>11.0</v>
      </c>
      <c r="D55" s="60"/>
      <c r="E55" s="60">
        <v>269.0</v>
      </c>
      <c r="F55" s="61"/>
      <c r="G55" s="62"/>
      <c r="H55" s="63">
        <v>67.0</v>
      </c>
      <c r="I55" s="64">
        <v>110.0</v>
      </c>
      <c r="J55" s="51">
        <f t="shared" si="6"/>
        <v>2</v>
      </c>
      <c r="K55" s="51">
        <v>53290.0</v>
      </c>
      <c r="L55" s="138">
        <f t="shared" si="7"/>
        <v>1645</v>
      </c>
      <c r="M55" s="145">
        <f t="shared" si="10"/>
        <v>0.006686930091</v>
      </c>
      <c r="N55" s="51"/>
      <c r="O55" s="67">
        <f t="shared" si="4"/>
        <v>0.6470588235</v>
      </c>
      <c r="P55" s="67">
        <f t="shared" si="8"/>
        <v>0.8599653197</v>
      </c>
      <c r="Q55" s="85">
        <f t="shared" si="3"/>
        <v>22</v>
      </c>
      <c r="R55" s="53">
        <f t="shared" si="5"/>
        <v>0.00491510277</v>
      </c>
      <c r="S55" s="53">
        <f t="shared" si="9"/>
        <v>0.0101915863</v>
      </c>
      <c r="T55" s="55"/>
      <c r="U55" s="56"/>
      <c r="V55" s="149"/>
    </row>
    <row r="56" ht="15.75" customHeight="1">
      <c r="A56" s="151">
        <v>43940.0</v>
      </c>
      <c r="B56" s="58">
        <f t="shared" si="11"/>
        <v>2249</v>
      </c>
      <c r="C56" s="152"/>
      <c r="D56" s="153"/>
      <c r="E56" s="153">
        <v>269.0</v>
      </c>
      <c r="F56" s="73"/>
      <c r="G56" s="153"/>
      <c r="H56" s="153">
        <v>67.0</v>
      </c>
      <c r="I56" s="153">
        <v>110.0</v>
      </c>
      <c r="J56" s="154">
        <f t="shared" si="6"/>
        <v>0</v>
      </c>
      <c r="K56" s="154">
        <v>53290.0</v>
      </c>
      <c r="L56" s="155">
        <f t="shared" si="7"/>
        <v>0</v>
      </c>
      <c r="M56" s="156">
        <v>0.0</v>
      </c>
      <c r="N56" s="51"/>
      <c r="O56" s="157">
        <f t="shared" si="4"/>
        <v>0</v>
      </c>
      <c r="P56" s="67">
        <f t="shared" si="8"/>
        <v>0.693298653</v>
      </c>
      <c r="Q56" s="86">
        <f t="shared" si="3"/>
        <v>20.16666667</v>
      </c>
      <c r="R56" s="158">
        <f t="shared" si="5"/>
        <v>0</v>
      </c>
      <c r="S56" s="158">
        <f t="shared" si="9"/>
        <v>0.007941330587</v>
      </c>
      <c r="T56" s="143"/>
      <c r="U56" s="144" t="s">
        <v>42</v>
      </c>
      <c r="V56" s="148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0"/>
      <c r="AI56" s="80"/>
      <c r="AJ56" s="80"/>
      <c r="AK56" s="80"/>
      <c r="AL56" s="80"/>
    </row>
    <row r="57" ht="15.75" customHeight="1">
      <c r="A57" s="57">
        <v>43941.0</v>
      </c>
      <c r="B57" s="58">
        <f t="shared" si="11"/>
        <v>2259</v>
      </c>
      <c r="C57" s="59">
        <v>10.0</v>
      </c>
      <c r="D57" s="60"/>
      <c r="E57" s="60">
        <v>269.0</v>
      </c>
      <c r="F57" s="61"/>
      <c r="G57" s="62"/>
      <c r="H57" s="63">
        <v>61.0</v>
      </c>
      <c r="I57" s="64">
        <v>116.0</v>
      </c>
      <c r="J57" s="51">
        <f t="shared" si="6"/>
        <v>6</v>
      </c>
      <c r="K57" s="51">
        <v>54344.0</v>
      </c>
      <c r="L57" s="138">
        <f t="shared" si="7"/>
        <v>1054</v>
      </c>
      <c r="M57" s="145">
        <f t="shared" ref="M57:M122" si="12">C57/L57</f>
        <v>0.009487666034</v>
      </c>
      <c r="N57" s="51"/>
      <c r="O57" s="67">
        <f>C57/C55</f>
        <v>0.9090909091</v>
      </c>
      <c r="P57" s="67">
        <f t="shared" si="8"/>
        <v>0.74964335</v>
      </c>
      <c r="Q57" s="85">
        <f t="shared" si="3"/>
        <v>16.66666667</v>
      </c>
      <c r="R57" s="53">
        <f t="shared" si="5"/>
        <v>0.004446420631</v>
      </c>
      <c r="S57" s="53">
        <f t="shared" si="9"/>
        <v>0.006495437938</v>
      </c>
      <c r="T57" s="55"/>
      <c r="U57" s="56"/>
      <c r="V57" s="149"/>
    </row>
    <row r="58" ht="15.75" customHeight="1">
      <c r="A58" s="57">
        <v>43942.0</v>
      </c>
      <c r="B58" s="58">
        <f t="shared" si="11"/>
        <v>2415</v>
      </c>
      <c r="C58" s="59">
        <v>156.0</v>
      </c>
      <c r="D58" s="60"/>
      <c r="E58" s="60">
        <v>269.0</v>
      </c>
      <c r="F58" s="61"/>
      <c r="G58" s="62"/>
      <c r="H58" s="63">
        <v>59.0</v>
      </c>
      <c r="I58" s="64">
        <v>121.0</v>
      </c>
      <c r="J58" s="51">
        <f t="shared" si="6"/>
        <v>5</v>
      </c>
      <c r="K58" s="51">
        <v>55666.0</v>
      </c>
      <c r="L58" s="138">
        <f t="shared" si="7"/>
        <v>1322</v>
      </c>
      <c r="M58" s="145">
        <f t="shared" si="12"/>
        <v>0.1180030257</v>
      </c>
      <c r="N58" s="51"/>
      <c r="O58" s="67">
        <f t="shared" ref="O58:O273" si="13">C58/C57</f>
        <v>15.6</v>
      </c>
      <c r="P58" s="67">
        <f t="shared" si="8"/>
        <v>2.582219108</v>
      </c>
      <c r="Q58" s="85">
        <f t="shared" si="3"/>
        <v>38.5</v>
      </c>
      <c r="R58" s="53">
        <f t="shared" si="5"/>
        <v>0.06905710491</v>
      </c>
      <c r="S58" s="53">
        <f t="shared" si="9"/>
        <v>0.01470653365</v>
      </c>
      <c r="T58" s="55"/>
      <c r="U58" s="56" t="s">
        <v>43</v>
      </c>
      <c r="V58" s="149"/>
    </row>
    <row r="59" ht="15.75" customHeight="1">
      <c r="A59" s="57">
        <v>43943.0</v>
      </c>
      <c r="B59" s="58">
        <f t="shared" si="11"/>
        <v>2422</v>
      </c>
      <c r="C59" s="59">
        <v>7.0</v>
      </c>
      <c r="D59" s="60"/>
      <c r="E59" s="60">
        <v>269.0</v>
      </c>
      <c r="F59" s="61"/>
      <c r="G59" s="62"/>
      <c r="H59" s="63">
        <v>55.0</v>
      </c>
      <c r="I59" s="159">
        <v>121.0</v>
      </c>
      <c r="J59" s="51">
        <f t="shared" si="6"/>
        <v>0</v>
      </c>
      <c r="K59" s="51">
        <v>56992.0</v>
      </c>
      <c r="L59" s="138">
        <f t="shared" si="7"/>
        <v>1326</v>
      </c>
      <c r="M59" s="145">
        <f t="shared" si="12"/>
        <v>0.005279034691</v>
      </c>
      <c r="N59" s="51"/>
      <c r="O59" s="67">
        <f t="shared" si="13"/>
        <v>0.04487179487</v>
      </c>
      <c r="P59" s="67">
        <f t="shared" si="8"/>
        <v>2.48702163</v>
      </c>
      <c r="Q59" s="85">
        <f t="shared" si="3"/>
        <v>36</v>
      </c>
      <c r="R59" s="53">
        <f t="shared" si="5"/>
        <v>0.002898550725</v>
      </c>
      <c r="S59" s="53">
        <f t="shared" si="9"/>
        <v>0.01368157517</v>
      </c>
      <c r="T59" s="55"/>
      <c r="U59" s="56"/>
      <c r="V59" s="149"/>
    </row>
    <row r="60" ht="15.75" customHeight="1">
      <c r="A60" s="57">
        <v>43944.0</v>
      </c>
      <c r="B60" s="58">
        <f t="shared" si="11"/>
        <v>2477</v>
      </c>
      <c r="C60" s="59">
        <v>55.0</v>
      </c>
      <c r="D60" s="60"/>
      <c r="E60" s="60">
        <v>269.0</v>
      </c>
      <c r="F60" s="61"/>
      <c r="G60" s="62"/>
      <c r="H60" s="63">
        <v>52.0</v>
      </c>
      <c r="I60" s="64">
        <v>125.0</v>
      </c>
      <c r="J60" s="51">
        <f t="shared" si="6"/>
        <v>4</v>
      </c>
      <c r="K60" s="51">
        <v>59241.0</v>
      </c>
      <c r="L60" s="138">
        <f t="shared" si="7"/>
        <v>2249</v>
      </c>
      <c r="M60" s="145">
        <f t="shared" si="12"/>
        <v>0.02445531347</v>
      </c>
      <c r="N60" s="51"/>
      <c r="O60" s="67">
        <f t="shared" si="13"/>
        <v>7.857142857</v>
      </c>
      <c r="P60" s="67">
        <f t="shared" si="8"/>
        <v>3.359164487</v>
      </c>
      <c r="Q60" s="85">
        <f t="shared" si="3"/>
        <v>42.66666667</v>
      </c>
      <c r="R60" s="53">
        <f t="shared" si="5"/>
        <v>0.02270850537</v>
      </c>
      <c r="S60" s="53">
        <f t="shared" si="9"/>
        <v>0.0159542706</v>
      </c>
      <c r="T60" s="55"/>
      <c r="U60" s="56"/>
      <c r="V60" s="149"/>
    </row>
    <row r="61" ht="15.75" customHeight="1">
      <c r="A61" s="57">
        <v>43945.0</v>
      </c>
      <c r="B61" s="58">
        <f t="shared" si="11"/>
        <v>2504</v>
      </c>
      <c r="C61" s="59">
        <v>27.0</v>
      </c>
      <c r="D61" s="60"/>
      <c r="E61" s="60">
        <v>269.0</v>
      </c>
      <c r="F61" s="61"/>
      <c r="G61" s="62"/>
      <c r="H61" s="63">
        <v>48.0</v>
      </c>
      <c r="I61" s="64">
        <v>130.0</v>
      </c>
      <c r="J61" s="51">
        <f t="shared" si="6"/>
        <v>5</v>
      </c>
      <c r="K61" s="51">
        <v>61424.0</v>
      </c>
      <c r="L61" s="138">
        <f t="shared" si="7"/>
        <v>2183</v>
      </c>
      <c r="M61" s="145">
        <f t="shared" si="12"/>
        <v>0.0123683005</v>
      </c>
      <c r="N61" s="51"/>
      <c r="O61" s="67">
        <f t="shared" si="13"/>
        <v>0.4909090909</v>
      </c>
      <c r="P61" s="67">
        <f t="shared" si="8"/>
        <v>3.335300851</v>
      </c>
      <c r="Q61" s="85">
        <f t="shared" si="3"/>
        <v>44.33333333</v>
      </c>
      <c r="R61" s="53">
        <f t="shared" si="5"/>
        <v>0.0109002826</v>
      </c>
      <c r="S61" s="53">
        <f t="shared" si="9"/>
        <v>0.01641799529</v>
      </c>
      <c r="T61" s="55"/>
      <c r="U61" s="56"/>
      <c r="V61" s="149"/>
    </row>
    <row r="62" ht="15.75" customHeight="1">
      <c r="A62" s="160">
        <v>43946.0</v>
      </c>
      <c r="B62" s="58">
        <f t="shared" si="11"/>
        <v>2520</v>
      </c>
      <c r="C62" s="59">
        <v>16.0</v>
      </c>
      <c r="D62" s="60"/>
      <c r="E62" s="60">
        <v>269.0</v>
      </c>
      <c r="F62" s="61"/>
      <c r="G62" s="62"/>
      <c r="H62" s="63">
        <v>47.0</v>
      </c>
      <c r="I62" s="159">
        <v>130.0</v>
      </c>
      <c r="J62" s="51">
        <f t="shared" si="6"/>
        <v>0</v>
      </c>
      <c r="K62" s="51">
        <v>63087.0</v>
      </c>
      <c r="L62" s="138">
        <f t="shared" si="7"/>
        <v>1663</v>
      </c>
      <c r="M62" s="145">
        <f t="shared" si="12"/>
        <v>0.009621166566</v>
      </c>
      <c r="N62" s="51"/>
      <c r="O62" s="67">
        <f t="shared" si="13"/>
        <v>0.5925925926</v>
      </c>
      <c r="P62" s="67">
        <f t="shared" si="8"/>
        <v>3.267708259</v>
      </c>
      <c r="Q62" s="85">
        <f t="shared" si="3"/>
        <v>45.16666667</v>
      </c>
      <c r="R62" s="53">
        <f t="shared" si="5"/>
        <v>0.006389776358</v>
      </c>
      <c r="S62" s="53">
        <f t="shared" si="9"/>
        <v>0.01662866294</v>
      </c>
      <c r="T62" s="55"/>
      <c r="U62" s="56"/>
      <c r="V62" s="149"/>
    </row>
    <row r="63" ht="15.75" customHeight="1">
      <c r="A63" s="161">
        <v>43947.0</v>
      </c>
      <c r="B63" s="58">
        <f t="shared" si="11"/>
        <v>2531</v>
      </c>
      <c r="C63" s="59">
        <v>11.0</v>
      </c>
      <c r="D63" s="72"/>
      <c r="E63" s="72">
        <v>269.0</v>
      </c>
      <c r="F63" s="73"/>
      <c r="G63" s="74"/>
      <c r="H63" s="75">
        <v>46.0</v>
      </c>
      <c r="I63" s="76">
        <v>134.0</v>
      </c>
      <c r="J63" s="112">
        <f t="shared" si="6"/>
        <v>4</v>
      </c>
      <c r="K63" s="112">
        <v>64608.0</v>
      </c>
      <c r="L63" s="141">
        <f t="shared" si="7"/>
        <v>1521</v>
      </c>
      <c r="M63" s="147">
        <f t="shared" si="12"/>
        <v>0.007232084155</v>
      </c>
      <c r="N63" s="51"/>
      <c r="O63" s="79">
        <f t="shared" si="13"/>
        <v>0.6875</v>
      </c>
      <c r="P63" s="67">
        <f t="shared" si="8"/>
        <v>3.272763406</v>
      </c>
      <c r="Q63" s="86">
        <f t="shared" si="3"/>
        <v>40.28571429</v>
      </c>
      <c r="R63" s="82">
        <f t="shared" si="5"/>
        <v>0.004365079365</v>
      </c>
      <c r="S63" s="82">
        <f t="shared" si="9"/>
        <v>0.01725224571</v>
      </c>
      <c r="T63" s="143"/>
      <c r="U63" s="144"/>
      <c r="V63" s="148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80"/>
      <c r="AJ63" s="80"/>
      <c r="AK63" s="80"/>
      <c r="AL63" s="80"/>
    </row>
    <row r="64" ht="15.75" customHeight="1">
      <c r="A64" s="57">
        <v>43948.0</v>
      </c>
      <c r="B64" s="58">
        <f t="shared" si="11"/>
        <v>2548</v>
      </c>
      <c r="C64" s="59">
        <v>17.0</v>
      </c>
      <c r="D64" s="60"/>
      <c r="E64" s="60">
        <v>269.0</v>
      </c>
      <c r="F64" s="61"/>
      <c r="G64" s="62"/>
      <c r="H64" s="63">
        <v>43.0</v>
      </c>
      <c r="I64" s="64">
        <v>136.0</v>
      </c>
      <c r="J64" s="51">
        <f t="shared" si="6"/>
        <v>2</v>
      </c>
      <c r="K64" s="51">
        <v>66094.0</v>
      </c>
      <c r="L64" s="138">
        <f t="shared" si="7"/>
        <v>1486</v>
      </c>
      <c r="M64" s="145">
        <f t="shared" si="12"/>
        <v>0.01144010767</v>
      </c>
      <c r="N64" s="51"/>
      <c r="O64" s="67">
        <f t="shared" si="13"/>
        <v>1.545454545</v>
      </c>
      <c r="P64" s="67">
        <f t="shared" si="8"/>
        <v>3.465945224</v>
      </c>
      <c r="Q64" s="85">
        <f t="shared" si="3"/>
        <v>41.28571429</v>
      </c>
      <c r="R64" s="53">
        <f t="shared" si="5"/>
        <v>0.006716712762</v>
      </c>
      <c r="S64" s="53">
        <f t="shared" si="9"/>
        <v>0.01757657316</v>
      </c>
      <c r="T64" s="55"/>
      <c r="U64" s="56"/>
      <c r="V64" s="149"/>
      <c r="X64" s="162"/>
    </row>
    <row r="65" ht="15.75" customHeight="1">
      <c r="A65" s="57">
        <v>43949.0</v>
      </c>
      <c r="B65" s="58">
        <f t="shared" si="11"/>
        <v>2580</v>
      </c>
      <c r="C65" s="59">
        <v>32.0</v>
      </c>
      <c r="D65" s="60"/>
      <c r="E65" s="60">
        <v>269.0</v>
      </c>
      <c r="F65" s="61"/>
      <c r="G65" s="62"/>
      <c r="H65" s="63">
        <v>40.0</v>
      </c>
      <c r="I65" s="64">
        <v>138.0</v>
      </c>
      <c r="J65" s="51">
        <f t="shared" si="6"/>
        <v>2</v>
      </c>
      <c r="K65" s="51">
        <v>69833.0</v>
      </c>
      <c r="L65" s="138">
        <f t="shared" si="7"/>
        <v>3739</v>
      </c>
      <c r="M65" s="145">
        <f t="shared" si="12"/>
        <v>0.008558438085</v>
      </c>
      <c r="N65" s="51"/>
      <c r="O65" s="67">
        <f t="shared" si="13"/>
        <v>1.882352941</v>
      </c>
      <c r="P65" s="67">
        <f t="shared" si="8"/>
        <v>3.587602978</v>
      </c>
      <c r="Q65" s="85">
        <f t="shared" si="3"/>
        <v>23.57142857</v>
      </c>
      <c r="R65" s="53">
        <f t="shared" si="5"/>
        <v>0.0125588697</v>
      </c>
      <c r="S65" s="53">
        <f t="shared" si="9"/>
        <v>0.009505396697</v>
      </c>
      <c r="T65" s="55"/>
      <c r="U65" s="56"/>
      <c r="V65" s="149"/>
      <c r="X65" s="162"/>
    </row>
    <row r="66" ht="15.75" customHeight="1">
      <c r="A66" s="57">
        <v>43950.0</v>
      </c>
      <c r="B66" s="58">
        <f t="shared" si="11"/>
        <v>2590</v>
      </c>
      <c r="C66" s="59">
        <v>10.0</v>
      </c>
      <c r="D66" s="60"/>
      <c r="E66" s="60">
        <v>269.0</v>
      </c>
      <c r="F66" s="61"/>
      <c r="G66" s="62"/>
      <c r="H66" s="63">
        <v>41.0</v>
      </c>
      <c r="I66" s="64">
        <v>139.0</v>
      </c>
      <c r="J66" s="51">
        <f t="shared" si="6"/>
        <v>1</v>
      </c>
      <c r="K66" s="51">
        <v>72130.0</v>
      </c>
      <c r="L66" s="138">
        <f t="shared" si="7"/>
        <v>2297</v>
      </c>
      <c r="M66" s="145">
        <f t="shared" si="12"/>
        <v>0.004353504571</v>
      </c>
      <c r="N66" s="51"/>
      <c r="O66" s="67">
        <f t="shared" si="13"/>
        <v>0.3125</v>
      </c>
      <c r="P66" s="67">
        <f t="shared" si="8"/>
        <v>1.676665478</v>
      </c>
      <c r="Q66" s="85">
        <f t="shared" si="3"/>
        <v>24</v>
      </c>
      <c r="R66" s="53">
        <f t="shared" si="5"/>
        <v>0.003875968992</v>
      </c>
      <c r="S66" s="53">
        <f t="shared" si="9"/>
        <v>0.009645027878</v>
      </c>
      <c r="T66" s="55"/>
      <c r="U66" s="56"/>
      <c r="V66" s="149"/>
    </row>
    <row r="67" ht="15.75" customHeight="1">
      <c r="A67" s="57">
        <v>43951.0</v>
      </c>
      <c r="B67" s="58">
        <f t="shared" si="11"/>
        <v>2605</v>
      </c>
      <c r="C67" s="59">
        <v>15.0</v>
      </c>
      <c r="D67" s="60"/>
      <c r="E67" s="60">
        <v>1374.0</v>
      </c>
      <c r="F67" s="61"/>
      <c r="G67" s="62"/>
      <c r="H67" s="63">
        <v>38.0</v>
      </c>
      <c r="I67" s="64">
        <v>140.0</v>
      </c>
      <c r="J67" s="51">
        <f t="shared" si="6"/>
        <v>1</v>
      </c>
      <c r="K67" s="51">
        <v>75170.0</v>
      </c>
      <c r="L67" s="138">
        <f t="shared" si="7"/>
        <v>3040</v>
      </c>
      <c r="M67" s="145">
        <f t="shared" si="12"/>
        <v>0.004934210526</v>
      </c>
      <c r="N67" s="51"/>
      <c r="O67" s="67">
        <f t="shared" si="13"/>
        <v>1.5</v>
      </c>
      <c r="P67" s="67">
        <f t="shared" si="8"/>
        <v>1.858556503</v>
      </c>
      <c r="Q67" s="85">
        <f t="shared" si="3"/>
        <v>18.28571429</v>
      </c>
      <c r="R67" s="53">
        <f t="shared" si="5"/>
        <v>0.005791505792</v>
      </c>
      <c r="S67" s="53">
        <f t="shared" si="9"/>
        <v>0.007228313653</v>
      </c>
      <c r="T67" s="55"/>
      <c r="U67" s="56"/>
      <c r="V67" s="149"/>
    </row>
    <row r="68" ht="15.75" customHeight="1">
      <c r="A68" s="57">
        <v>43952.0</v>
      </c>
      <c r="B68" s="58">
        <f t="shared" si="11"/>
        <v>2626</v>
      </c>
      <c r="C68" s="59">
        <v>21.0</v>
      </c>
      <c r="D68" s="60"/>
      <c r="E68" s="60">
        <v>1374.0</v>
      </c>
      <c r="F68" s="61"/>
      <c r="G68" s="62"/>
      <c r="H68" s="63">
        <v>36.0</v>
      </c>
      <c r="I68" s="64">
        <v>140.0</v>
      </c>
      <c r="J68" s="51">
        <f t="shared" si="6"/>
        <v>0</v>
      </c>
      <c r="K68" s="51">
        <v>77251.0</v>
      </c>
      <c r="L68" s="138">
        <f t="shared" si="7"/>
        <v>2081</v>
      </c>
      <c r="M68" s="145">
        <f t="shared" si="12"/>
        <v>0.01009130226</v>
      </c>
      <c r="N68" s="51"/>
      <c r="O68" s="67">
        <f t="shared" si="13"/>
        <v>1.4</v>
      </c>
      <c r="P68" s="67">
        <f t="shared" si="8"/>
        <v>1.051413646</v>
      </c>
      <c r="Q68" s="85">
        <f t="shared" si="3"/>
        <v>17.42857143</v>
      </c>
      <c r="R68" s="53">
        <f t="shared" si="5"/>
        <v>0.008061420345</v>
      </c>
      <c r="S68" s="53">
        <f t="shared" si="9"/>
        <v>0.006822761902</v>
      </c>
      <c r="T68" s="55"/>
      <c r="U68" s="56"/>
      <c r="V68" s="149"/>
    </row>
    <row r="69" ht="15.75" customHeight="1">
      <c r="A69" s="160">
        <v>43953.0</v>
      </c>
      <c r="B69" s="58">
        <f t="shared" si="11"/>
        <v>2634</v>
      </c>
      <c r="C69" s="59">
        <v>8.0</v>
      </c>
      <c r="D69" s="60"/>
      <c r="E69" s="60">
        <v>1374.0</v>
      </c>
      <c r="F69" s="61"/>
      <c r="G69" s="62"/>
      <c r="H69" s="63">
        <v>37.0</v>
      </c>
      <c r="I69" s="64">
        <v>143.0</v>
      </c>
      <c r="J69" s="51">
        <f t="shared" si="6"/>
        <v>3</v>
      </c>
      <c r="K69" s="51">
        <v>78207.0</v>
      </c>
      <c r="L69" s="138">
        <f t="shared" si="7"/>
        <v>956</v>
      </c>
      <c r="M69" s="145">
        <f t="shared" si="12"/>
        <v>0.008368200837</v>
      </c>
      <c r="N69" s="51"/>
      <c r="O69" s="67">
        <f t="shared" si="13"/>
        <v>0.380952381</v>
      </c>
      <c r="P69" s="67">
        <f t="shared" si="8"/>
        <v>1.037669058</v>
      </c>
      <c r="Q69" s="85">
        <f t="shared" si="3"/>
        <v>16.28571429</v>
      </c>
      <c r="R69" s="53">
        <f t="shared" si="5"/>
        <v>0.003046458492</v>
      </c>
      <c r="S69" s="53">
        <f t="shared" si="9"/>
        <v>0.006345145064</v>
      </c>
      <c r="T69" s="55"/>
      <c r="U69" s="56"/>
      <c r="V69" s="163"/>
    </row>
    <row r="70" ht="15.75" customHeight="1">
      <c r="A70" s="161">
        <v>43954.0</v>
      </c>
      <c r="B70" s="58">
        <f t="shared" si="11"/>
        <v>2640</v>
      </c>
      <c r="C70" s="59">
        <v>6.0</v>
      </c>
      <c r="D70" s="72"/>
      <c r="E70" s="72">
        <v>1374.0</v>
      </c>
      <c r="F70" s="73"/>
      <c r="G70" s="74"/>
      <c r="H70" s="75">
        <v>37.0</v>
      </c>
      <c r="I70" s="76">
        <v>144.0</v>
      </c>
      <c r="J70" s="112">
        <f t="shared" si="6"/>
        <v>1</v>
      </c>
      <c r="K70" s="112">
        <v>79332.0</v>
      </c>
      <c r="L70" s="141">
        <f t="shared" si="7"/>
        <v>1125</v>
      </c>
      <c r="M70" s="147">
        <f t="shared" si="12"/>
        <v>0.005333333333</v>
      </c>
      <c r="N70" s="51"/>
      <c r="O70" s="79">
        <f t="shared" si="13"/>
        <v>0.75</v>
      </c>
      <c r="P70" s="67">
        <f t="shared" si="8"/>
        <v>1.057344983</v>
      </c>
      <c r="Q70" s="86">
        <f t="shared" si="3"/>
        <v>15.57142857</v>
      </c>
      <c r="R70" s="82">
        <f t="shared" si="5"/>
        <v>0.002277904328</v>
      </c>
      <c r="S70" s="82">
        <f t="shared" si="9"/>
        <v>0.006046977202</v>
      </c>
      <c r="T70" s="143"/>
      <c r="U70" s="144"/>
      <c r="V70" s="164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  <c r="AJ70" s="80"/>
      <c r="AK70" s="80"/>
      <c r="AL70" s="80"/>
    </row>
    <row r="71" ht="15.75" customHeight="1">
      <c r="A71" s="57">
        <v>43955.0</v>
      </c>
      <c r="B71" s="58">
        <f t="shared" si="11"/>
        <v>2646</v>
      </c>
      <c r="C71" s="59">
        <v>6.0</v>
      </c>
      <c r="D71" s="60"/>
      <c r="E71" s="60">
        <v>1374.0</v>
      </c>
      <c r="F71" s="61"/>
      <c r="G71" s="62">
        <v>30.0</v>
      </c>
      <c r="H71" s="63">
        <v>35.0</v>
      </c>
      <c r="I71" s="64">
        <v>146.0</v>
      </c>
      <c r="J71" s="51">
        <f t="shared" si="6"/>
        <v>2</v>
      </c>
      <c r="K71" s="51">
        <v>80951.0</v>
      </c>
      <c r="L71" s="138">
        <f t="shared" si="7"/>
        <v>1619</v>
      </c>
      <c r="M71" s="145">
        <f t="shared" si="12"/>
        <v>0.003705991353</v>
      </c>
      <c r="N71" s="51"/>
      <c r="O71" s="67">
        <f t="shared" si="13"/>
        <v>1</v>
      </c>
      <c r="P71" s="67">
        <f t="shared" si="8"/>
        <v>1.096407483</v>
      </c>
      <c r="Q71" s="85">
        <f t="shared" si="3"/>
        <v>14</v>
      </c>
      <c r="R71" s="53">
        <f t="shared" si="5"/>
        <v>0.002272727273</v>
      </c>
      <c r="S71" s="53">
        <f t="shared" si="9"/>
        <v>0.005412122132</v>
      </c>
      <c r="T71" s="55"/>
      <c r="U71" s="56"/>
      <c r="V71" s="163"/>
    </row>
    <row r="72" ht="15.75" customHeight="1">
      <c r="A72" s="57">
        <v>43956.0</v>
      </c>
      <c r="B72" s="58">
        <f t="shared" si="11"/>
        <v>2656</v>
      </c>
      <c r="C72" s="59">
        <v>10.0</v>
      </c>
      <c r="D72" s="60"/>
      <c r="E72" s="60">
        <v>1374.0</v>
      </c>
      <c r="F72" s="61"/>
      <c r="G72" s="62"/>
      <c r="H72" s="63">
        <v>35.0</v>
      </c>
      <c r="I72" s="64">
        <v>146.0</v>
      </c>
      <c r="J72" s="51">
        <f t="shared" si="6"/>
        <v>0</v>
      </c>
      <c r="K72" s="51">
        <v>83750.0</v>
      </c>
      <c r="L72" s="138">
        <f t="shared" si="7"/>
        <v>2799</v>
      </c>
      <c r="M72" s="145">
        <f t="shared" si="12"/>
        <v>0.003572704537</v>
      </c>
      <c r="N72" s="51"/>
      <c r="O72" s="67">
        <f t="shared" si="13"/>
        <v>1.666666667</v>
      </c>
      <c r="P72" s="67">
        <f t="shared" si="8"/>
        <v>1.111558999</v>
      </c>
      <c r="Q72" s="85">
        <f t="shared" si="3"/>
        <v>10.85714286</v>
      </c>
      <c r="R72" s="53">
        <f t="shared" si="5"/>
        <v>0.003779289494</v>
      </c>
      <c r="S72" s="53">
        <f t="shared" si="9"/>
        <v>0.004157896388</v>
      </c>
      <c r="T72" s="55"/>
      <c r="U72" s="56"/>
      <c r="V72" s="163"/>
    </row>
    <row r="73" ht="15.75" customHeight="1">
      <c r="A73" s="57">
        <v>43957.0</v>
      </c>
      <c r="B73" s="58">
        <f t="shared" si="11"/>
        <v>2677</v>
      </c>
      <c r="C73" s="59">
        <v>21.0</v>
      </c>
      <c r="D73" s="60"/>
      <c r="E73" s="60">
        <v>1374.0</v>
      </c>
      <c r="F73" s="61"/>
      <c r="G73" s="62"/>
      <c r="H73" s="63">
        <v>36.0</v>
      </c>
      <c r="I73" s="64">
        <v>147.0</v>
      </c>
      <c r="J73" s="51">
        <f t="shared" si="6"/>
        <v>1</v>
      </c>
      <c r="K73" s="51">
        <v>87052.0</v>
      </c>
      <c r="L73" s="138">
        <f t="shared" si="7"/>
        <v>3302</v>
      </c>
      <c r="M73" s="145">
        <f t="shared" si="12"/>
        <v>0.00635978195</v>
      </c>
      <c r="N73" s="51"/>
      <c r="O73" s="67">
        <f t="shared" si="13"/>
        <v>2.1</v>
      </c>
      <c r="P73" s="67">
        <f t="shared" si="8"/>
        <v>1.138764881</v>
      </c>
      <c r="Q73" s="85">
        <f t="shared" si="3"/>
        <v>12.42857143</v>
      </c>
      <c r="R73" s="53">
        <f t="shared" si="5"/>
        <v>0.007906626506</v>
      </c>
      <c r="S73" s="53">
        <f t="shared" si="9"/>
        <v>0.004733704604</v>
      </c>
      <c r="T73" s="55"/>
      <c r="U73" s="56"/>
      <c r="V73" s="163"/>
    </row>
    <row r="74" ht="15.75" customHeight="1">
      <c r="A74" s="57">
        <v>43958.0</v>
      </c>
      <c r="B74" s="58">
        <f t="shared" si="11"/>
        <v>2692</v>
      </c>
      <c r="C74" s="59">
        <v>15.0</v>
      </c>
      <c r="D74" s="60"/>
      <c r="E74" s="60">
        <v>1374.0</v>
      </c>
      <c r="F74" s="61"/>
      <c r="G74" s="62"/>
      <c r="H74" s="63">
        <v>33.0</v>
      </c>
      <c r="I74" s="64">
        <v>148.0</v>
      </c>
      <c r="J74" s="51">
        <f t="shared" si="6"/>
        <v>1</v>
      </c>
      <c r="K74" s="51">
        <v>90043.0</v>
      </c>
      <c r="L74" s="138">
        <f t="shared" si="7"/>
        <v>2991</v>
      </c>
      <c r="M74" s="145">
        <f t="shared" si="12"/>
        <v>0.005015045135</v>
      </c>
      <c r="N74" s="51"/>
      <c r="O74" s="67">
        <f t="shared" si="13"/>
        <v>0.7142857143</v>
      </c>
      <c r="P74" s="67">
        <f t="shared" si="8"/>
        <v>1.188988095</v>
      </c>
      <c r="Q74" s="85">
        <f t="shared" si="3"/>
        <v>12.42857143</v>
      </c>
      <c r="R74" s="53">
        <f t="shared" si="5"/>
        <v>0.005603287262</v>
      </c>
      <c r="S74" s="53">
        <f t="shared" si="9"/>
        <v>0.004706816243</v>
      </c>
      <c r="T74" s="55"/>
      <c r="U74" s="56"/>
      <c r="V74" s="163"/>
    </row>
    <row r="75" ht="15.75" customHeight="1">
      <c r="A75" s="57">
        <v>43959.0</v>
      </c>
      <c r="B75" s="58">
        <f t="shared" si="11"/>
        <v>2705</v>
      </c>
      <c r="C75" s="59">
        <v>13.0</v>
      </c>
      <c r="D75" s="60"/>
      <c r="E75" s="60">
        <v>1374.0</v>
      </c>
      <c r="F75" s="61"/>
      <c r="G75" s="62"/>
      <c r="H75" s="63">
        <v>32.0</v>
      </c>
      <c r="I75" s="64">
        <v>150.0</v>
      </c>
      <c r="J75" s="51">
        <f t="shared" si="6"/>
        <v>2</v>
      </c>
      <c r="K75" s="51">
        <v>94291.0</v>
      </c>
      <c r="L75" s="138">
        <f t="shared" si="7"/>
        <v>4248</v>
      </c>
      <c r="M75" s="145">
        <f t="shared" si="12"/>
        <v>0.003060263653</v>
      </c>
      <c r="N75" s="51"/>
      <c r="O75" s="67">
        <f t="shared" si="13"/>
        <v>0.8666666667</v>
      </c>
      <c r="P75" s="67">
        <f t="shared" si="8"/>
        <v>1.109821429</v>
      </c>
      <c r="Q75" s="85">
        <f t="shared" si="3"/>
        <v>11.28571429</v>
      </c>
      <c r="R75" s="53">
        <f t="shared" si="5"/>
        <v>0.004829123328</v>
      </c>
      <c r="S75" s="53">
        <f t="shared" si="9"/>
        <v>0.004245059526</v>
      </c>
      <c r="T75" s="55"/>
      <c r="U75" s="56"/>
      <c r="V75" s="163"/>
    </row>
    <row r="76" ht="15.75" customHeight="1">
      <c r="A76" s="160">
        <v>43960.0</v>
      </c>
      <c r="B76" s="58">
        <f t="shared" si="11"/>
        <v>2724</v>
      </c>
      <c r="C76" s="59">
        <v>19.0</v>
      </c>
      <c r="D76" s="60"/>
      <c r="E76" s="60">
        <v>1374.0</v>
      </c>
      <c r="F76" s="61"/>
      <c r="G76" s="62"/>
      <c r="H76" s="63">
        <v>28.0</v>
      </c>
      <c r="I76" s="64">
        <v>151.0</v>
      </c>
      <c r="J76" s="51">
        <f t="shared" si="6"/>
        <v>1</v>
      </c>
      <c r="K76" s="51">
        <v>97384.0</v>
      </c>
      <c r="L76" s="138">
        <f t="shared" si="7"/>
        <v>3093</v>
      </c>
      <c r="M76" s="145">
        <f t="shared" si="12"/>
        <v>0.00614290333</v>
      </c>
      <c r="N76" s="51"/>
      <c r="O76" s="67">
        <f t="shared" si="13"/>
        <v>1.461538462</v>
      </c>
      <c r="P76" s="67">
        <f t="shared" si="8"/>
        <v>1.117513736</v>
      </c>
      <c r="Q76" s="85">
        <f t="shared" si="3"/>
        <v>12.85714286</v>
      </c>
      <c r="R76" s="53">
        <f t="shared" si="5"/>
        <v>0.007024029575</v>
      </c>
      <c r="S76" s="53">
        <f t="shared" si="9"/>
        <v>0.004813283966</v>
      </c>
      <c r="T76" s="55"/>
      <c r="U76" s="56"/>
      <c r="V76" s="163"/>
    </row>
    <row r="77" ht="15.75" customHeight="1">
      <c r="A77" s="161">
        <v>43961.0</v>
      </c>
      <c r="B77" s="58">
        <f t="shared" si="11"/>
        <v>2730</v>
      </c>
      <c r="C77" s="71">
        <v>6.0</v>
      </c>
      <c r="D77" s="72"/>
      <c r="E77" s="72">
        <v>1374.0</v>
      </c>
      <c r="F77" s="73"/>
      <c r="G77" s="74"/>
      <c r="H77" s="75">
        <v>30.0</v>
      </c>
      <c r="I77" s="76">
        <v>151.0</v>
      </c>
      <c r="J77" s="112">
        <f t="shared" si="6"/>
        <v>0</v>
      </c>
      <c r="K77" s="112">
        <v>98877.0</v>
      </c>
      <c r="L77" s="141">
        <f t="shared" si="7"/>
        <v>1493</v>
      </c>
      <c r="M77" s="147">
        <f t="shared" si="12"/>
        <v>0.004018754186</v>
      </c>
      <c r="N77" s="51"/>
      <c r="O77" s="79">
        <f t="shared" si="13"/>
        <v>0.3157894737</v>
      </c>
      <c r="P77" s="67">
        <f t="shared" si="8"/>
        <v>1.109368373</v>
      </c>
      <c r="Q77" s="86">
        <f t="shared" si="3"/>
        <v>12.85714286</v>
      </c>
      <c r="R77" s="82">
        <f t="shared" si="5"/>
        <v>0.002202643172</v>
      </c>
      <c r="S77" s="82">
        <f t="shared" si="9"/>
        <v>0.004802532373</v>
      </c>
      <c r="T77" s="143"/>
      <c r="U77" s="144"/>
      <c r="V77" s="164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  <c r="AJ77" s="80"/>
      <c r="AK77" s="80"/>
      <c r="AL77" s="80"/>
    </row>
    <row r="78" ht="15.75" customHeight="1">
      <c r="A78" s="57">
        <v>43962.0</v>
      </c>
      <c r="B78" s="58">
        <f t="shared" si="11"/>
        <v>2740</v>
      </c>
      <c r="C78" s="71">
        <v>10.0</v>
      </c>
      <c r="D78" s="60"/>
      <c r="E78" s="60">
        <v>1374.0</v>
      </c>
      <c r="F78" s="61"/>
      <c r="G78" s="62"/>
      <c r="H78" s="63">
        <v>32.0</v>
      </c>
      <c r="I78" s="64">
        <v>151.0</v>
      </c>
      <c r="J78" s="51">
        <f t="shared" si="6"/>
        <v>0</v>
      </c>
      <c r="K78" s="51">
        <v>99363.0</v>
      </c>
      <c r="L78" s="138">
        <f t="shared" si="7"/>
        <v>486</v>
      </c>
      <c r="M78" s="145">
        <f t="shared" si="12"/>
        <v>0.02057613169</v>
      </c>
      <c r="N78" s="51"/>
      <c r="O78" s="67">
        <f t="shared" si="13"/>
        <v>1.666666667</v>
      </c>
      <c r="P78" s="67">
        <f t="shared" si="8"/>
        <v>1.223951706</v>
      </c>
      <c r="Q78" s="85">
        <f t="shared" si="3"/>
        <v>13.42857143</v>
      </c>
      <c r="R78" s="53">
        <f t="shared" si="5"/>
        <v>0.003663003663</v>
      </c>
      <c r="S78" s="53">
        <f t="shared" si="9"/>
        <v>0.005001143286</v>
      </c>
      <c r="T78" s="55"/>
      <c r="U78" s="56"/>
    </row>
    <row r="79" ht="15.75" customHeight="1">
      <c r="A79" s="57">
        <v>43963.0</v>
      </c>
      <c r="B79" s="58">
        <f t="shared" si="11"/>
        <v>2758</v>
      </c>
      <c r="C79" s="59">
        <v>18.0</v>
      </c>
      <c r="D79" s="60"/>
      <c r="E79" s="60">
        <v>1374.0</v>
      </c>
      <c r="F79" s="61"/>
      <c r="G79" s="62"/>
      <c r="H79" s="63">
        <v>32.0</v>
      </c>
      <c r="I79" s="64">
        <v>152.0</v>
      </c>
      <c r="J79" s="51">
        <f t="shared" si="6"/>
        <v>1</v>
      </c>
      <c r="K79" s="51">
        <v>106054.0</v>
      </c>
      <c r="L79" s="138">
        <f t="shared" si="7"/>
        <v>6691</v>
      </c>
      <c r="M79" s="165">
        <f t="shared" si="12"/>
        <v>0.00269018084</v>
      </c>
      <c r="N79" s="51"/>
      <c r="O79" s="67">
        <f t="shared" si="13"/>
        <v>1.8</v>
      </c>
      <c r="P79" s="67">
        <f t="shared" si="8"/>
        <v>1.323951706</v>
      </c>
      <c r="Q79" s="85">
        <f t="shared" si="3"/>
        <v>14.57142857</v>
      </c>
      <c r="R79" s="53">
        <f t="shared" si="5"/>
        <v>0.006569343066</v>
      </c>
      <c r="S79" s="53">
        <f t="shared" si="9"/>
        <v>0.005399722367</v>
      </c>
      <c r="T79" s="55"/>
      <c r="U79" s="56"/>
    </row>
    <row r="80" ht="15.75" customHeight="1">
      <c r="A80" s="57">
        <v>43964.0</v>
      </c>
      <c r="B80" s="58">
        <f t="shared" si="11"/>
        <v>2774</v>
      </c>
      <c r="C80" s="59">
        <v>16.0</v>
      </c>
      <c r="D80" s="60"/>
      <c r="E80" s="60">
        <v>1374.0</v>
      </c>
      <c r="F80" s="61"/>
      <c r="G80" s="62"/>
      <c r="H80" s="63">
        <v>28.0</v>
      </c>
      <c r="I80" s="64">
        <v>155.0</v>
      </c>
      <c r="J80" s="51">
        <f t="shared" si="6"/>
        <v>3</v>
      </c>
      <c r="K80" s="51">
        <v>112042.0</v>
      </c>
      <c r="L80" s="138">
        <f t="shared" si="7"/>
        <v>5988</v>
      </c>
      <c r="M80" s="165">
        <f t="shared" si="12"/>
        <v>0.002672010688</v>
      </c>
      <c r="N80" s="51"/>
      <c r="O80" s="67">
        <f t="shared" si="13"/>
        <v>0.8888888889</v>
      </c>
      <c r="P80" s="67">
        <f t="shared" si="8"/>
        <v>1.226729484</v>
      </c>
      <c r="Q80" s="85">
        <f t="shared" si="3"/>
        <v>13.85714286</v>
      </c>
      <c r="R80" s="53">
        <f t="shared" si="5"/>
        <v>0.005801305294</v>
      </c>
      <c r="S80" s="53">
        <f t="shared" si="9"/>
        <v>0.005098962194</v>
      </c>
      <c r="T80" s="55"/>
      <c r="U80" s="56"/>
    </row>
    <row r="81" ht="15.75" customHeight="1">
      <c r="A81" s="57">
        <v>43965.0</v>
      </c>
      <c r="B81" s="58">
        <f t="shared" si="11"/>
        <v>2784</v>
      </c>
      <c r="C81" s="59">
        <v>10.0</v>
      </c>
      <c r="D81" s="60"/>
      <c r="E81" s="60">
        <v>1374.0</v>
      </c>
      <c r="F81" s="61"/>
      <c r="G81" s="62"/>
      <c r="H81" s="63">
        <v>24.0</v>
      </c>
      <c r="I81" s="64">
        <v>156.0</v>
      </c>
      <c r="J81" s="51">
        <f t="shared" si="6"/>
        <v>1</v>
      </c>
      <c r="K81" s="51">
        <v>116233.0</v>
      </c>
      <c r="L81" s="138">
        <f t="shared" si="7"/>
        <v>4191</v>
      </c>
      <c r="M81" s="165">
        <f t="shared" si="12"/>
        <v>0.002386065378</v>
      </c>
      <c r="N81" s="51"/>
      <c r="O81" s="67">
        <f t="shared" si="13"/>
        <v>0.625</v>
      </c>
      <c r="P81" s="67">
        <f t="shared" si="8"/>
        <v>1.042354484</v>
      </c>
      <c r="Q81" s="85">
        <f t="shared" si="3"/>
        <v>13.14285714</v>
      </c>
      <c r="R81" s="53">
        <f t="shared" si="5"/>
        <v>0.003604902668</v>
      </c>
      <c r="S81" s="53">
        <f t="shared" si="9"/>
        <v>0.004813478681</v>
      </c>
      <c r="T81" s="55"/>
      <c r="U81" s="56"/>
    </row>
    <row r="82" ht="15.75" customHeight="1">
      <c r="A82" s="57">
        <v>43966.0</v>
      </c>
      <c r="B82" s="58">
        <f t="shared" si="11"/>
        <v>2824</v>
      </c>
      <c r="C82" s="59">
        <v>40.0</v>
      </c>
      <c r="D82" s="60"/>
      <c r="E82" s="60">
        <v>1374.0</v>
      </c>
      <c r="F82" s="61"/>
      <c r="G82" s="62"/>
      <c r="H82" s="63">
        <v>23.0</v>
      </c>
      <c r="I82" s="64">
        <v>160.0</v>
      </c>
      <c r="J82" s="51">
        <f t="shared" si="6"/>
        <v>4</v>
      </c>
      <c r="K82" s="51">
        <v>120015.0</v>
      </c>
      <c r="L82" s="138">
        <f t="shared" si="7"/>
        <v>3782</v>
      </c>
      <c r="M82" s="165">
        <f t="shared" si="12"/>
        <v>0.0105764146</v>
      </c>
      <c r="N82" s="51"/>
      <c r="O82" s="67">
        <f t="shared" si="13"/>
        <v>4</v>
      </c>
      <c r="P82" s="67">
        <f t="shared" si="8"/>
        <v>1.45306877</v>
      </c>
      <c r="Q82" s="85">
        <f t="shared" si="3"/>
        <v>17</v>
      </c>
      <c r="R82" s="53">
        <f t="shared" si="5"/>
        <v>0.01436781609</v>
      </c>
      <c r="S82" s="53">
        <f t="shared" si="9"/>
        <v>0.006176149076</v>
      </c>
      <c r="T82" s="55"/>
      <c r="U82" s="56"/>
    </row>
    <row r="83" ht="15.75" customHeight="1">
      <c r="A83" s="160">
        <v>43967.0</v>
      </c>
      <c r="B83" s="58">
        <f t="shared" si="11"/>
        <v>2833</v>
      </c>
      <c r="C83" s="59">
        <v>9.0</v>
      </c>
      <c r="D83" s="60"/>
      <c r="E83" s="60">
        <v>1374.0</v>
      </c>
      <c r="F83" s="61"/>
      <c r="G83" s="62"/>
      <c r="H83" s="63">
        <v>23.0</v>
      </c>
      <c r="I83" s="64">
        <v>162.0</v>
      </c>
      <c r="J83" s="51">
        <f t="shared" si="6"/>
        <v>2</v>
      </c>
      <c r="K83" s="51">
        <v>126283.0</v>
      </c>
      <c r="L83" s="138">
        <f t="shared" si="7"/>
        <v>6268</v>
      </c>
      <c r="M83" s="165">
        <f t="shared" si="12"/>
        <v>0.00143586471</v>
      </c>
      <c r="N83" s="51">
        <v>3.0</v>
      </c>
      <c r="O83" s="67">
        <f t="shared" si="13"/>
        <v>0.225</v>
      </c>
      <c r="P83" s="67">
        <f t="shared" si="8"/>
        <v>1.372860436</v>
      </c>
      <c r="Q83" s="85">
        <f t="shared" si="3"/>
        <v>15.57142857</v>
      </c>
      <c r="R83" s="53">
        <f t="shared" si="5"/>
        <v>0.003186968839</v>
      </c>
      <c r="S83" s="53">
        <f t="shared" si="9"/>
        <v>0.005627997542</v>
      </c>
      <c r="T83" s="55"/>
      <c r="U83" s="56"/>
    </row>
    <row r="84" ht="15.75" customHeight="1">
      <c r="A84" s="160">
        <v>43968.0</v>
      </c>
      <c r="B84" s="58">
        <f t="shared" si="11"/>
        <v>2848</v>
      </c>
      <c r="C84" s="59">
        <v>15.0</v>
      </c>
      <c r="D84" s="60"/>
      <c r="E84" s="60">
        <v>1374.0</v>
      </c>
      <c r="F84" s="61"/>
      <c r="G84" s="62"/>
      <c r="H84" s="63">
        <v>22.0</v>
      </c>
      <c r="I84" s="64">
        <v>163.0</v>
      </c>
      <c r="J84" s="51">
        <f t="shared" si="6"/>
        <v>1</v>
      </c>
      <c r="K84" s="51">
        <v>128525.0</v>
      </c>
      <c r="L84" s="138">
        <f t="shared" si="7"/>
        <v>2242</v>
      </c>
      <c r="M84" s="165">
        <f t="shared" si="12"/>
        <v>0.006690454951</v>
      </c>
      <c r="N84" s="51">
        <v>3.0</v>
      </c>
      <c r="O84" s="67">
        <f t="shared" si="13"/>
        <v>1.666666667</v>
      </c>
      <c r="P84" s="67">
        <f t="shared" si="8"/>
        <v>1.398501462</v>
      </c>
      <c r="Q84" s="85">
        <f t="shared" si="3"/>
        <v>16.85714286</v>
      </c>
      <c r="R84" s="53">
        <f t="shared" si="5"/>
        <v>0.005294740558</v>
      </c>
      <c r="S84" s="53">
        <f t="shared" si="9"/>
        <v>0.00606972574</v>
      </c>
      <c r="T84" s="55"/>
      <c r="U84" s="56"/>
    </row>
    <row r="85" ht="15.75" customHeight="1">
      <c r="A85" s="57">
        <v>43969.0</v>
      </c>
      <c r="B85" s="58">
        <f t="shared" si="11"/>
        <v>2850</v>
      </c>
      <c r="C85" s="59">
        <v>2.0</v>
      </c>
      <c r="D85" s="60"/>
      <c r="E85" s="60">
        <v>1374.0</v>
      </c>
      <c r="F85" s="61"/>
      <c r="G85" s="62"/>
      <c r="H85" s="63">
        <v>24.0</v>
      </c>
      <c r="I85" s="64">
        <v>165.0</v>
      </c>
      <c r="J85" s="51">
        <f t="shared" si="6"/>
        <v>2</v>
      </c>
      <c r="K85" s="49">
        <v>131684.0</v>
      </c>
      <c r="L85" s="138">
        <f t="shared" si="7"/>
        <v>3159</v>
      </c>
      <c r="M85" s="165">
        <f t="shared" si="12"/>
        <v>0.0006331117442</v>
      </c>
      <c r="N85" s="51">
        <v>3.0</v>
      </c>
      <c r="O85" s="67">
        <f t="shared" si="13"/>
        <v>0.1333333333</v>
      </c>
      <c r="P85" s="67">
        <f t="shared" si="8"/>
        <v>1.375694444</v>
      </c>
      <c r="Q85" s="85">
        <f t="shared" si="3"/>
        <v>15.71428571</v>
      </c>
      <c r="R85" s="53">
        <f t="shared" si="5"/>
        <v>0.000702247191</v>
      </c>
      <c r="S85" s="53">
        <f t="shared" si="9"/>
        <v>0.005646760529</v>
      </c>
      <c r="T85" s="55"/>
      <c r="U85" s="56"/>
    </row>
    <row r="86" ht="15.75" customHeight="1">
      <c r="A86" s="57">
        <v>43970.0</v>
      </c>
      <c r="B86" s="58">
        <f t="shared" si="11"/>
        <v>2854</v>
      </c>
      <c r="C86" s="59">
        <v>4.0</v>
      </c>
      <c r="D86" s="60"/>
      <c r="E86" s="60">
        <v>1374.0</v>
      </c>
      <c r="F86" s="61"/>
      <c r="G86" s="62"/>
      <c r="H86" s="63">
        <v>22.0</v>
      </c>
      <c r="I86" s="64">
        <v>165.0</v>
      </c>
      <c r="J86" s="51">
        <f t="shared" si="6"/>
        <v>0</v>
      </c>
      <c r="K86" s="49">
        <v>136001.0</v>
      </c>
      <c r="L86" s="138">
        <f t="shared" si="7"/>
        <v>4317</v>
      </c>
      <c r="M86" s="165">
        <f t="shared" si="12"/>
        <v>0.0009265693769</v>
      </c>
      <c r="N86" s="51">
        <v>3.0</v>
      </c>
      <c r="O86" s="67">
        <f t="shared" si="13"/>
        <v>2</v>
      </c>
      <c r="P86" s="67">
        <f t="shared" si="8"/>
        <v>1.417361111</v>
      </c>
      <c r="Q86" s="85">
        <f t="shared" si="3"/>
        <v>13.71428571</v>
      </c>
      <c r="R86" s="53">
        <f t="shared" si="5"/>
        <v>0.001403508772</v>
      </c>
      <c r="S86" s="53">
        <f t="shared" si="9"/>
        <v>0.004908784202</v>
      </c>
      <c r="T86" s="55"/>
      <c r="U86" s="56"/>
    </row>
    <row r="87" ht="15.75" customHeight="1">
      <c r="A87" s="57">
        <v>43971.0</v>
      </c>
      <c r="B87" s="58">
        <f t="shared" si="11"/>
        <v>2864</v>
      </c>
      <c r="C87" s="59">
        <v>10.0</v>
      </c>
      <c r="D87" s="60"/>
      <c r="E87" s="60">
        <v>1374.0</v>
      </c>
      <c r="F87" s="61"/>
      <c r="G87" s="62"/>
      <c r="H87" s="63">
        <v>22.0</v>
      </c>
      <c r="I87" s="64">
        <v>166.0</v>
      </c>
      <c r="J87" s="51">
        <f t="shared" si="6"/>
        <v>1</v>
      </c>
      <c r="K87" s="49">
        <v>139445.0</v>
      </c>
      <c r="L87" s="138">
        <f t="shared" si="7"/>
        <v>3444</v>
      </c>
      <c r="M87" s="165">
        <f t="shared" si="12"/>
        <v>0.002903600465</v>
      </c>
      <c r="N87" s="51">
        <v>3.0</v>
      </c>
      <c r="O87" s="67">
        <f t="shared" si="13"/>
        <v>2.5</v>
      </c>
      <c r="P87" s="67">
        <f t="shared" si="8"/>
        <v>1.504861111</v>
      </c>
      <c r="Q87" s="85">
        <f t="shared" si="3"/>
        <v>12.85714286</v>
      </c>
      <c r="R87" s="53">
        <f t="shared" si="5"/>
        <v>0.00350385424</v>
      </c>
      <c r="S87" s="53">
        <f t="shared" si="9"/>
        <v>0.004580576908</v>
      </c>
      <c r="T87" s="55"/>
      <c r="U87" s="56"/>
    </row>
    <row r="88" ht="15.75" customHeight="1">
      <c r="A88" s="57">
        <v>43972.0</v>
      </c>
      <c r="B88" s="58">
        <f t="shared" si="11"/>
        <v>2867</v>
      </c>
      <c r="C88" s="59">
        <v>3.0</v>
      </c>
      <c r="D88" s="60"/>
      <c r="E88" s="60">
        <v>1374.0</v>
      </c>
      <c r="F88" s="61"/>
      <c r="G88" s="62"/>
      <c r="H88" s="63">
        <v>21.0</v>
      </c>
      <c r="I88" s="64">
        <v>168.0</v>
      </c>
      <c r="J88" s="51">
        <f t="shared" si="6"/>
        <v>2</v>
      </c>
      <c r="K88" s="49">
        <v>144078.0</v>
      </c>
      <c r="L88" s="138">
        <f t="shared" si="7"/>
        <v>4633</v>
      </c>
      <c r="M88" s="165">
        <f t="shared" si="12"/>
        <v>0.0006475285992</v>
      </c>
      <c r="N88" s="51">
        <v>3.0</v>
      </c>
      <c r="O88" s="67">
        <f t="shared" si="13"/>
        <v>0.3</v>
      </c>
      <c r="P88" s="67">
        <f t="shared" si="8"/>
        <v>1.43125</v>
      </c>
      <c r="Q88" s="85">
        <f t="shared" si="3"/>
        <v>11.85714286</v>
      </c>
      <c r="R88" s="53">
        <f t="shared" si="5"/>
        <v>0.001047486034</v>
      </c>
      <c r="S88" s="53">
        <f t="shared" si="9"/>
        <v>0.004215231675</v>
      </c>
      <c r="T88" s="55"/>
      <c r="U88" s="56"/>
    </row>
    <row r="89" ht="15.75" customHeight="1">
      <c r="A89" s="57">
        <v>43973.0</v>
      </c>
      <c r="B89" s="58">
        <f t="shared" ref="B89:B159" si="14">B88+C89-T89</f>
        <v>2887</v>
      </c>
      <c r="C89" s="59">
        <v>21.0</v>
      </c>
      <c r="D89" s="60"/>
      <c r="E89" s="60">
        <v>1374.0</v>
      </c>
      <c r="F89" s="61"/>
      <c r="G89" s="62"/>
      <c r="H89" s="63">
        <v>19.0</v>
      </c>
      <c r="I89" s="64">
        <v>169.0</v>
      </c>
      <c r="J89" s="51">
        <f t="shared" si="6"/>
        <v>1</v>
      </c>
      <c r="K89" s="49">
        <v>147958.0</v>
      </c>
      <c r="L89" s="138">
        <f t="shared" si="7"/>
        <v>3880</v>
      </c>
      <c r="M89" s="165">
        <f t="shared" si="12"/>
        <v>0.005412371134</v>
      </c>
      <c r="N89" s="51">
        <v>3.0</v>
      </c>
      <c r="O89" s="67">
        <f t="shared" si="13"/>
        <v>7</v>
      </c>
      <c r="P89" s="67">
        <f t="shared" si="8"/>
        <v>2.228125</v>
      </c>
      <c r="Q89" s="85">
        <f t="shared" si="3"/>
        <v>9.142857143</v>
      </c>
      <c r="R89" s="53">
        <f t="shared" si="5"/>
        <v>0.007324729683</v>
      </c>
      <c r="S89" s="53">
        <f t="shared" si="9"/>
        <v>0.003209076474</v>
      </c>
      <c r="T89" s="55">
        <v>1.0</v>
      </c>
      <c r="U89" s="56"/>
    </row>
    <row r="90" ht="15.75" customHeight="1">
      <c r="A90" s="160">
        <v>43974.0</v>
      </c>
      <c r="B90" s="58">
        <f t="shared" si="14"/>
        <v>2890</v>
      </c>
      <c r="C90" s="59">
        <v>3.0</v>
      </c>
      <c r="D90" s="60"/>
      <c r="E90" s="60">
        <v>1374.0</v>
      </c>
      <c r="F90" s="61"/>
      <c r="G90" s="62"/>
      <c r="H90" s="63">
        <v>20.0</v>
      </c>
      <c r="I90" s="64">
        <v>171.0</v>
      </c>
      <c r="J90" s="51">
        <f t="shared" si="6"/>
        <v>2</v>
      </c>
      <c r="K90" s="49">
        <v>152998.0</v>
      </c>
      <c r="L90" s="138">
        <f t="shared" si="7"/>
        <v>5040</v>
      </c>
      <c r="M90" s="165">
        <f t="shared" si="12"/>
        <v>0.0005952380952</v>
      </c>
      <c r="N90" s="51">
        <v>3.0</v>
      </c>
      <c r="O90" s="67">
        <f t="shared" si="13"/>
        <v>0.1428571429</v>
      </c>
      <c r="P90" s="67">
        <f t="shared" si="8"/>
        <v>1.745982143</v>
      </c>
      <c r="Q90" s="85">
        <f t="shared" si="3"/>
        <v>8.285714286</v>
      </c>
      <c r="R90" s="53">
        <f t="shared" si="5"/>
        <v>0.001039140977</v>
      </c>
      <c r="S90" s="53">
        <f t="shared" si="9"/>
        <v>0.002902243922</v>
      </c>
      <c r="T90" s="55"/>
      <c r="U90" s="56"/>
    </row>
    <row r="91" ht="15.75" customHeight="1">
      <c r="A91" s="160">
        <v>43975.0</v>
      </c>
      <c r="B91" s="58">
        <f t="shared" si="14"/>
        <v>2892</v>
      </c>
      <c r="C91" s="59">
        <v>2.0</v>
      </c>
      <c r="D91" s="60"/>
      <c r="E91" s="60">
        <v>1374.0</v>
      </c>
      <c r="F91" s="61"/>
      <c r="G91" s="62"/>
      <c r="H91" s="63">
        <v>19.0</v>
      </c>
      <c r="I91" s="64">
        <v>171.0</v>
      </c>
      <c r="J91" s="51">
        <f t="shared" si="6"/>
        <v>0</v>
      </c>
      <c r="K91" s="49">
        <v>153963.0</v>
      </c>
      <c r="L91" s="138">
        <f t="shared" si="7"/>
        <v>965</v>
      </c>
      <c r="M91" s="165">
        <f t="shared" si="12"/>
        <v>0.00207253886</v>
      </c>
      <c r="N91" s="51">
        <v>3.0</v>
      </c>
      <c r="O91" s="67">
        <f t="shared" si="13"/>
        <v>0.6666666667</v>
      </c>
      <c r="P91" s="67">
        <f t="shared" si="8"/>
        <v>1.801190476</v>
      </c>
      <c r="Q91" s="85">
        <f t="shared" si="3"/>
        <v>6.428571429</v>
      </c>
      <c r="R91" s="53">
        <f t="shared" si="5"/>
        <v>0.0006920415225</v>
      </c>
      <c r="S91" s="53">
        <f t="shared" si="9"/>
        <v>0.002244715488</v>
      </c>
      <c r="T91" s="55"/>
      <c r="U91" s="56"/>
    </row>
    <row r="92" ht="15.75" customHeight="1">
      <c r="A92" s="57">
        <v>43976.0</v>
      </c>
      <c r="B92" s="58">
        <f t="shared" si="14"/>
        <v>2896</v>
      </c>
      <c r="C92" s="59">
        <v>4.0</v>
      </c>
      <c r="D92" s="60"/>
      <c r="E92" s="60">
        <v>1374.0</v>
      </c>
      <c r="F92" s="61"/>
      <c r="G92" s="62"/>
      <c r="H92" s="63">
        <v>18.0</v>
      </c>
      <c r="I92" s="64">
        <v>172.0</v>
      </c>
      <c r="J92" s="51">
        <f t="shared" si="6"/>
        <v>1</v>
      </c>
      <c r="K92" s="49">
        <v>155037.0</v>
      </c>
      <c r="L92" s="138">
        <f t="shared" si="7"/>
        <v>1074</v>
      </c>
      <c r="M92" s="165">
        <f t="shared" si="12"/>
        <v>0.003724394786</v>
      </c>
      <c r="N92" s="51">
        <v>3.0</v>
      </c>
      <c r="O92" s="67">
        <f t="shared" si="13"/>
        <v>2</v>
      </c>
      <c r="P92" s="67">
        <f t="shared" si="8"/>
        <v>1.842857143</v>
      </c>
      <c r="Q92" s="85">
        <f t="shared" si="3"/>
        <v>6.714285714</v>
      </c>
      <c r="R92" s="53">
        <f t="shared" si="5"/>
        <v>0.001383125864</v>
      </c>
      <c r="S92" s="53">
        <f t="shared" si="9"/>
        <v>0.00234198387</v>
      </c>
      <c r="T92" s="55"/>
      <c r="U92" s="56"/>
    </row>
    <row r="93" ht="15.75" customHeight="1">
      <c r="A93" s="57">
        <v>43977.0</v>
      </c>
      <c r="B93" s="58">
        <f t="shared" si="14"/>
        <v>2903</v>
      </c>
      <c r="C93" s="59">
        <v>7.0</v>
      </c>
      <c r="D93" s="60"/>
      <c r="E93" s="60">
        <v>1374.0</v>
      </c>
      <c r="F93" s="61"/>
      <c r="G93" s="62"/>
      <c r="H93" s="63">
        <v>18.0</v>
      </c>
      <c r="I93" s="64">
        <v>173.0</v>
      </c>
      <c r="J93" s="51">
        <f t="shared" si="6"/>
        <v>1</v>
      </c>
      <c r="K93" s="49">
        <v>160991.0</v>
      </c>
      <c r="L93" s="138">
        <f t="shared" si="7"/>
        <v>5954</v>
      </c>
      <c r="M93" s="165">
        <f t="shared" si="12"/>
        <v>0.001175680215</v>
      </c>
      <c r="N93" s="51">
        <v>3.0</v>
      </c>
      <c r="O93" s="67">
        <f t="shared" si="13"/>
        <v>1.75</v>
      </c>
      <c r="P93" s="67">
        <f t="shared" si="8"/>
        <v>2.044940476</v>
      </c>
      <c r="Q93" s="85">
        <f t="shared" si="3"/>
        <v>7.142857143</v>
      </c>
      <c r="R93" s="53">
        <f t="shared" si="5"/>
        <v>0.002417127072</v>
      </c>
      <c r="S93" s="53">
        <f t="shared" si="9"/>
        <v>0.002486786484</v>
      </c>
      <c r="T93" s="55"/>
      <c r="U93" s="56"/>
    </row>
    <row r="94" ht="15.75" customHeight="1">
      <c r="A94" s="57">
        <v>43978.0</v>
      </c>
      <c r="B94" s="58">
        <f t="shared" si="14"/>
        <v>2917</v>
      </c>
      <c r="C94" s="59">
        <v>18.0</v>
      </c>
      <c r="D94" s="60"/>
      <c r="E94" s="60">
        <v>1374.0</v>
      </c>
      <c r="F94" s="61"/>
      <c r="G94" s="62"/>
      <c r="H94" s="63">
        <v>17.0</v>
      </c>
      <c r="I94" s="64">
        <v>173.0</v>
      </c>
      <c r="J94" s="51">
        <f t="shared" si="6"/>
        <v>0</v>
      </c>
      <c r="K94" s="49">
        <v>166245.0</v>
      </c>
      <c r="L94" s="138">
        <f t="shared" si="7"/>
        <v>5254</v>
      </c>
      <c r="M94" s="165">
        <f t="shared" si="12"/>
        <v>0.003425961172</v>
      </c>
      <c r="N94" s="51">
        <v>3.0</v>
      </c>
      <c r="O94" s="67">
        <f t="shared" si="13"/>
        <v>2.571428571</v>
      </c>
      <c r="P94" s="67">
        <f t="shared" si="8"/>
        <v>2.116369048</v>
      </c>
      <c r="Q94" s="85">
        <f t="shared" si="3"/>
        <v>8.285714286</v>
      </c>
      <c r="R94" s="53">
        <f t="shared" si="5"/>
        <v>0.00620048226</v>
      </c>
      <c r="S94" s="53">
        <f t="shared" si="9"/>
        <v>0.002872019059</v>
      </c>
      <c r="T94" s="55">
        <v>4.0</v>
      </c>
      <c r="U94" s="166" t="s">
        <v>44</v>
      </c>
    </row>
    <row r="95" ht="15.75" customHeight="1">
      <c r="A95" s="57">
        <v>43979.0</v>
      </c>
      <c r="B95" s="58">
        <f t="shared" si="14"/>
        <v>2920</v>
      </c>
      <c r="C95" s="59">
        <v>3.0</v>
      </c>
      <c r="D95" s="60"/>
      <c r="E95" s="60">
        <v>1374.0</v>
      </c>
      <c r="F95" s="61"/>
      <c r="G95" s="62"/>
      <c r="H95" s="63">
        <v>16.0</v>
      </c>
      <c r="I95" s="64">
        <v>175.0</v>
      </c>
      <c r="J95" s="51">
        <f t="shared" si="6"/>
        <v>2</v>
      </c>
      <c r="K95" s="49">
        <v>170467.0</v>
      </c>
      <c r="L95" s="138">
        <f t="shared" si="7"/>
        <v>4222</v>
      </c>
      <c r="M95" s="165">
        <f t="shared" si="12"/>
        <v>0.0007105637139</v>
      </c>
      <c r="N95" s="51">
        <v>3.0</v>
      </c>
      <c r="O95" s="67">
        <f t="shared" si="13"/>
        <v>0.1666666667</v>
      </c>
      <c r="P95" s="67">
        <f t="shared" si="8"/>
        <v>1.824702381</v>
      </c>
      <c r="Q95" s="85">
        <f t="shared" si="3"/>
        <v>8.285714286</v>
      </c>
      <c r="R95" s="53">
        <f t="shared" si="5"/>
        <v>0.001028453891</v>
      </c>
      <c r="S95" s="53">
        <f t="shared" si="9"/>
        <v>0.002869300181</v>
      </c>
      <c r="T95" s="55"/>
      <c r="U95" s="56"/>
    </row>
    <row r="96" ht="15.75" customHeight="1">
      <c r="A96" s="57">
        <v>43980.0</v>
      </c>
      <c r="B96" s="58">
        <f t="shared" si="14"/>
        <v>2923</v>
      </c>
      <c r="C96" s="59">
        <v>5.0</v>
      </c>
      <c r="D96" s="60"/>
      <c r="E96" s="60">
        <v>1374.0</v>
      </c>
      <c r="F96" s="61"/>
      <c r="G96" s="62"/>
      <c r="H96" s="63">
        <v>16.0</v>
      </c>
      <c r="I96" s="64">
        <v>175.0</v>
      </c>
      <c r="J96" s="51">
        <f t="shared" si="6"/>
        <v>0</v>
      </c>
      <c r="K96" s="49">
        <v>174844.0</v>
      </c>
      <c r="L96" s="138">
        <f t="shared" si="7"/>
        <v>4377</v>
      </c>
      <c r="M96" s="165">
        <f t="shared" si="12"/>
        <v>0.001142334933</v>
      </c>
      <c r="N96" s="51">
        <v>3.0</v>
      </c>
      <c r="O96" s="67">
        <f t="shared" si="13"/>
        <v>1.666666667</v>
      </c>
      <c r="P96" s="67">
        <f t="shared" si="8"/>
        <v>1.995535714</v>
      </c>
      <c r="Q96" s="85">
        <f t="shared" si="3"/>
        <v>6</v>
      </c>
      <c r="R96" s="53">
        <f t="shared" si="5"/>
        <v>0.001712328767</v>
      </c>
      <c r="S96" s="53">
        <f t="shared" si="9"/>
        <v>0.002067528622</v>
      </c>
      <c r="T96" s="55">
        <v>2.0</v>
      </c>
      <c r="U96" s="56"/>
    </row>
    <row r="97" ht="15.75" customHeight="1">
      <c r="A97" s="160">
        <v>43981.0</v>
      </c>
      <c r="B97" s="58">
        <f t="shared" si="14"/>
        <v>2930</v>
      </c>
      <c r="C97" s="59">
        <v>7.0</v>
      </c>
      <c r="D97" s="60"/>
      <c r="E97" s="60">
        <v>1374.0</v>
      </c>
      <c r="F97" s="61"/>
      <c r="G97" s="62"/>
      <c r="H97" s="63">
        <v>14.0</v>
      </c>
      <c r="I97" s="64">
        <v>175.0</v>
      </c>
      <c r="J97" s="51">
        <f t="shared" si="6"/>
        <v>0</v>
      </c>
      <c r="K97" s="49">
        <v>178316.0</v>
      </c>
      <c r="L97" s="138">
        <f t="shared" si="7"/>
        <v>3472</v>
      </c>
      <c r="M97" s="165">
        <f t="shared" si="12"/>
        <v>0.002016129032</v>
      </c>
      <c r="N97" s="51">
        <v>3.0</v>
      </c>
      <c r="O97" s="67">
        <f t="shared" si="13"/>
        <v>1.4</v>
      </c>
      <c r="P97" s="67">
        <f t="shared" si="8"/>
        <v>1.295535714</v>
      </c>
      <c r="Q97" s="85">
        <f t="shared" si="3"/>
        <v>6.571428571</v>
      </c>
      <c r="R97" s="53">
        <f t="shared" si="5"/>
        <v>0.002394799863</v>
      </c>
      <c r="S97" s="53">
        <f t="shared" si="9"/>
        <v>0.002261194177</v>
      </c>
      <c r="T97" s="55"/>
      <c r="U97" s="56"/>
    </row>
    <row r="98" ht="15.75" customHeight="1">
      <c r="A98" s="160">
        <v>43982.0</v>
      </c>
      <c r="B98" s="58">
        <f t="shared" si="14"/>
        <v>2932</v>
      </c>
      <c r="C98" s="59">
        <v>2.0</v>
      </c>
      <c r="D98" s="60"/>
      <c r="E98" s="60">
        <v>1374.0</v>
      </c>
      <c r="F98" s="61"/>
      <c r="G98" s="62"/>
      <c r="H98" s="63">
        <v>13.0</v>
      </c>
      <c r="I98" s="64">
        <v>175.0</v>
      </c>
      <c r="J98" s="51">
        <f t="shared" si="6"/>
        <v>0</v>
      </c>
      <c r="K98" s="49">
        <v>180518.0</v>
      </c>
      <c r="L98" s="138">
        <f t="shared" si="7"/>
        <v>2202</v>
      </c>
      <c r="M98" s="165">
        <f t="shared" si="12"/>
        <v>0.0009082652134</v>
      </c>
      <c r="N98" s="51">
        <v>3.0</v>
      </c>
      <c r="O98" s="67">
        <f t="shared" si="13"/>
        <v>0.2857142857</v>
      </c>
      <c r="P98" s="67">
        <f t="shared" si="8"/>
        <v>1.313392857</v>
      </c>
      <c r="Q98" s="85">
        <f t="shared" si="3"/>
        <v>6.571428571</v>
      </c>
      <c r="R98" s="53">
        <f t="shared" si="5"/>
        <v>0.0006825938567</v>
      </c>
      <c r="S98" s="53">
        <f t="shared" si="9"/>
        <v>0.002259844511</v>
      </c>
      <c r="T98" s="55"/>
      <c r="U98" s="56"/>
    </row>
    <row r="99" ht="15.75" customHeight="1">
      <c r="A99" s="57">
        <v>43983.0</v>
      </c>
      <c r="B99" s="58">
        <f t="shared" si="14"/>
        <v>2934</v>
      </c>
      <c r="C99" s="59">
        <v>2.0</v>
      </c>
      <c r="D99" s="60"/>
      <c r="E99" s="60">
        <v>1374.0</v>
      </c>
      <c r="F99" s="61"/>
      <c r="G99" s="62"/>
      <c r="H99" s="63">
        <v>12.0</v>
      </c>
      <c r="I99" s="64">
        <v>179.0</v>
      </c>
      <c r="J99" s="51">
        <f t="shared" si="6"/>
        <v>4</v>
      </c>
      <c r="K99" s="49">
        <v>182423.0</v>
      </c>
      <c r="L99" s="138">
        <f t="shared" si="7"/>
        <v>1905</v>
      </c>
      <c r="M99" s="165">
        <f t="shared" si="12"/>
        <v>0.001049868766</v>
      </c>
      <c r="N99" s="51">
        <v>3.0</v>
      </c>
      <c r="O99" s="67">
        <f t="shared" si="13"/>
        <v>1</v>
      </c>
      <c r="P99" s="67">
        <f t="shared" si="8"/>
        <v>1.355059524</v>
      </c>
      <c r="Q99" s="85">
        <f t="shared" si="3"/>
        <v>6.285714286</v>
      </c>
      <c r="R99" s="53">
        <f t="shared" si="5"/>
        <v>0.0006821282401</v>
      </c>
      <c r="S99" s="53">
        <f t="shared" si="9"/>
        <v>0.002159701993</v>
      </c>
      <c r="T99" s="55"/>
      <c r="U99" s="56"/>
    </row>
    <row r="100" ht="15.75" customHeight="1">
      <c r="A100" s="57">
        <v>43984.0</v>
      </c>
      <c r="B100" s="58">
        <f t="shared" si="14"/>
        <v>2951</v>
      </c>
      <c r="C100" s="59">
        <v>19.0</v>
      </c>
      <c r="D100" s="60"/>
      <c r="E100" s="60">
        <v>1374.0</v>
      </c>
      <c r="F100" s="61"/>
      <c r="G100" s="62"/>
      <c r="H100" s="63">
        <v>11.0</v>
      </c>
      <c r="I100" s="64">
        <v>179.0</v>
      </c>
      <c r="J100" s="51">
        <f t="shared" si="6"/>
        <v>0</v>
      </c>
      <c r="K100" s="49">
        <v>185590.0</v>
      </c>
      <c r="L100" s="138">
        <f t="shared" si="7"/>
        <v>3167</v>
      </c>
      <c r="M100" s="165">
        <f t="shared" si="12"/>
        <v>0.005999368488</v>
      </c>
      <c r="N100" s="51">
        <v>3.0</v>
      </c>
      <c r="O100" s="67">
        <f t="shared" si="13"/>
        <v>9.5</v>
      </c>
      <c r="P100" s="67">
        <f t="shared" si="8"/>
        <v>2.292559524</v>
      </c>
      <c r="Q100" s="85">
        <f t="shared" si="3"/>
        <v>8</v>
      </c>
      <c r="R100" s="53">
        <f t="shared" si="5"/>
        <v>0.006475800954</v>
      </c>
      <c r="S100" s="53">
        <f t="shared" si="9"/>
        <v>0.002739512547</v>
      </c>
      <c r="T100" s="55">
        <v>2.0</v>
      </c>
      <c r="U100" s="56"/>
    </row>
    <row r="101" ht="15.75" customHeight="1">
      <c r="A101" s="57">
        <v>43985.0</v>
      </c>
      <c r="B101" s="58">
        <f t="shared" si="14"/>
        <v>2957</v>
      </c>
      <c r="C101" s="59">
        <v>6.0</v>
      </c>
      <c r="D101" s="60"/>
      <c r="E101" s="60">
        <v>1374.0</v>
      </c>
      <c r="F101" s="61"/>
      <c r="G101" s="62"/>
      <c r="H101" s="63">
        <v>11.0</v>
      </c>
      <c r="I101" s="64">
        <v>179.0</v>
      </c>
      <c r="J101" s="51">
        <f t="shared" si="6"/>
        <v>0</v>
      </c>
      <c r="K101" s="49">
        <f>(K102+K100)/2</f>
        <v>189759.5</v>
      </c>
      <c r="L101" s="138">
        <f t="shared" si="7"/>
        <v>4169.5</v>
      </c>
      <c r="M101" s="165">
        <f t="shared" si="12"/>
        <v>0.001439021465</v>
      </c>
      <c r="N101" s="51">
        <v>3.0</v>
      </c>
      <c r="O101" s="67">
        <f t="shared" si="13"/>
        <v>0.3157894737</v>
      </c>
      <c r="P101" s="67">
        <f t="shared" si="8"/>
        <v>2.113283208</v>
      </c>
      <c r="Q101" s="85">
        <f t="shared" si="3"/>
        <v>6.285714286</v>
      </c>
      <c r="R101" s="53">
        <f t="shared" si="5"/>
        <v>0.002033209082</v>
      </c>
      <c r="S101" s="53">
        <f t="shared" si="9"/>
        <v>0.002144187808</v>
      </c>
      <c r="T101" s="55"/>
      <c r="U101" s="56"/>
    </row>
    <row r="102" ht="15.75" customHeight="1">
      <c r="A102" s="57">
        <v>43986.0</v>
      </c>
      <c r="B102" s="58">
        <f t="shared" si="14"/>
        <v>2966</v>
      </c>
      <c r="C102" s="59">
        <v>9.0</v>
      </c>
      <c r="D102" s="60"/>
      <c r="E102" s="60">
        <v>1374.0</v>
      </c>
      <c r="F102" s="61"/>
      <c r="G102" s="62"/>
      <c r="H102" s="63">
        <v>9.0</v>
      </c>
      <c r="I102" s="64">
        <v>180.0</v>
      </c>
      <c r="J102" s="51">
        <f t="shared" si="6"/>
        <v>1</v>
      </c>
      <c r="K102" s="49">
        <v>193929.0</v>
      </c>
      <c r="L102" s="138">
        <f t="shared" si="7"/>
        <v>4169.5</v>
      </c>
      <c r="M102" s="165">
        <f t="shared" si="12"/>
        <v>0.002158532198</v>
      </c>
      <c r="N102" s="51">
        <v>3.0</v>
      </c>
      <c r="O102" s="67">
        <f t="shared" si="13"/>
        <v>1.5</v>
      </c>
      <c r="P102" s="67">
        <f t="shared" si="8"/>
        <v>1.979354637</v>
      </c>
      <c r="Q102" s="85">
        <f t="shared" si="3"/>
        <v>7.142857143</v>
      </c>
      <c r="R102" s="53">
        <f t="shared" si="5"/>
        <v>0.003043625296</v>
      </c>
      <c r="S102" s="53">
        <f t="shared" si="9"/>
        <v>0.002432069437</v>
      </c>
      <c r="T102" s="55"/>
      <c r="U102" s="56"/>
    </row>
    <row r="103" ht="15.75" customHeight="1">
      <c r="A103" s="57">
        <v>43987.0</v>
      </c>
      <c r="B103" s="58">
        <f t="shared" si="14"/>
        <v>2981</v>
      </c>
      <c r="C103" s="59">
        <v>15.0</v>
      </c>
      <c r="D103" s="60"/>
      <c r="E103" s="60">
        <v>1374.0</v>
      </c>
      <c r="F103" s="61"/>
      <c r="G103" s="62"/>
      <c r="H103" s="63">
        <v>9.0</v>
      </c>
      <c r="I103" s="64">
        <v>180.0</v>
      </c>
      <c r="J103" s="51">
        <f t="shared" si="6"/>
        <v>0</v>
      </c>
      <c r="K103" s="167">
        <f>(K106-K102)/4+K102</f>
        <v>202826.5</v>
      </c>
      <c r="L103" s="138">
        <f t="shared" si="7"/>
        <v>8897.5</v>
      </c>
      <c r="M103" s="165">
        <f t="shared" si="12"/>
        <v>0.001685866817</v>
      </c>
      <c r="N103" s="51">
        <v>3.0</v>
      </c>
      <c r="O103" s="67">
        <f t="shared" si="13"/>
        <v>1.666666667</v>
      </c>
      <c r="P103" s="67">
        <f t="shared" si="8"/>
        <v>2.166854637</v>
      </c>
      <c r="Q103" s="85">
        <f t="shared" si="3"/>
        <v>8.571428571</v>
      </c>
      <c r="R103" s="53">
        <f t="shared" si="5"/>
        <v>0.005057316251</v>
      </c>
      <c r="S103" s="53">
        <f t="shared" si="9"/>
        <v>0.002909924792</v>
      </c>
      <c r="T103" s="55"/>
      <c r="U103" s="56"/>
    </row>
    <row r="104" ht="15.75" customHeight="1">
      <c r="A104" s="160">
        <v>43988.0</v>
      </c>
      <c r="B104" s="58">
        <f t="shared" si="14"/>
        <v>2994</v>
      </c>
      <c r="C104" s="59">
        <v>13.0</v>
      </c>
      <c r="D104" s="60"/>
      <c r="E104" s="60">
        <v>1374.0</v>
      </c>
      <c r="F104" s="61"/>
      <c r="G104" s="62"/>
      <c r="H104" s="63">
        <v>9.0</v>
      </c>
      <c r="I104" s="64">
        <v>180.0</v>
      </c>
      <c r="J104" s="51">
        <f t="shared" si="6"/>
        <v>0</v>
      </c>
      <c r="K104" s="167">
        <f>(K106-K102)/4+K103</f>
        <v>211724</v>
      </c>
      <c r="L104" s="138">
        <f t="shared" si="7"/>
        <v>8897.5</v>
      </c>
      <c r="M104" s="165">
        <f t="shared" si="12"/>
        <v>0.001461084574</v>
      </c>
      <c r="N104" s="51">
        <v>3.0</v>
      </c>
      <c r="O104" s="67">
        <f t="shared" si="13"/>
        <v>0.8666666667</v>
      </c>
      <c r="P104" s="67">
        <f t="shared" si="8"/>
        <v>2.066854637</v>
      </c>
      <c r="Q104" s="85">
        <f t="shared" si="3"/>
        <v>9.428571429</v>
      </c>
      <c r="R104" s="53">
        <f t="shared" si="5"/>
        <v>0.0043609527</v>
      </c>
      <c r="S104" s="53">
        <f t="shared" si="9"/>
        <v>0.003190803769</v>
      </c>
      <c r="T104" s="55"/>
      <c r="U104" s="56"/>
    </row>
    <row r="105" ht="15.75" customHeight="1">
      <c r="A105" s="160">
        <v>43989.0</v>
      </c>
      <c r="B105" s="58">
        <f t="shared" si="14"/>
        <v>3011</v>
      </c>
      <c r="C105" s="59">
        <v>17.0</v>
      </c>
      <c r="D105" s="60"/>
      <c r="E105" s="60">
        <v>1374.0</v>
      </c>
      <c r="F105" s="61"/>
      <c r="G105" s="62"/>
      <c r="H105" s="63">
        <v>9.0</v>
      </c>
      <c r="I105" s="64">
        <v>180.0</v>
      </c>
      <c r="J105" s="51">
        <f t="shared" si="6"/>
        <v>0</v>
      </c>
      <c r="K105" s="167">
        <f>(K106-K102)/4+K104</f>
        <v>220621.5</v>
      </c>
      <c r="L105" s="138">
        <f t="shared" si="7"/>
        <v>8897.5</v>
      </c>
      <c r="M105" s="165">
        <f t="shared" si="12"/>
        <v>0.001910649059</v>
      </c>
      <c r="N105" s="51">
        <v>3.0</v>
      </c>
      <c r="O105" s="67">
        <f t="shared" si="13"/>
        <v>1.307692308</v>
      </c>
      <c r="P105" s="67">
        <f t="shared" si="8"/>
        <v>2.055316175</v>
      </c>
      <c r="Q105" s="85">
        <f t="shared" si="3"/>
        <v>11.57142857</v>
      </c>
      <c r="R105" s="53">
        <f t="shared" si="5"/>
        <v>0.005678022712</v>
      </c>
      <c r="S105" s="53">
        <f t="shared" si="9"/>
        <v>0.003904436462</v>
      </c>
      <c r="T105" s="55"/>
      <c r="U105" s="56"/>
    </row>
    <row r="106" ht="15.75" customHeight="1">
      <c r="A106" s="57">
        <v>43990.0</v>
      </c>
      <c r="B106" s="58">
        <f t="shared" si="14"/>
        <v>3063</v>
      </c>
      <c r="C106" s="59">
        <v>52.0</v>
      </c>
      <c r="D106" s="60"/>
      <c r="E106" s="60">
        <v>1374.0</v>
      </c>
      <c r="F106" s="61"/>
      <c r="G106" s="62"/>
      <c r="H106" s="63">
        <v>10.0</v>
      </c>
      <c r="I106" s="64">
        <v>182.0</v>
      </c>
      <c r="J106" s="51">
        <f t="shared" si="6"/>
        <v>2</v>
      </c>
      <c r="K106" s="167">
        <v>229519.0</v>
      </c>
      <c r="L106" s="138">
        <f t="shared" si="7"/>
        <v>8897.5</v>
      </c>
      <c r="M106" s="165">
        <f t="shared" si="12"/>
        <v>0.005844338297</v>
      </c>
      <c r="N106" s="51">
        <v>3.0</v>
      </c>
      <c r="O106" s="67">
        <f t="shared" si="13"/>
        <v>3.058823529</v>
      </c>
      <c r="P106" s="67">
        <f t="shared" si="8"/>
        <v>2.401954831</v>
      </c>
      <c r="Q106" s="85">
        <f t="shared" si="3"/>
        <v>18.71428571</v>
      </c>
      <c r="R106" s="53">
        <f t="shared" si="5"/>
        <v>0.01727000996</v>
      </c>
      <c r="S106" s="53">
        <f t="shared" si="9"/>
        <v>0.006274133851</v>
      </c>
      <c r="T106" s="55"/>
      <c r="U106" s="56"/>
    </row>
    <row r="107" ht="15.75" customHeight="1">
      <c r="A107" s="57">
        <v>43991.0</v>
      </c>
      <c r="B107" s="58">
        <f t="shared" si="14"/>
        <v>3072</v>
      </c>
      <c r="C107" s="59">
        <v>9.0</v>
      </c>
      <c r="D107" s="60"/>
      <c r="E107" s="60">
        <v>1374.0</v>
      </c>
      <c r="F107" s="61"/>
      <c r="G107" s="62"/>
      <c r="H107" s="63">
        <v>10.0</v>
      </c>
      <c r="I107" s="64">
        <v>183.0</v>
      </c>
      <c r="J107" s="51">
        <f t="shared" si="6"/>
        <v>1</v>
      </c>
      <c r="K107" s="49">
        <v>231759.0</v>
      </c>
      <c r="L107" s="138">
        <f t="shared" si="7"/>
        <v>2240</v>
      </c>
      <c r="M107" s="165">
        <f t="shared" si="12"/>
        <v>0.004017857143</v>
      </c>
      <c r="N107" s="51">
        <v>3.0</v>
      </c>
      <c r="O107" s="67">
        <f t="shared" si="13"/>
        <v>0.1730769231</v>
      </c>
      <c r="P107" s="67">
        <f t="shared" si="8"/>
        <v>2.298589446</v>
      </c>
      <c r="Q107" s="85">
        <f t="shared" si="3"/>
        <v>17.28571429</v>
      </c>
      <c r="R107" s="53">
        <f t="shared" si="5"/>
        <v>0.002938295788</v>
      </c>
      <c r="S107" s="53">
        <f t="shared" si="9"/>
        <v>0.00576877597</v>
      </c>
      <c r="T107" s="55"/>
      <c r="U107" s="56"/>
    </row>
    <row r="108" ht="15.75" customHeight="1">
      <c r="A108" s="57">
        <v>43992.0</v>
      </c>
      <c r="B108" s="58">
        <f t="shared" si="14"/>
        <v>3082</v>
      </c>
      <c r="C108" s="59">
        <v>11.0</v>
      </c>
      <c r="D108" s="60"/>
      <c r="E108" s="60">
        <v>1374.0</v>
      </c>
      <c r="F108" s="61"/>
      <c r="G108" s="62"/>
      <c r="H108" s="63">
        <v>12.0</v>
      </c>
      <c r="I108" s="64">
        <v>183.0</v>
      </c>
      <c r="J108" s="51">
        <f t="shared" si="6"/>
        <v>0</v>
      </c>
      <c r="K108" s="167">
        <v>237276.0</v>
      </c>
      <c r="L108" s="138">
        <f t="shared" si="7"/>
        <v>5517</v>
      </c>
      <c r="M108" s="165">
        <f t="shared" si="12"/>
        <v>0.00199383723</v>
      </c>
      <c r="N108" s="51">
        <v>3.0</v>
      </c>
      <c r="O108" s="67">
        <f t="shared" si="13"/>
        <v>1.222222222</v>
      </c>
      <c r="P108" s="67">
        <f t="shared" si="8"/>
        <v>1.263867224</v>
      </c>
      <c r="Q108" s="85">
        <f t="shared" si="3"/>
        <v>18</v>
      </c>
      <c r="R108" s="53">
        <f t="shared" si="5"/>
        <v>0.003580729167</v>
      </c>
      <c r="S108" s="53">
        <f t="shared" si="9"/>
        <v>0.005989850268</v>
      </c>
      <c r="T108" s="55">
        <v>1.0</v>
      </c>
      <c r="U108" s="56"/>
    </row>
    <row r="109" ht="15.75" customHeight="1">
      <c r="A109" s="57">
        <v>43993.0</v>
      </c>
      <c r="B109" s="58">
        <f t="shared" si="14"/>
        <v>3102</v>
      </c>
      <c r="C109" s="59">
        <v>20.0</v>
      </c>
      <c r="D109" s="60"/>
      <c r="E109" s="60">
        <v>1374.0</v>
      </c>
      <c r="F109" s="61"/>
      <c r="G109" s="62"/>
      <c r="H109" s="63">
        <v>14.0</v>
      </c>
      <c r="I109" s="64">
        <v>183.0</v>
      </c>
      <c r="J109" s="51">
        <f t="shared" si="6"/>
        <v>0</v>
      </c>
      <c r="K109" s="167">
        <v>240924.0</v>
      </c>
      <c r="L109" s="138">
        <f t="shared" si="7"/>
        <v>3648</v>
      </c>
      <c r="M109" s="165">
        <f t="shared" si="12"/>
        <v>0.00548245614</v>
      </c>
      <c r="N109" s="51">
        <v>3.0</v>
      </c>
      <c r="O109" s="67">
        <f t="shared" si="13"/>
        <v>1.818181818</v>
      </c>
      <c r="P109" s="67">
        <f t="shared" si="8"/>
        <v>1.451666267</v>
      </c>
      <c r="Q109" s="85">
        <f t="shared" si="3"/>
        <v>19.57142857</v>
      </c>
      <c r="R109" s="53">
        <f t="shared" si="5"/>
        <v>0.006489292667</v>
      </c>
      <c r="S109" s="53">
        <f t="shared" si="9"/>
        <v>0.006482088464</v>
      </c>
      <c r="T109" s="55"/>
      <c r="U109" s="56"/>
    </row>
    <row r="110" ht="15.75" customHeight="1">
      <c r="A110" s="57">
        <v>43994.0</v>
      </c>
      <c r="B110" s="58">
        <f t="shared" si="14"/>
        <v>3122</v>
      </c>
      <c r="C110" s="59">
        <v>20.0</v>
      </c>
      <c r="D110" s="60"/>
      <c r="E110" s="60">
        <v>1374.0</v>
      </c>
      <c r="F110" s="61"/>
      <c r="G110" s="62"/>
      <c r="H110" s="63">
        <v>14.0</v>
      </c>
      <c r="I110" s="64">
        <v>183.0</v>
      </c>
      <c r="J110" s="51">
        <f t="shared" si="6"/>
        <v>0</v>
      </c>
      <c r="K110" s="49">
        <v>243867.0</v>
      </c>
      <c r="L110" s="138">
        <f t="shared" si="7"/>
        <v>2943</v>
      </c>
      <c r="M110" s="165">
        <f t="shared" si="12"/>
        <v>0.006795786612</v>
      </c>
      <c r="N110" s="51">
        <v>3.0</v>
      </c>
      <c r="O110" s="67">
        <f t="shared" si="13"/>
        <v>1</v>
      </c>
      <c r="P110" s="67">
        <f t="shared" si="8"/>
        <v>1.389166267</v>
      </c>
      <c r="Q110" s="85">
        <f t="shared" si="3"/>
        <v>20.28571429</v>
      </c>
      <c r="R110" s="53">
        <f t="shared" si="5"/>
        <v>0.006447453256</v>
      </c>
      <c r="S110" s="53">
        <f t="shared" si="9"/>
        <v>0.006680679465</v>
      </c>
      <c r="T110" s="55"/>
      <c r="U110" s="56"/>
    </row>
    <row r="111" ht="15.75" customHeight="1">
      <c r="A111" s="160">
        <v>43995.0</v>
      </c>
      <c r="B111" s="58">
        <f t="shared" si="14"/>
        <v>3126</v>
      </c>
      <c r="C111" s="59">
        <v>4.0</v>
      </c>
      <c r="D111" s="60"/>
      <c r="E111" s="60">
        <v>1374.0</v>
      </c>
      <c r="F111" s="61"/>
      <c r="G111" s="62"/>
      <c r="H111" s="63">
        <v>13.0</v>
      </c>
      <c r="I111" s="64">
        <v>183.0</v>
      </c>
      <c r="J111" s="51">
        <f t="shared" si="6"/>
        <v>0</v>
      </c>
      <c r="K111" s="49">
        <v>247452.0</v>
      </c>
      <c r="L111" s="138">
        <f t="shared" si="7"/>
        <v>3585</v>
      </c>
      <c r="M111" s="165">
        <f t="shared" si="12"/>
        <v>0.001115760112</v>
      </c>
      <c r="N111" s="51">
        <v>3.0</v>
      </c>
      <c r="O111" s="67">
        <f t="shared" si="13"/>
        <v>0.2</v>
      </c>
      <c r="P111" s="67">
        <f t="shared" si="8"/>
        <v>1.205832933</v>
      </c>
      <c r="Q111" s="85">
        <f t="shared" si="3"/>
        <v>19</v>
      </c>
      <c r="R111" s="53">
        <f t="shared" si="5"/>
        <v>0.001281229981</v>
      </c>
      <c r="S111" s="53">
        <f t="shared" si="9"/>
        <v>0.006240719076</v>
      </c>
      <c r="T111" s="55"/>
      <c r="U111" s="56"/>
    </row>
    <row r="112" ht="15.75" customHeight="1">
      <c r="A112" s="160">
        <v>43996.0</v>
      </c>
      <c r="B112" s="58">
        <f t="shared" si="14"/>
        <v>3135</v>
      </c>
      <c r="C112" s="59">
        <v>9.0</v>
      </c>
      <c r="D112" s="60"/>
      <c r="E112" s="60">
        <v>1374.0</v>
      </c>
      <c r="F112" s="61"/>
      <c r="G112" s="62"/>
      <c r="H112" s="63">
        <v>13.0</v>
      </c>
      <c r="I112" s="64">
        <v>183.0</v>
      </c>
      <c r="J112" s="51">
        <f t="shared" si="6"/>
        <v>0</v>
      </c>
      <c r="K112" s="49">
        <v>250923.0</v>
      </c>
      <c r="L112" s="138">
        <f t="shared" si="7"/>
        <v>3471</v>
      </c>
      <c r="M112" s="165">
        <f t="shared" si="12"/>
        <v>0.002592912705</v>
      </c>
      <c r="N112" s="51">
        <v>3.0</v>
      </c>
      <c r="O112" s="67">
        <f t="shared" si="13"/>
        <v>2.25</v>
      </c>
      <c r="P112" s="67">
        <f t="shared" si="8"/>
        <v>1.3787496</v>
      </c>
      <c r="Q112" s="85">
        <f t="shared" si="3"/>
        <v>17.85714286</v>
      </c>
      <c r="R112" s="53">
        <f t="shared" si="5"/>
        <v>0.002879078695</v>
      </c>
      <c r="S112" s="53">
        <f t="shared" si="9"/>
        <v>0.005840869931</v>
      </c>
      <c r="T112" s="55"/>
      <c r="U112" s="56"/>
    </row>
    <row r="113" ht="15.75" customHeight="1">
      <c r="A113" s="57">
        <v>43997.0</v>
      </c>
      <c r="B113" s="58">
        <f t="shared" si="14"/>
        <v>3148</v>
      </c>
      <c r="C113" s="59">
        <v>13.0</v>
      </c>
      <c r="D113" s="60"/>
      <c r="E113" s="60">
        <v>1374.0</v>
      </c>
      <c r="F113" s="61"/>
      <c r="G113" s="62"/>
      <c r="H113" s="63">
        <v>13.0</v>
      </c>
      <c r="I113" s="64">
        <v>184.0</v>
      </c>
      <c r="J113" s="51">
        <f t="shared" si="6"/>
        <v>1</v>
      </c>
      <c r="K113" s="49">
        <v>254854.0</v>
      </c>
      <c r="L113" s="138">
        <f t="shared" si="7"/>
        <v>3931</v>
      </c>
      <c r="M113" s="165">
        <f t="shared" si="12"/>
        <v>0.003307046553</v>
      </c>
      <c r="N113" s="51">
        <v>3.0</v>
      </c>
      <c r="O113" s="67">
        <f t="shared" si="13"/>
        <v>1.444444444</v>
      </c>
      <c r="P113" s="67">
        <f t="shared" si="8"/>
        <v>1.395843617</v>
      </c>
      <c r="Q113" s="85">
        <f t="shared" si="3"/>
        <v>12.28571429</v>
      </c>
      <c r="R113" s="53">
        <f t="shared" si="5"/>
        <v>0.004146730463</v>
      </c>
      <c r="S113" s="53">
        <f t="shared" si="9"/>
        <v>0.003966115717</v>
      </c>
      <c r="T113" s="55"/>
      <c r="U113" s="56"/>
    </row>
    <row r="114" ht="15.75" customHeight="1">
      <c r="A114" s="57">
        <v>43998.0</v>
      </c>
      <c r="B114" s="58">
        <f t="shared" si="14"/>
        <v>3162</v>
      </c>
      <c r="C114" s="59">
        <v>15.0</v>
      </c>
      <c r="D114" s="60"/>
      <c r="E114" s="60">
        <v>1374.0</v>
      </c>
      <c r="F114" s="61"/>
      <c r="G114" s="62"/>
      <c r="H114" s="63">
        <v>12.0</v>
      </c>
      <c r="I114" s="64">
        <v>185.0</v>
      </c>
      <c r="J114" s="51">
        <f t="shared" si="6"/>
        <v>1</v>
      </c>
      <c r="K114" s="49">
        <v>259736.0</v>
      </c>
      <c r="L114" s="138">
        <f t="shared" si="7"/>
        <v>4882</v>
      </c>
      <c r="M114" s="165">
        <f t="shared" si="12"/>
        <v>0.003072511266</v>
      </c>
      <c r="N114" s="51">
        <v>3.0</v>
      </c>
      <c r="O114" s="67">
        <f t="shared" si="13"/>
        <v>1.153846154</v>
      </c>
      <c r="P114" s="67">
        <f t="shared" si="8"/>
        <v>1.157721445</v>
      </c>
      <c r="Q114" s="85">
        <f t="shared" si="3"/>
        <v>13.14285714</v>
      </c>
      <c r="R114" s="53">
        <f t="shared" si="5"/>
        <v>0.004764930114</v>
      </c>
      <c r="S114" s="53">
        <f t="shared" si="9"/>
        <v>0.004227063477</v>
      </c>
      <c r="T114" s="55">
        <v>1.0</v>
      </c>
      <c r="U114" s="56"/>
    </row>
    <row r="115" ht="15.75" customHeight="1">
      <c r="A115" s="57">
        <v>43999.0</v>
      </c>
      <c r="B115" s="58">
        <f t="shared" si="14"/>
        <v>3217</v>
      </c>
      <c r="C115" s="59">
        <v>55.0</v>
      </c>
      <c r="D115" s="60"/>
      <c r="E115" s="60">
        <v>1374.0</v>
      </c>
      <c r="F115" s="61"/>
      <c r="G115" s="62"/>
      <c r="H115" s="63">
        <v>11.0</v>
      </c>
      <c r="I115" s="64">
        <v>187.0</v>
      </c>
      <c r="J115" s="51">
        <f t="shared" si="6"/>
        <v>2</v>
      </c>
      <c r="K115" s="49">
        <v>264930.0</v>
      </c>
      <c r="L115" s="138">
        <f t="shared" si="7"/>
        <v>5194</v>
      </c>
      <c r="M115" s="165">
        <f t="shared" si="12"/>
        <v>0.01058914132</v>
      </c>
      <c r="N115" s="51">
        <v>3.0</v>
      </c>
      <c r="O115" s="67">
        <f t="shared" si="13"/>
        <v>3.666666667</v>
      </c>
      <c r="P115" s="67">
        <f t="shared" si="8"/>
        <v>1.594420163</v>
      </c>
      <c r="Q115" s="85">
        <f t="shared" si="3"/>
        <v>19.42857143</v>
      </c>
      <c r="R115" s="53">
        <f t="shared" si="5"/>
        <v>0.0173940544</v>
      </c>
      <c r="S115" s="53">
        <f t="shared" si="9"/>
        <v>0.006200395653</v>
      </c>
      <c r="T115" s="55"/>
      <c r="U115" s="56"/>
    </row>
    <row r="116" ht="15.75" customHeight="1">
      <c r="A116" s="57">
        <v>44000.0</v>
      </c>
      <c r="B116" s="58">
        <f t="shared" si="14"/>
        <v>3241</v>
      </c>
      <c r="C116" s="59">
        <v>24.0</v>
      </c>
      <c r="D116" s="60"/>
      <c r="E116" s="60">
        <v>1374.0</v>
      </c>
      <c r="F116" s="61"/>
      <c r="G116" s="62"/>
      <c r="H116" s="63">
        <v>10.0</v>
      </c>
      <c r="I116" s="64">
        <v>188.0</v>
      </c>
      <c r="J116" s="51">
        <f t="shared" si="6"/>
        <v>1</v>
      </c>
      <c r="K116" s="49">
        <v>270338.0</v>
      </c>
      <c r="L116" s="138">
        <f t="shared" si="7"/>
        <v>5408</v>
      </c>
      <c r="M116" s="165">
        <f t="shared" si="12"/>
        <v>0.004437869822</v>
      </c>
      <c r="N116" s="51">
        <v>3.0</v>
      </c>
      <c r="O116" s="67">
        <f t="shared" si="13"/>
        <v>0.4363636364</v>
      </c>
      <c r="P116" s="67">
        <f t="shared" si="8"/>
        <v>1.49618784</v>
      </c>
      <c r="Q116" s="85">
        <f t="shared" si="3"/>
        <v>20</v>
      </c>
      <c r="R116" s="53">
        <f t="shared" si="5"/>
        <v>0.007460366801</v>
      </c>
      <c r="S116" s="53">
        <f t="shared" si="9"/>
        <v>0.006339120529</v>
      </c>
      <c r="T116" s="55"/>
      <c r="U116" s="56"/>
    </row>
    <row r="117" ht="15.75" customHeight="1">
      <c r="A117" s="57">
        <v>44001.0</v>
      </c>
      <c r="B117" s="58">
        <f t="shared" si="14"/>
        <v>3251</v>
      </c>
      <c r="C117" s="59">
        <v>10.0</v>
      </c>
      <c r="D117" s="60"/>
      <c r="E117" s="60">
        <v>1374.0</v>
      </c>
      <c r="F117" s="61"/>
      <c r="G117" s="62"/>
      <c r="H117" s="63">
        <v>10.0</v>
      </c>
      <c r="I117" s="64">
        <v>189.0</v>
      </c>
      <c r="J117" s="51">
        <f t="shared" si="6"/>
        <v>1</v>
      </c>
      <c r="K117" s="49">
        <v>274711.0</v>
      </c>
      <c r="L117" s="138">
        <f t="shared" si="7"/>
        <v>4373</v>
      </c>
      <c r="M117" s="165">
        <f t="shared" si="12"/>
        <v>0.002286759662</v>
      </c>
      <c r="N117" s="51">
        <v>3.0</v>
      </c>
      <c r="O117" s="67">
        <f t="shared" si="13"/>
        <v>0.4166666667</v>
      </c>
      <c r="P117" s="67">
        <f t="shared" si="8"/>
        <v>1.320998446</v>
      </c>
      <c r="Q117" s="85">
        <f t="shared" si="3"/>
        <v>18.57142857</v>
      </c>
      <c r="R117" s="53">
        <f t="shared" si="5"/>
        <v>0.003085467448</v>
      </c>
      <c r="S117" s="53">
        <f t="shared" si="9"/>
        <v>0.005858836843</v>
      </c>
      <c r="T117" s="55"/>
      <c r="U117" s="56"/>
    </row>
    <row r="118" ht="15.75" customHeight="1">
      <c r="A118" s="160">
        <v>44002.0</v>
      </c>
      <c r="B118" s="58">
        <f t="shared" si="14"/>
        <v>3270</v>
      </c>
      <c r="C118" s="59">
        <v>19.0</v>
      </c>
      <c r="D118" s="60"/>
      <c r="E118" s="60">
        <v>1374.0</v>
      </c>
      <c r="F118" s="61"/>
      <c r="G118" s="62"/>
      <c r="H118" s="63">
        <v>10.0</v>
      </c>
      <c r="I118" s="64">
        <v>190.0</v>
      </c>
      <c r="J118" s="51">
        <f t="shared" si="6"/>
        <v>1</v>
      </c>
      <c r="K118" s="49">
        <v>278895.0</v>
      </c>
      <c r="L118" s="138">
        <f t="shared" si="7"/>
        <v>4184</v>
      </c>
      <c r="M118" s="165">
        <f t="shared" si="12"/>
        <v>0.004541108987</v>
      </c>
      <c r="N118" s="51">
        <v>3.0</v>
      </c>
      <c r="O118" s="67">
        <f t="shared" si="13"/>
        <v>1.9</v>
      </c>
      <c r="P118" s="67">
        <f t="shared" si="8"/>
        <v>1.433498446</v>
      </c>
      <c r="Q118" s="85">
        <f t="shared" si="3"/>
        <v>20.71428571</v>
      </c>
      <c r="R118" s="53">
        <f t="shared" si="5"/>
        <v>0.005844355583</v>
      </c>
      <c r="S118" s="53">
        <f t="shared" si="9"/>
        <v>0.006510711929</v>
      </c>
      <c r="T118" s="55"/>
      <c r="U118" s="56"/>
    </row>
    <row r="119" ht="15.75" customHeight="1">
      <c r="A119" s="160">
        <v>44003.0</v>
      </c>
      <c r="B119" s="58">
        <f t="shared" si="14"/>
        <v>3280</v>
      </c>
      <c r="C119" s="59">
        <v>10.0</v>
      </c>
      <c r="D119" s="60"/>
      <c r="E119" s="60">
        <v>1374.0</v>
      </c>
      <c r="F119" s="61"/>
      <c r="G119" s="62"/>
      <c r="H119" s="63">
        <v>9.0</v>
      </c>
      <c r="I119" s="64">
        <v>190.0</v>
      </c>
      <c r="J119" s="51">
        <f t="shared" si="6"/>
        <v>0</v>
      </c>
      <c r="K119" s="49">
        <v>283146.0</v>
      </c>
      <c r="L119" s="138">
        <f t="shared" si="7"/>
        <v>4251</v>
      </c>
      <c r="M119" s="165">
        <f t="shared" si="12"/>
        <v>0.002352387673</v>
      </c>
      <c r="N119" s="51">
        <v>3.0</v>
      </c>
      <c r="O119" s="67">
        <f t="shared" si="13"/>
        <v>0.5263157895</v>
      </c>
      <c r="P119" s="67">
        <f t="shared" si="8"/>
        <v>1.47428792</v>
      </c>
      <c r="Q119" s="85">
        <f t="shared" si="3"/>
        <v>20.85714286</v>
      </c>
      <c r="R119" s="53">
        <f t="shared" si="5"/>
        <v>0.003058103976</v>
      </c>
      <c r="S119" s="53">
        <f t="shared" si="9"/>
        <v>0.006536286969</v>
      </c>
      <c r="T119" s="55"/>
      <c r="U119" s="56"/>
    </row>
    <row r="120" ht="15.75" customHeight="1">
      <c r="A120" s="57">
        <v>44004.0</v>
      </c>
      <c r="B120" s="58">
        <f t="shared" si="14"/>
        <v>3301</v>
      </c>
      <c r="C120" s="59">
        <v>21.0</v>
      </c>
      <c r="D120" s="60"/>
      <c r="E120" s="60">
        <v>1374.0</v>
      </c>
      <c r="F120" s="61"/>
      <c r="G120" s="62"/>
      <c r="H120" s="63">
        <v>8.0</v>
      </c>
      <c r="I120" s="64">
        <v>190.0</v>
      </c>
      <c r="J120" s="51">
        <f t="shared" si="6"/>
        <v>0</v>
      </c>
      <c r="K120" s="49">
        <v>285989.0</v>
      </c>
      <c r="L120" s="138">
        <f t="shared" si="7"/>
        <v>2843</v>
      </c>
      <c r="M120" s="165">
        <f t="shared" si="12"/>
        <v>0.007386563489</v>
      </c>
      <c r="N120" s="51">
        <v>3.0</v>
      </c>
      <c r="O120" s="67">
        <f t="shared" si="13"/>
        <v>2.1</v>
      </c>
      <c r="P120" s="67">
        <f t="shared" si="8"/>
        <v>1.45553792</v>
      </c>
      <c r="Q120" s="85">
        <f t="shared" si="3"/>
        <v>22</v>
      </c>
      <c r="R120" s="53">
        <f t="shared" si="5"/>
        <v>0.006402439024</v>
      </c>
      <c r="S120" s="53">
        <f t="shared" si="9"/>
        <v>0.006858531049</v>
      </c>
      <c r="T120" s="55"/>
      <c r="U120" s="56"/>
    </row>
    <row r="121" ht="15.75" customHeight="1">
      <c r="A121" s="57">
        <v>44005.0</v>
      </c>
      <c r="B121" s="58">
        <f t="shared" si="14"/>
        <v>3316</v>
      </c>
      <c r="C121" s="59">
        <v>16.0</v>
      </c>
      <c r="D121" s="60"/>
      <c r="E121" s="60">
        <v>1374.0</v>
      </c>
      <c r="F121" s="61"/>
      <c r="G121" s="62"/>
      <c r="H121" s="63">
        <v>8.0</v>
      </c>
      <c r="I121" s="64">
        <v>190.0</v>
      </c>
      <c r="J121" s="51">
        <f t="shared" si="6"/>
        <v>0</v>
      </c>
      <c r="K121" s="49">
        <v>291187.0</v>
      </c>
      <c r="L121" s="138">
        <f t="shared" si="7"/>
        <v>5198</v>
      </c>
      <c r="M121" s="165">
        <f t="shared" si="12"/>
        <v>0.003078106964</v>
      </c>
      <c r="N121" s="51">
        <v>3.0</v>
      </c>
      <c r="O121" s="67">
        <f t="shared" si="13"/>
        <v>0.7619047619</v>
      </c>
      <c r="P121" s="67">
        <f t="shared" si="8"/>
        <v>1.370220459</v>
      </c>
      <c r="Q121" s="85">
        <f t="shared" si="3"/>
        <v>22.14285714</v>
      </c>
      <c r="R121" s="53">
        <f t="shared" si="5"/>
        <v>0.004847016056</v>
      </c>
      <c r="S121" s="53">
        <f t="shared" si="9"/>
        <v>0.006870257612</v>
      </c>
      <c r="T121" s="55">
        <v>1.0</v>
      </c>
      <c r="U121" s="56"/>
    </row>
    <row r="122" ht="15.75" customHeight="1">
      <c r="A122" s="57">
        <v>44006.0</v>
      </c>
      <c r="B122" s="58">
        <f t="shared" si="14"/>
        <v>3324</v>
      </c>
      <c r="C122" s="59">
        <v>8.0</v>
      </c>
      <c r="D122" s="60"/>
      <c r="E122" s="60">
        <v>1374.0</v>
      </c>
      <c r="F122" s="61"/>
      <c r="G122" s="62"/>
      <c r="H122" s="63">
        <v>8.0</v>
      </c>
      <c r="I122" s="64">
        <v>190.0</v>
      </c>
      <c r="J122" s="51">
        <f t="shared" si="6"/>
        <v>0</v>
      </c>
      <c r="K122" s="49">
        <v>295639.0</v>
      </c>
      <c r="L122" s="138">
        <f t="shared" si="7"/>
        <v>4452</v>
      </c>
      <c r="M122" s="165">
        <f t="shared" si="12"/>
        <v>0.001796945193</v>
      </c>
      <c r="N122" s="51">
        <v>3.0</v>
      </c>
      <c r="O122" s="67">
        <f t="shared" si="13"/>
        <v>0.5</v>
      </c>
      <c r="P122" s="67">
        <f t="shared" si="8"/>
        <v>1.28848969</v>
      </c>
      <c r="Q122" s="85">
        <f t="shared" si="3"/>
        <v>15.42857143</v>
      </c>
      <c r="R122" s="53">
        <f t="shared" si="5"/>
        <v>0.002412545235</v>
      </c>
      <c r="S122" s="53">
        <f t="shared" si="9"/>
        <v>0.004730042018</v>
      </c>
      <c r="T122" s="55"/>
      <c r="U122" s="56"/>
    </row>
    <row r="123" ht="15.75" customHeight="1">
      <c r="A123" s="57">
        <v>44007.0</v>
      </c>
      <c r="B123" s="58">
        <f t="shared" si="14"/>
        <v>3335</v>
      </c>
      <c r="C123" s="59">
        <v>13.0</v>
      </c>
      <c r="D123" s="60"/>
      <c r="E123" s="60">
        <v>1374.0</v>
      </c>
      <c r="F123" s="61"/>
      <c r="G123" s="62"/>
      <c r="H123" s="63">
        <v>9.0</v>
      </c>
      <c r="I123" s="64">
        <v>191.0</v>
      </c>
      <c r="J123" s="51">
        <f t="shared" si="6"/>
        <v>1</v>
      </c>
      <c r="K123" s="168">
        <v>291840.0</v>
      </c>
      <c r="L123" s="169"/>
      <c r="M123" s="169">
        <v>0.0018</v>
      </c>
      <c r="N123" s="51">
        <v>3.0</v>
      </c>
      <c r="O123" s="67">
        <f t="shared" si="13"/>
        <v>1.625</v>
      </c>
      <c r="P123" s="67">
        <f t="shared" si="8"/>
        <v>1.033281357</v>
      </c>
      <c r="Q123" s="85">
        <f t="shared" si="3"/>
        <v>13.85714286</v>
      </c>
      <c r="R123" s="53">
        <f t="shared" si="5"/>
        <v>0.003910950662</v>
      </c>
      <c r="S123" s="53">
        <f t="shared" si="9"/>
        <v>0.004222982569</v>
      </c>
      <c r="T123" s="55">
        <v>2.0</v>
      </c>
      <c r="U123" s="56"/>
    </row>
    <row r="124" ht="15.75" customHeight="1">
      <c r="A124" s="57">
        <v>44008.0</v>
      </c>
      <c r="B124" s="58">
        <f t="shared" si="14"/>
        <v>3357</v>
      </c>
      <c r="C124" s="59">
        <v>22.0</v>
      </c>
      <c r="D124" s="60"/>
      <c r="E124" s="60">
        <v>1374.0</v>
      </c>
      <c r="F124" s="61"/>
      <c r="G124" s="62"/>
      <c r="H124" s="63">
        <v>11.0</v>
      </c>
      <c r="I124" s="64">
        <v>191.0</v>
      </c>
      <c r="J124" s="51">
        <f t="shared" si="6"/>
        <v>0</v>
      </c>
      <c r="K124" s="49">
        <v>295851.0</v>
      </c>
      <c r="L124" s="138">
        <f t="shared" ref="L124:L273" si="15">K124-K123</f>
        <v>4011</v>
      </c>
      <c r="M124" s="165">
        <f t="shared" ref="M124:M273" si="16">C124/L124</f>
        <v>0.00548491648</v>
      </c>
      <c r="N124" s="51">
        <v>3.0</v>
      </c>
      <c r="O124" s="67">
        <f t="shared" si="13"/>
        <v>1.692307692</v>
      </c>
      <c r="P124" s="67">
        <f t="shared" si="8"/>
        <v>1.190274364</v>
      </c>
      <c r="Q124" s="85">
        <f t="shared" si="3"/>
        <v>15.57142857</v>
      </c>
      <c r="R124" s="53">
        <f t="shared" si="5"/>
        <v>0.006596701649</v>
      </c>
      <c r="S124" s="53">
        <f t="shared" si="9"/>
        <v>0.004724587455</v>
      </c>
      <c r="T124" s="55"/>
      <c r="U124" s="56"/>
    </row>
    <row r="125" ht="15.75" customHeight="1">
      <c r="A125" s="160">
        <v>44009.0</v>
      </c>
      <c r="B125" s="58">
        <f t="shared" si="14"/>
        <v>3380</v>
      </c>
      <c r="C125" s="59">
        <v>23.0</v>
      </c>
      <c r="D125" s="60"/>
      <c r="E125" s="60">
        <v>1374.0</v>
      </c>
      <c r="F125" s="61"/>
      <c r="G125" s="62"/>
      <c r="H125" s="63">
        <v>11.0</v>
      </c>
      <c r="I125" s="64">
        <v>191.0</v>
      </c>
      <c r="J125" s="51">
        <f t="shared" si="6"/>
        <v>0</v>
      </c>
      <c r="K125" s="49">
        <v>301144.0</v>
      </c>
      <c r="L125" s="138">
        <f t="shared" si="15"/>
        <v>5293</v>
      </c>
      <c r="M125" s="165">
        <f t="shared" si="16"/>
        <v>0.004345361799</v>
      </c>
      <c r="N125" s="51">
        <v>3.0</v>
      </c>
      <c r="O125" s="67">
        <f t="shared" si="13"/>
        <v>1.045454545</v>
      </c>
      <c r="P125" s="67">
        <f t="shared" si="8"/>
        <v>1.268872849</v>
      </c>
      <c r="Q125" s="85">
        <f t="shared" si="3"/>
        <v>16.14285714</v>
      </c>
      <c r="R125" s="53">
        <f t="shared" si="5"/>
        <v>0.006851355377</v>
      </c>
      <c r="S125" s="53">
        <f t="shared" si="9"/>
        <v>0.004868444568</v>
      </c>
      <c r="T125" s="55"/>
      <c r="U125" s="56"/>
    </row>
    <row r="126" ht="15.75" customHeight="1">
      <c r="A126" s="160">
        <v>44010.0</v>
      </c>
      <c r="B126" s="58">
        <f t="shared" si="14"/>
        <v>3390</v>
      </c>
      <c r="C126" s="59">
        <v>10.0</v>
      </c>
      <c r="D126" s="60"/>
      <c r="E126" s="60">
        <v>1374.0</v>
      </c>
      <c r="F126" s="61"/>
      <c r="G126" s="62"/>
      <c r="H126" s="63">
        <v>10.0</v>
      </c>
      <c r="I126" s="64">
        <v>191.0</v>
      </c>
      <c r="J126" s="51">
        <f t="shared" si="6"/>
        <v>0</v>
      </c>
      <c r="K126" s="49">
        <v>305137.0</v>
      </c>
      <c r="L126" s="138">
        <f t="shared" si="15"/>
        <v>3993</v>
      </c>
      <c r="M126" s="165">
        <f t="shared" si="16"/>
        <v>0.00250438267</v>
      </c>
      <c r="N126" s="51">
        <v>3.0</v>
      </c>
      <c r="O126" s="67">
        <f t="shared" si="13"/>
        <v>0.4347826087</v>
      </c>
      <c r="P126" s="67">
        <f t="shared" si="8"/>
        <v>1.085720675</v>
      </c>
      <c r="Q126" s="85">
        <f t="shared" si="3"/>
        <v>16.14285714</v>
      </c>
      <c r="R126" s="53">
        <f t="shared" si="5"/>
        <v>0.002958579882</v>
      </c>
      <c r="S126" s="53">
        <f t="shared" si="9"/>
        <v>0.004854226841</v>
      </c>
      <c r="T126" s="55"/>
      <c r="U126" s="56"/>
    </row>
    <row r="127" ht="15.75" customHeight="1">
      <c r="A127" s="57">
        <v>44011.0</v>
      </c>
      <c r="B127" s="58">
        <f t="shared" si="14"/>
        <v>3404</v>
      </c>
      <c r="C127" s="59">
        <v>15.0</v>
      </c>
      <c r="D127" s="60"/>
      <c r="E127" s="60">
        <v>1374.0</v>
      </c>
      <c r="F127" s="61"/>
      <c r="G127" s="62"/>
      <c r="H127" s="63">
        <v>11.0</v>
      </c>
      <c r="I127" s="64">
        <v>191.0</v>
      </c>
      <c r="J127" s="51">
        <f t="shared" si="6"/>
        <v>0</v>
      </c>
      <c r="K127" s="49">
        <v>308392.0</v>
      </c>
      <c r="L127" s="138">
        <f t="shared" si="15"/>
        <v>3255</v>
      </c>
      <c r="M127" s="165">
        <f t="shared" si="16"/>
        <v>0.004608294931</v>
      </c>
      <c r="N127" s="51">
        <v>3.0</v>
      </c>
      <c r="O127" s="67">
        <f t="shared" si="13"/>
        <v>1.5</v>
      </c>
      <c r="P127" s="67">
        <f t="shared" si="8"/>
        <v>1.207431201</v>
      </c>
      <c r="Q127" s="85">
        <f t="shared" si="3"/>
        <v>15.28571429</v>
      </c>
      <c r="R127" s="53">
        <f t="shared" si="5"/>
        <v>0.004424778761</v>
      </c>
      <c r="S127" s="53">
        <f t="shared" si="9"/>
        <v>0.004571703946</v>
      </c>
      <c r="T127" s="55">
        <v>1.0</v>
      </c>
      <c r="U127" s="56"/>
    </row>
    <row r="128" ht="15.75" customHeight="1">
      <c r="A128" s="57">
        <v>44012.0</v>
      </c>
      <c r="B128" s="58">
        <f t="shared" si="14"/>
        <v>3423</v>
      </c>
      <c r="C128" s="59">
        <v>20.0</v>
      </c>
      <c r="D128" s="60"/>
      <c r="E128" s="60">
        <v>1374.0</v>
      </c>
      <c r="F128" s="61"/>
      <c r="G128" s="62">
        <v>41.0</v>
      </c>
      <c r="H128" s="63">
        <v>9.0</v>
      </c>
      <c r="I128" s="64">
        <v>192.0</v>
      </c>
      <c r="J128" s="51">
        <f t="shared" si="6"/>
        <v>1</v>
      </c>
      <c r="K128" s="49">
        <v>312775.0</v>
      </c>
      <c r="L128" s="138">
        <f t="shared" si="15"/>
        <v>4383</v>
      </c>
      <c r="M128" s="165">
        <f t="shared" si="16"/>
        <v>0.004563084645</v>
      </c>
      <c r="N128" s="51">
        <v>3.0</v>
      </c>
      <c r="O128" s="67">
        <f t="shared" si="13"/>
        <v>1.333333333</v>
      </c>
      <c r="P128" s="67">
        <f t="shared" si="8"/>
        <v>1.111597868</v>
      </c>
      <c r="Q128" s="85">
        <f t="shared" si="3"/>
        <v>15.85714286</v>
      </c>
      <c r="R128" s="53">
        <f t="shared" si="5"/>
        <v>0.005875440658</v>
      </c>
      <c r="S128" s="53">
        <f t="shared" si="9"/>
        <v>0.004718621746</v>
      </c>
      <c r="T128" s="55">
        <v>1.0</v>
      </c>
      <c r="U128" s="56"/>
    </row>
    <row r="129" ht="15.75" customHeight="1">
      <c r="A129" s="57">
        <v>44013.0</v>
      </c>
      <c r="B129" s="58">
        <f t="shared" si="14"/>
        <v>3446</v>
      </c>
      <c r="C129" s="59">
        <v>23.0</v>
      </c>
      <c r="D129" s="60"/>
      <c r="E129" s="60">
        <v>1374.0</v>
      </c>
      <c r="F129" s="61"/>
      <c r="G129" s="62"/>
      <c r="H129" s="63">
        <v>9.0</v>
      </c>
      <c r="I129" s="64">
        <v>192.0</v>
      </c>
      <c r="J129" s="51">
        <f t="shared" si="6"/>
        <v>0</v>
      </c>
      <c r="K129" s="49">
        <v>315982.0</v>
      </c>
      <c r="L129" s="138">
        <f t="shared" si="15"/>
        <v>3207</v>
      </c>
      <c r="M129" s="165">
        <f t="shared" si="16"/>
        <v>0.007171811662</v>
      </c>
      <c r="N129" s="51">
        <v>3.0</v>
      </c>
      <c r="O129" s="67">
        <f t="shared" si="13"/>
        <v>1.15</v>
      </c>
      <c r="P129" s="67">
        <f t="shared" si="8"/>
        <v>1.160109772</v>
      </c>
      <c r="Q129" s="85">
        <f t="shared" si="3"/>
        <v>18</v>
      </c>
      <c r="R129" s="53">
        <f t="shared" si="5"/>
        <v>0.006719252118</v>
      </c>
      <c r="S129" s="53">
        <f t="shared" si="9"/>
        <v>0.005333865587</v>
      </c>
      <c r="T129" s="55"/>
      <c r="U129" s="56"/>
    </row>
    <row r="130" ht="15.75" customHeight="1">
      <c r="A130" s="57">
        <v>44014.0</v>
      </c>
      <c r="B130" s="58">
        <f t="shared" si="14"/>
        <v>3472</v>
      </c>
      <c r="C130" s="59">
        <v>28.0</v>
      </c>
      <c r="D130" s="60"/>
      <c r="E130" s="60">
        <v>1374.0</v>
      </c>
      <c r="F130" s="61"/>
      <c r="G130" s="62"/>
      <c r="H130" s="63">
        <v>8.0</v>
      </c>
      <c r="I130" s="64">
        <v>192.0</v>
      </c>
      <c r="J130" s="51">
        <f t="shared" si="6"/>
        <v>0</v>
      </c>
      <c r="K130" s="49">
        <v>320427.0</v>
      </c>
      <c r="L130" s="138">
        <f t="shared" si="15"/>
        <v>4445</v>
      </c>
      <c r="M130" s="165">
        <f t="shared" si="16"/>
        <v>0.006299212598</v>
      </c>
      <c r="N130" s="51">
        <v>3.0</v>
      </c>
      <c r="O130" s="67">
        <f t="shared" si="13"/>
        <v>1.217391304</v>
      </c>
      <c r="P130" s="67">
        <f t="shared" si="8"/>
        <v>1.249783686</v>
      </c>
      <c r="Q130" s="85">
        <f t="shared" si="3"/>
        <v>20.14285714</v>
      </c>
      <c r="R130" s="53">
        <f t="shared" si="5"/>
        <v>0.008125362739</v>
      </c>
      <c r="S130" s="53">
        <f t="shared" si="9"/>
        <v>0.005935924455</v>
      </c>
      <c r="T130" s="55">
        <v>2.0</v>
      </c>
      <c r="U130" s="56"/>
    </row>
    <row r="131" ht="15.75" customHeight="1">
      <c r="A131" s="57">
        <v>44015.0</v>
      </c>
      <c r="B131" s="58">
        <f t="shared" si="14"/>
        <v>3500</v>
      </c>
      <c r="C131" s="59">
        <v>28.0</v>
      </c>
      <c r="D131" s="60"/>
      <c r="E131" s="60">
        <v>1374.0</v>
      </c>
      <c r="F131" s="61"/>
      <c r="G131" s="62"/>
      <c r="H131" s="63">
        <v>8.0</v>
      </c>
      <c r="I131" s="64">
        <v>192.0</v>
      </c>
      <c r="J131" s="51">
        <f t="shared" si="6"/>
        <v>0</v>
      </c>
      <c r="K131" s="49">
        <v>325451.0</v>
      </c>
      <c r="L131" s="138">
        <f t="shared" si="15"/>
        <v>5024</v>
      </c>
      <c r="M131" s="165">
        <f t="shared" si="16"/>
        <v>0.005573248408</v>
      </c>
      <c r="N131" s="51">
        <v>3.0</v>
      </c>
      <c r="O131" s="67">
        <f t="shared" si="13"/>
        <v>1</v>
      </c>
      <c r="P131" s="67">
        <f t="shared" si="8"/>
        <v>1.171658686</v>
      </c>
      <c r="Q131" s="85">
        <f t="shared" si="3"/>
        <v>21</v>
      </c>
      <c r="R131" s="53">
        <f t="shared" si="5"/>
        <v>0.008064516129</v>
      </c>
      <c r="S131" s="53">
        <f t="shared" si="9"/>
        <v>0.006145612238</v>
      </c>
      <c r="T131" s="55"/>
      <c r="U131" s="56"/>
    </row>
    <row r="132" ht="15.75" customHeight="1">
      <c r="A132" s="160">
        <v>44016.0</v>
      </c>
      <c r="B132" s="58">
        <f t="shared" si="14"/>
        <v>3525</v>
      </c>
      <c r="C132" s="59">
        <v>25.0</v>
      </c>
      <c r="D132" s="60">
        <v>11.0</v>
      </c>
      <c r="E132" s="60">
        <v>1374.0</v>
      </c>
      <c r="F132" s="61">
        <f>D132</f>
        <v>11</v>
      </c>
      <c r="G132" s="62"/>
      <c r="H132" s="63">
        <v>11.0</v>
      </c>
      <c r="I132" s="64">
        <v>192.0</v>
      </c>
      <c r="J132" s="51">
        <f t="shared" si="6"/>
        <v>0</v>
      </c>
      <c r="K132" s="49">
        <v>331703.0</v>
      </c>
      <c r="L132" s="138">
        <f t="shared" si="15"/>
        <v>6252</v>
      </c>
      <c r="M132" s="165">
        <f t="shared" si="16"/>
        <v>0.003998720409</v>
      </c>
      <c r="N132" s="51">
        <v>3.0</v>
      </c>
      <c r="O132" s="67">
        <f t="shared" si="13"/>
        <v>0.8928571429</v>
      </c>
      <c r="P132" s="67">
        <f t="shared" si="8"/>
        <v>1.071727367</v>
      </c>
      <c r="Q132" s="85">
        <f t="shared" si="3"/>
        <v>21.28571429</v>
      </c>
      <c r="R132" s="53">
        <f t="shared" si="5"/>
        <v>0.007142857143</v>
      </c>
      <c r="S132" s="53">
        <f t="shared" si="9"/>
        <v>0.006187255347</v>
      </c>
      <c r="T132" s="55"/>
      <c r="U132" s="56"/>
    </row>
    <row r="133" ht="15.75" customHeight="1">
      <c r="A133" s="160">
        <v>44017.0</v>
      </c>
      <c r="B133" s="58">
        <f t="shared" si="14"/>
        <v>3533</v>
      </c>
      <c r="C133" s="59">
        <v>9.0</v>
      </c>
      <c r="D133" s="60">
        <v>7.0</v>
      </c>
      <c r="E133" s="60">
        <v>1374.0</v>
      </c>
      <c r="F133" s="61">
        <f t="shared" ref="F133:F273" si="17">D133+F132</f>
        <v>18</v>
      </c>
      <c r="G133" s="62"/>
      <c r="H133" s="63">
        <v>11.0</v>
      </c>
      <c r="I133" s="64">
        <v>192.0</v>
      </c>
      <c r="J133" s="51">
        <f t="shared" si="6"/>
        <v>0</v>
      </c>
      <c r="K133" s="49">
        <v>337154.0</v>
      </c>
      <c r="L133" s="138">
        <f t="shared" si="15"/>
        <v>5451</v>
      </c>
      <c r="M133" s="165">
        <f t="shared" si="16"/>
        <v>0.001651073198</v>
      </c>
      <c r="N133" s="51">
        <v>3.0</v>
      </c>
      <c r="O133" s="67">
        <f t="shared" si="13"/>
        <v>0.36</v>
      </c>
      <c r="P133" s="67">
        <f t="shared" si="8"/>
        <v>0.9860455487</v>
      </c>
      <c r="Q133" s="85">
        <f t="shared" si="3"/>
        <v>21.14285714</v>
      </c>
      <c r="R133" s="53">
        <f t="shared" si="5"/>
        <v>0.002553191489</v>
      </c>
      <c r="S133" s="53">
        <f t="shared" si="9"/>
        <v>0.00612934272</v>
      </c>
      <c r="T133" s="55">
        <v>1.0</v>
      </c>
      <c r="U133" s="56"/>
    </row>
    <row r="134" ht="15.75" customHeight="1">
      <c r="A134" s="57">
        <v>44018.0</v>
      </c>
      <c r="B134" s="58">
        <f t="shared" si="14"/>
        <v>3576</v>
      </c>
      <c r="C134" s="59">
        <v>43.0</v>
      </c>
      <c r="D134" s="60">
        <v>36.0</v>
      </c>
      <c r="E134" s="60">
        <v>1374.0</v>
      </c>
      <c r="F134" s="61">
        <f t="shared" si="17"/>
        <v>54</v>
      </c>
      <c r="G134" s="62"/>
      <c r="H134" s="63">
        <v>11.0</v>
      </c>
      <c r="I134" s="64">
        <v>192.0</v>
      </c>
      <c r="J134" s="51">
        <f t="shared" si="6"/>
        <v>0</v>
      </c>
      <c r="K134" s="49">
        <v>340328.0</v>
      </c>
      <c r="L134" s="138">
        <f t="shared" si="15"/>
        <v>3174</v>
      </c>
      <c r="M134" s="165">
        <f t="shared" si="16"/>
        <v>0.01354757404</v>
      </c>
      <c r="N134" s="51">
        <v>3.0</v>
      </c>
      <c r="O134" s="67">
        <f t="shared" si="13"/>
        <v>4.777777778</v>
      </c>
      <c r="P134" s="67">
        <f t="shared" si="8"/>
        <v>1.528919945</v>
      </c>
      <c r="Q134" s="85">
        <f t="shared" si="3"/>
        <v>25.14285714</v>
      </c>
      <c r="R134" s="53">
        <f t="shared" si="5"/>
        <v>0.01217095952</v>
      </c>
      <c r="S134" s="53">
        <f t="shared" si="9"/>
        <v>0.007235939972</v>
      </c>
      <c r="T134" s="55"/>
      <c r="U134" s="56"/>
    </row>
    <row r="135" ht="15.75" customHeight="1">
      <c r="A135" s="57">
        <v>44019.0</v>
      </c>
      <c r="B135" s="58">
        <f t="shared" si="14"/>
        <v>3603</v>
      </c>
      <c r="C135" s="59">
        <v>27.0</v>
      </c>
      <c r="D135" s="60">
        <v>24.0</v>
      </c>
      <c r="E135" s="60">
        <v>1374.0</v>
      </c>
      <c r="F135" s="61">
        <f t="shared" si="17"/>
        <v>78</v>
      </c>
      <c r="G135" s="62"/>
      <c r="H135" s="63">
        <v>10.0</v>
      </c>
      <c r="I135" s="64">
        <v>193.0</v>
      </c>
      <c r="J135" s="51">
        <f t="shared" si="6"/>
        <v>1</v>
      </c>
      <c r="K135" s="49">
        <v>349084.0</v>
      </c>
      <c r="L135" s="138">
        <f t="shared" si="15"/>
        <v>8756</v>
      </c>
      <c r="M135" s="165">
        <f t="shared" si="16"/>
        <v>0.003083599817</v>
      </c>
      <c r="N135" s="51">
        <v>3.0</v>
      </c>
      <c r="O135" s="67">
        <f t="shared" si="13"/>
        <v>0.6279069767</v>
      </c>
      <c r="P135" s="67">
        <f t="shared" si="8"/>
        <v>1.419908317</v>
      </c>
      <c r="Q135" s="85">
        <f t="shared" si="3"/>
        <v>26.14285714</v>
      </c>
      <c r="R135" s="53">
        <f t="shared" si="5"/>
        <v>0.00755033557</v>
      </c>
      <c r="S135" s="53">
        <f t="shared" si="9"/>
        <v>0.007475210673</v>
      </c>
      <c r="T135" s="55"/>
      <c r="U135" s="56"/>
    </row>
    <row r="136" ht="15.75" customHeight="1">
      <c r="A136" s="57">
        <v>44020.0</v>
      </c>
      <c r="B136" s="58">
        <f t="shared" si="14"/>
        <v>3636</v>
      </c>
      <c r="C136" s="59">
        <v>33.0</v>
      </c>
      <c r="D136" s="60">
        <v>24.0</v>
      </c>
      <c r="E136" s="60">
        <v>1374.0</v>
      </c>
      <c r="F136" s="61">
        <f t="shared" si="17"/>
        <v>102</v>
      </c>
      <c r="G136" s="62"/>
      <c r="H136" s="63">
        <v>9.0</v>
      </c>
      <c r="I136" s="64">
        <v>193.0</v>
      </c>
      <c r="J136" s="51">
        <f t="shared" si="6"/>
        <v>0</v>
      </c>
      <c r="K136" s="49">
        <v>355190.0</v>
      </c>
      <c r="L136" s="138">
        <f t="shared" si="15"/>
        <v>6106</v>
      </c>
      <c r="M136" s="165">
        <f t="shared" si="16"/>
        <v>0.005404520144</v>
      </c>
      <c r="N136" s="51">
        <v>3.0</v>
      </c>
      <c r="O136" s="67">
        <f t="shared" si="13"/>
        <v>1.222222222</v>
      </c>
      <c r="P136" s="67">
        <f t="shared" si="8"/>
        <v>1.406019428</v>
      </c>
      <c r="Q136" s="85">
        <f t="shared" si="3"/>
        <v>27.57142857</v>
      </c>
      <c r="R136" s="53">
        <f t="shared" si="5"/>
        <v>0.009159034138</v>
      </c>
      <c r="S136" s="53">
        <f t="shared" si="9"/>
        <v>0.007823750962</v>
      </c>
      <c r="T136" s="55"/>
      <c r="U136" s="56"/>
    </row>
    <row r="137" ht="15.75" customHeight="1">
      <c r="A137" s="57">
        <v>44021.0</v>
      </c>
      <c r="B137" s="58">
        <f t="shared" si="14"/>
        <v>3686</v>
      </c>
      <c r="C137" s="59">
        <v>50.0</v>
      </c>
      <c r="D137" s="60">
        <v>27.0</v>
      </c>
      <c r="E137" s="60">
        <v>1374.0</v>
      </c>
      <c r="F137" s="61">
        <f t="shared" si="17"/>
        <v>129</v>
      </c>
      <c r="G137" s="62"/>
      <c r="H137" s="63">
        <v>9.0</v>
      </c>
      <c r="I137" s="64">
        <v>193.0</v>
      </c>
      <c r="J137" s="51">
        <f t="shared" si="6"/>
        <v>0</v>
      </c>
      <c r="K137" s="49">
        <v>358725.0</v>
      </c>
      <c r="L137" s="138">
        <f t="shared" si="15"/>
        <v>3535</v>
      </c>
      <c r="M137" s="165">
        <f t="shared" si="16"/>
        <v>0.01414427157</v>
      </c>
      <c r="N137" s="51">
        <v>3.0</v>
      </c>
      <c r="O137" s="67">
        <f t="shared" si="13"/>
        <v>1.515151515</v>
      </c>
      <c r="P137" s="67">
        <f t="shared" si="8"/>
        <v>1.451663367</v>
      </c>
      <c r="Q137" s="85">
        <f t="shared" si="3"/>
        <v>30.71428571</v>
      </c>
      <c r="R137" s="53">
        <f t="shared" si="5"/>
        <v>0.01375137514</v>
      </c>
      <c r="S137" s="53">
        <f t="shared" si="9"/>
        <v>0.008627467019</v>
      </c>
      <c r="T137" s="55"/>
      <c r="U137" s="56"/>
    </row>
    <row r="138" ht="15.75" customHeight="1">
      <c r="A138" s="57">
        <v>44022.0</v>
      </c>
      <c r="B138" s="58">
        <f t="shared" si="14"/>
        <v>3746</v>
      </c>
      <c r="C138" s="59">
        <v>60.0</v>
      </c>
      <c r="D138" s="60">
        <v>42.0</v>
      </c>
      <c r="E138" s="60">
        <v>1374.0</v>
      </c>
      <c r="F138" s="61">
        <f t="shared" si="17"/>
        <v>171</v>
      </c>
      <c r="G138" s="62"/>
      <c r="H138" s="63">
        <v>9.0</v>
      </c>
      <c r="I138" s="64">
        <v>193.0</v>
      </c>
      <c r="J138" s="51">
        <f t="shared" si="6"/>
        <v>0</v>
      </c>
      <c r="K138" s="49">
        <v>363412.0</v>
      </c>
      <c r="L138" s="138">
        <f t="shared" si="15"/>
        <v>4687</v>
      </c>
      <c r="M138" s="165">
        <f t="shared" si="16"/>
        <v>0.01280136548</v>
      </c>
      <c r="N138" s="51">
        <v>3.0</v>
      </c>
      <c r="O138" s="67">
        <f t="shared" si="13"/>
        <v>1.2</v>
      </c>
      <c r="P138" s="67">
        <f t="shared" si="8"/>
        <v>1.449489454</v>
      </c>
      <c r="Q138" s="85">
        <f t="shared" si="3"/>
        <v>35.28571429</v>
      </c>
      <c r="R138" s="53">
        <f t="shared" si="5"/>
        <v>0.01627780792</v>
      </c>
      <c r="S138" s="53">
        <f t="shared" si="9"/>
        <v>0.009800794418</v>
      </c>
      <c r="T138" s="55"/>
      <c r="U138" s="56"/>
    </row>
    <row r="139" ht="15.75" customHeight="1">
      <c r="A139" s="160">
        <v>44023.0</v>
      </c>
      <c r="B139" s="58">
        <f t="shared" si="14"/>
        <v>3786</v>
      </c>
      <c r="C139" s="59">
        <v>41.0</v>
      </c>
      <c r="D139" s="60">
        <v>26.0</v>
      </c>
      <c r="E139" s="60">
        <v>1374.0</v>
      </c>
      <c r="F139" s="61">
        <f t="shared" si="17"/>
        <v>197</v>
      </c>
      <c r="G139" s="62">
        <v>53.0</v>
      </c>
      <c r="H139" s="63">
        <v>9.0</v>
      </c>
      <c r="I139" s="64">
        <v>193.0</v>
      </c>
      <c r="J139" s="51">
        <f t="shared" si="6"/>
        <v>0</v>
      </c>
      <c r="K139" s="49">
        <v>371167.0</v>
      </c>
      <c r="L139" s="138">
        <f t="shared" si="15"/>
        <v>7755</v>
      </c>
      <c r="M139" s="165">
        <f t="shared" si="16"/>
        <v>0.00528691167</v>
      </c>
      <c r="N139" s="51">
        <v>3.0</v>
      </c>
      <c r="O139" s="67">
        <f t="shared" si="13"/>
        <v>0.6833333333</v>
      </c>
      <c r="P139" s="67">
        <f t="shared" si="8"/>
        <v>1.409906121</v>
      </c>
      <c r="Q139" s="85">
        <f t="shared" si="3"/>
        <v>37.57142857</v>
      </c>
      <c r="R139" s="53">
        <f t="shared" si="5"/>
        <v>0.01094500801</v>
      </c>
      <c r="S139" s="53">
        <f t="shared" si="9"/>
        <v>0.01034395883</v>
      </c>
      <c r="T139" s="55">
        <v>1.0</v>
      </c>
      <c r="U139" s="56"/>
    </row>
    <row r="140" ht="15.75" customHeight="1">
      <c r="A140" s="160">
        <v>44024.0</v>
      </c>
      <c r="B140" s="58">
        <f t="shared" si="14"/>
        <v>3817</v>
      </c>
      <c r="C140" s="59">
        <v>31.0</v>
      </c>
      <c r="D140" s="60">
        <v>7.0</v>
      </c>
      <c r="E140" s="60">
        <v>1374.0</v>
      </c>
      <c r="F140" s="61">
        <f t="shared" si="17"/>
        <v>204</v>
      </c>
      <c r="G140" s="62"/>
      <c r="H140" s="63">
        <v>10.0</v>
      </c>
      <c r="I140" s="64">
        <v>193.0</v>
      </c>
      <c r="J140" s="51">
        <f t="shared" si="6"/>
        <v>0</v>
      </c>
      <c r="K140" s="49">
        <v>373932.0</v>
      </c>
      <c r="L140" s="138">
        <f t="shared" si="15"/>
        <v>2765</v>
      </c>
      <c r="M140" s="165">
        <f t="shared" si="16"/>
        <v>0.01121157324</v>
      </c>
      <c r="N140" s="51">
        <v>3.0</v>
      </c>
      <c r="O140" s="67">
        <f t="shared" si="13"/>
        <v>0.756097561</v>
      </c>
      <c r="P140" s="67">
        <f t="shared" si="8"/>
        <v>1.392811173</v>
      </c>
      <c r="Q140" s="85">
        <f t="shared" si="3"/>
        <v>40.71428571</v>
      </c>
      <c r="R140" s="53">
        <f t="shared" si="5"/>
        <v>0.008188061278</v>
      </c>
      <c r="S140" s="53">
        <f t="shared" si="9"/>
        <v>0.01114894023</v>
      </c>
      <c r="T140" s="55"/>
      <c r="U140" s="56"/>
    </row>
    <row r="141" ht="15.75" customHeight="1">
      <c r="A141" s="57">
        <v>44025.0</v>
      </c>
      <c r="B141" s="58">
        <f t="shared" si="14"/>
        <v>3840</v>
      </c>
      <c r="C141" s="59">
        <v>24.0</v>
      </c>
      <c r="D141" s="60">
        <v>7.0</v>
      </c>
      <c r="E141" s="60">
        <v>1374.0</v>
      </c>
      <c r="F141" s="61">
        <f t="shared" si="17"/>
        <v>211</v>
      </c>
      <c r="G141" s="62"/>
      <c r="H141" s="63">
        <v>12.0</v>
      </c>
      <c r="I141" s="64">
        <v>193.0</v>
      </c>
      <c r="J141" s="51">
        <f t="shared" si="6"/>
        <v>0</v>
      </c>
      <c r="K141" s="49">
        <v>382752.0</v>
      </c>
      <c r="L141" s="138">
        <f t="shared" si="15"/>
        <v>8820</v>
      </c>
      <c r="M141" s="165">
        <f t="shared" si="16"/>
        <v>0.002721088435</v>
      </c>
      <c r="N141" s="51">
        <v>3.0</v>
      </c>
      <c r="O141" s="67">
        <f t="shared" si="13"/>
        <v>0.7741935484</v>
      </c>
      <c r="P141" s="67">
        <f t="shared" si="8"/>
        <v>1.444585367</v>
      </c>
      <c r="Q141" s="85">
        <f t="shared" si="3"/>
        <v>38</v>
      </c>
      <c r="R141" s="53">
        <f t="shared" si="5"/>
        <v>0.006287660466</v>
      </c>
      <c r="S141" s="53">
        <f t="shared" si="9"/>
        <v>0.01030846893</v>
      </c>
      <c r="T141" s="55">
        <v>1.0</v>
      </c>
      <c r="U141" s="56"/>
    </row>
    <row r="142" ht="15.75" customHeight="1">
      <c r="A142" s="57">
        <v>44026.0</v>
      </c>
      <c r="B142" s="58">
        <f t="shared" si="14"/>
        <v>3897</v>
      </c>
      <c r="C142" s="59">
        <v>58.0</v>
      </c>
      <c r="D142" s="60">
        <v>34.0</v>
      </c>
      <c r="E142" s="60">
        <v>1374.0</v>
      </c>
      <c r="F142" s="61">
        <f t="shared" si="17"/>
        <v>245</v>
      </c>
      <c r="G142" s="62"/>
      <c r="H142" s="63">
        <v>13.0</v>
      </c>
      <c r="I142" s="64">
        <v>193.0</v>
      </c>
      <c r="J142" s="51">
        <f t="shared" si="6"/>
        <v>0</v>
      </c>
      <c r="K142" s="49">
        <v>386307.0</v>
      </c>
      <c r="L142" s="138">
        <f t="shared" si="15"/>
        <v>3555</v>
      </c>
      <c r="M142" s="165">
        <f t="shared" si="16"/>
        <v>0.01631504923</v>
      </c>
      <c r="N142" s="51">
        <v>3.0</v>
      </c>
      <c r="O142" s="67">
        <f t="shared" si="13"/>
        <v>2.416666667</v>
      </c>
      <c r="P142" s="67">
        <f t="shared" si="8"/>
        <v>1.149446478</v>
      </c>
      <c r="Q142" s="85">
        <f t="shared" si="3"/>
        <v>42.42857143</v>
      </c>
      <c r="R142" s="53">
        <f t="shared" si="5"/>
        <v>0.01510416667</v>
      </c>
      <c r="S142" s="53">
        <f t="shared" si="9"/>
        <v>0.01138758766</v>
      </c>
      <c r="T142" s="55">
        <v>1.0</v>
      </c>
      <c r="U142" s="56"/>
    </row>
    <row r="143" ht="15.75" customHeight="1">
      <c r="A143" s="57">
        <v>44027.0</v>
      </c>
      <c r="B143" s="58">
        <f t="shared" si="14"/>
        <v>3924</v>
      </c>
      <c r="C143" s="59">
        <v>27.0</v>
      </c>
      <c r="D143" s="60">
        <v>9.0</v>
      </c>
      <c r="E143" s="60">
        <v>1374.0</v>
      </c>
      <c r="F143" s="61">
        <f t="shared" si="17"/>
        <v>254</v>
      </c>
      <c r="G143" s="62"/>
      <c r="H143" s="63">
        <v>13.0</v>
      </c>
      <c r="I143" s="64">
        <v>193.0</v>
      </c>
      <c r="J143" s="51">
        <f t="shared" si="6"/>
        <v>0</v>
      </c>
      <c r="K143" s="49">
        <v>391773.0</v>
      </c>
      <c r="L143" s="138">
        <f t="shared" si="15"/>
        <v>5466</v>
      </c>
      <c r="M143" s="165">
        <f t="shared" si="16"/>
        <v>0.004939626784</v>
      </c>
      <c r="N143" s="51">
        <v>3.0</v>
      </c>
      <c r="O143" s="67">
        <f t="shared" si="13"/>
        <v>0.4655172414</v>
      </c>
      <c r="P143" s="67">
        <f t="shared" si="8"/>
        <v>1.129147761</v>
      </c>
      <c r="Q143" s="85">
        <f t="shared" si="3"/>
        <v>41.57142857</v>
      </c>
      <c r="R143" s="53">
        <f t="shared" si="5"/>
        <v>0.006928406467</v>
      </c>
      <c r="S143" s="53">
        <f t="shared" si="9"/>
        <v>0.01106892656</v>
      </c>
      <c r="T143" s="55"/>
      <c r="U143" s="56"/>
    </row>
    <row r="144" ht="15.75" customHeight="1">
      <c r="A144" s="57">
        <v>44028.0</v>
      </c>
      <c r="B144" s="58">
        <f t="shared" si="14"/>
        <v>3953</v>
      </c>
      <c r="C144" s="59">
        <v>35.0</v>
      </c>
      <c r="D144" s="60">
        <v>18.0</v>
      </c>
      <c r="E144" s="60">
        <v>1374.0</v>
      </c>
      <c r="F144" s="61">
        <f t="shared" si="17"/>
        <v>272</v>
      </c>
      <c r="G144" s="62"/>
      <c r="H144" s="63">
        <v>14.0</v>
      </c>
      <c r="I144" s="64">
        <v>193.0</v>
      </c>
      <c r="J144" s="51">
        <f t="shared" si="6"/>
        <v>0</v>
      </c>
      <c r="K144" s="49">
        <v>398347.0</v>
      </c>
      <c r="L144" s="138">
        <f t="shared" si="15"/>
        <v>6574</v>
      </c>
      <c r="M144" s="165">
        <f t="shared" si="16"/>
        <v>0.005324003651</v>
      </c>
      <c r="N144" s="51">
        <v>3.0</v>
      </c>
      <c r="O144" s="67">
        <f t="shared" si="13"/>
        <v>1.296296296</v>
      </c>
      <c r="P144" s="67">
        <f t="shared" si="8"/>
        <v>1.13840702</v>
      </c>
      <c r="Q144" s="85">
        <f t="shared" si="3"/>
        <v>39.42857143</v>
      </c>
      <c r="R144" s="53">
        <f t="shared" si="5"/>
        <v>0.008919469929</v>
      </c>
      <c r="S144" s="53">
        <f t="shared" si="9"/>
        <v>0.01037865439</v>
      </c>
      <c r="T144" s="55">
        <v>6.0</v>
      </c>
      <c r="U144" s="56"/>
    </row>
    <row r="145" ht="15.75" customHeight="1">
      <c r="A145" s="57">
        <v>44029.0</v>
      </c>
      <c r="B145" s="58">
        <f t="shared" si="14"/>
        <v>3978</v>
      </c>
      <c r="C145" s="59">
        <v>28.0</v>
      </c>
      <c r="D145" s="60">
        <v>16.0</v>
      </c>
      <c r="E145" s="60">
        <v>1374.0</v>
      </c>
      <c r="F145" s="61">
        <f t="shared" si="17"/>
        <v>288</v>
      </c>
      <c r="G145" s="62"/>
      <c r="H145" s="63">
        <v>12.0</v>
      </c>
      <c r="I145" s="64">
        <v>194.0</v>
      </c>
      <c r="J145" s="51">
        <f t="shared" si="6"/>
        <v>1</v>
      </c>
      <c r="K145" s="49">
        <v>402672.0</v>
      </c>
      <c r="L145" s="138">
        <f t="shared" si="15"/>
        <v>4325</v>
      </c>
      <c r="M145" s="165">
        <f t="shared" si="16"/>
        <v>0.006473988439</v>
      </c>
      <c r="N145" s="51">
        <v>3.0</v>
      </c>
      <c r="O145" s="67">
        <f t="shared" si="13"/>
        <v>0.8</v>
      </c>
      <c r="P145" s="67">
        <f t="shared" si="8"/>
        <v>1.049013081</v>
      </c>
      <c r="Q145" s="85">
        <f t="shared" si="3"/>
        <v>34.85714286</v>
      </c>
      <c r="R145" s="53">
        <f t="shared" si="5"/>
        <v>0.007083227928</v>
      </c>
      <c r="S145" s="53">
        <f t="shared" si="9"/>
        <v>0.009065142963</v>
      </c>
      <c r="T145" s="55">
        <v>3.0</v>
      </c>
      <c r="U145" s="56"/>
    </row>
    <row r="146" ht="15.75" customHeight="1">
      <c r="A146" s="160">
        <v>44030.0</v>
      </c>
      <c r="B146" s="58">
        <f t="shared" si="14"/>
        <v>3997</v>
      </c>
      <c r="C146" s="59">
        <v>19.0</v>
      </c>
      <c r="D146" s="60">
        <v>16.0</v>
      </c>
      <c r="E146" s="60">
        <v>1374.0</v>
      </c>
      <c r="F146" s="61">
        <f t="shared" si="17"/>
        <v>304</v>
      </c>
      <c r="G146" s="62"/>
      <c r="H146" s="63">
        <v>12.0</v>
      </c>
      <c r="I146" s="64">
        <v>194.0</v>
      </c>
      <c r="J146" s="51">
        <f t="shared" si="6"/>
        <v>0</v>
      </c>
      <c r="K146" s="49">
        <v>406040.0</v>
      </c>
      <c r="L146" s="138">
        <f t="shared" si="15"/>
        <v>3368</v>
      </c>
      <c r="M146" s="165">
        <f t="shared" si="16"/>
        <v>0.005641330166</v>
      </c>
      <c r="N146" s="51">
        <v>3.0</v>
      </c>
      <c r="O146" s="67">
        <f t="shared" si="13"/>
        <v>0.6785714286</v>
      </c>
      <c r="P146" s="67">
        <f t="shared" si="8"/>
        <v>0.9838345095</v>
      </c>
      <c r="Q146" s="85">
        <f t="shared" si="3"/>
        <v>31.71428571</v>
      </c>
      <c r="R146" s="53">
        <f t="shared" si="5"/>
        <v>0.004776269482</v>
      </c>
      <c r="S146" s="53">
        <f t="shared" si="9"/>
        <v>0.008183894602</v>
      </c>
      <c r="T146" s="55"/>
      <c r="U146" s="56"/>
    </row>
    <row r="147" ht="15.75" customHeight="1">
      <c r="A147" s="160">
        <v>44031.0</v>
      </c>
      <c r="B147" s="58">
        <f t="shared" si="14"/>
        <v>4021</v>
      </c>
      <c r="C147" s="59">
        <v>25.0</v>
      </c>
      <c r="D147" s="60">
        <v>18.0</v>
      </c>
      <c r="E147" s="60">
        <v>1374.0</v>
      </c>
      <c r="F147" s="61">
        <f t="shared" si="17"/>
        <v>322</v>
      </c>
      <c r="G147" s="62"/>
      <c r="H147" s="63">
        <v>13.0</v>
      </c>
      <c r="I147" s="64">
        <v>194.0</v>
      </c>
      <c r="J147" s="51">
        <f t="shared" si="6"/>
        <v>0</v>
      </c>
      <c r="K147" s="49">
        <v>410766.0</v>
      </c>
      <c r="L147" s="138">
        <f t="shared" si="15"/>
        <v>4726</v>
      </c>
      <c r="M147" s="165">
        <f t="shared" si="16"/>
        <v>0.005289885738</v>
      </c>
      <c r="N147" s="51">
        <v>3.0</v>
      </c>
      <c r="O147" s="67">
        <f t="shared" si="13"/>
        <v>1.315789474</v>
      </c>
      <c r="P147" s="67">
        <f t="shared" si="8"/>
        <v>1.062891527</v>
      </c>
      <c r="Q147" s="85">
        <f t="shared" si="3"/>
        <v>30.85714286</v>
      </c>
      <c r="R147" s="53">
        <f t="shared" si="5"/>
        <v>0.006254691018</v>
      </c>
      <c r="S147" s="53">
        <f t="shared" si="9"/>
        <v>0.007907698851</v>
      </c>
      <c r="T147" s="55">
        <v>1.0</v>
      </c>
      <c r="U147" s="56"/>
    </row>
    <row r="148" ht="15.75" customHeight="1">
      <c r="A148" s="57">
        <v>44032.0</v>
      </c>
      <c r="B148" s="58">
        <f t="shared" si="14"/>
        <v>4026</v>
      </c>
      <c r="C148" s="59">
        <v>11.0</v>
      </c>
      <c r="D148" s="60">
        <v>5.0</v>
      </c>
      <c r="E148" s="60">
        <v>1374.0</v>
      </c>
      <c r="F148" s="61">
        <f t="shared" si="17"/>
        <v>327</v>
      </c>
      <c r="G148" s="62"/>
      <c r="H148" s="63">
        <v>12.0</v>
      </c>
      <c r="I148" s="64">
        <v>195.0</v>
      </c>
      <c r="J148" s="51">
        <f t="shared" si="6"/>
        <v>1</v>
      </c>
      <c r="K148" s="49">
        <v>413760.0</v>
      </c>
      <c r="L148" s="138">
        <f t="shared" si="15"/>
        <v>2994</v>
      </c>
      <c r="M148" s="165">
        <f t="shared" si="16"/>
        <v>0.003674014696</v>
      </c>
      <c r="N148" s="51">
        <v>3.0</v>
      </c>
      <c r="O148" s="67">
        <f t="shared" si="13"/>
        <v>0.44</v>
      </c>
      <c r="P148" s="67">
        <f t="shared" si="8"/>
        <v>1.023379332</v>
      </c>
      <c r="Q148" s="85">
        <f t="shared" si="3"/>
        <v>29</v>
      </c>
      <c r="R148" s="53">
        <f t="shared" si="5"/>
        <v>0.002735637901</v>
      </c>
      <c r="S148" s="53">
        <f t="shared" si="9"/>
        <v>0.007400267056</v>
      </c>
      <c r="T148" s="55">
        <v>6.0</v>
      </c>
      <c r="U148" s="56"/>
    </row>
    <row r="149" ht="15.75" customHeight="1">
      <c r="A149" s="57">
        <v>44033.0</v>
      </c>
      <c r="B149" s="58">
        <f t="shared" si="14"/>
        <v>4062</v>
      </c>
      <c r="C149" s="59">
        <v>36.0</v>
      </c>
      <c r="D149" s="60">
        <v>5.0</v>
      </c>
      <c r="E149" s="60">
        <v>1374.0</v>
      </c>
      <c r="F149" s="61">
        <f t="shared" si="17"/>
        <v>332</v>
      </c>
      <c r="G149" s="62"/>
      <c r="H149" s="63">
        <v>10.0</v>
      </c>
      <c r="I149" s="64">
        <v>197.0</v>
      </c>
      <c r="J149" s="51">
        <f t="shared" si="6"/>
        <v>2</v>
      </c>
      <c r="K149" s="49">
        <v>419906.0</v>
      </c>
      <c r="L149" s="138">
        <f t="shared" si="15"/>
        <v>6146</v>
      </c>
      <c r="M149" s="165">
        <f t="shared" si="16"/>
        <v>0.005857468272</v>
      </c>
      <c r="N149" s="51">
        <v>3.0</v>
      </c>
      <c r="O149" s="67">
        <f t="shared" si="13"/>
        <v>3.272727273</v>
      </c>
      <c r="P149" s="67">
        <f t="shared" si="8"/>
        <v>1.335696047</v>
      </c>
      <c r="Q149" s="85">
        <f t="shared" si="3"/>
        <v>25.85714286</v>
      </c>
      <c r="R149" s="53">
        <f t="shared" si="5"/>
        <v>0.008941877794</v>
      </c>
      <c r="S149" s="53">
        <f t="shared" si="9"/>
        <v>0.006519940074</v>
      </c>
      <c r="T149" s="55"/>
      <c r="U149" s="56"/>
    </row>
    <row r="150" ht="15.75" customHeight="1">
      <c r="A150" s="57">
        <v>44034.0</v>
      </c>
      <c r="B150" s="58">
        <f t="shared" si="14"/>
        <v>4091</v>
      </c>
      <c r="C150" s="59">
        <v>32.0</v>
      </c>
      <c r="D150" s="60">
        <v>14.0</v>
      </c>
      <c r="E150" s="60">
        <v>1374.0</v>
      </c>
      <c r="F150" s="61">
        <f t="shared" si="17"/>
        <v>346</v>
      </c>
      <c r="G150" s="62"/>
      <c r="H150" s="63">
        <v>10.0</v>
      </c>
      <c r="I150" s="64">
        <v>200.0</v>
      </c>
      <c r="J150" s="51">
        <f t="shared" si="6"/>
        <v>3</v>
      </c>
      <c r="K150" s="49">
        <v>424675.0</v>
      </c>
      <c r="L150" s="138">
        <f t="shared" si="15"/>
        <v>4769</v>
      </c>
      <c r="M150" s="165">
        <f t="shared" si="16"/>
        <v>0.006710002097</v>
      </c>
      <c r="N150" s="51">
        <v>3.0</v>
      </c>
      <c r="O150" s="67">
        <f t="shared" si="13"/>
        <v>0.8888888889</v>
      </c>
      <c r="P150" s="67">
        <f t="shared" si="8"/>
        <v>1.144723825</v>
      </c>
      <c r="Q150" s="85">
        <f t="shared" si="3"/>
        <v>26.57142857</v>
      </c>
      <c r="R150" s="53">
        <f t="shared" si="5"/>
        <v>0.007877892664</v>
      </c>
      <c r="S150" s="53">
        <f t="shared" si="9"/>
        <v>0.006655580959</v>
      </c>
      <c r="T150" s="55">
        <v>3.0</v>
      </c>
      <c r="U150" s="56"/>
    </row>
    <row r="151" ht="15.75" customHeight="1">
      <c r="A151" s="57">
        <v>44035.0</v>
      </c>
      <c r="B151" s="58">
        <f t="shared" si="14"/>
        <v>4124</v>
      </c>
      <c r="C151" s="59">
        <v>33.0</v>
      </c>
      <c r="D151" s="60">
        <v>15.0</v>
      </c>
      <c r="E151" s="60">
        <v>1374.0</v>
      </c>
      <c r="F151" s="61">
        <f t="shared" si="17"/>
        <v>361</v>
      </c>
      <c r="G151" s="62"/>
      <c r="H151" s="63">
        <v>8.0</v>
      </c>
      <c r="I151" s="64">
        <v>201.0</v>
      </c>
      <c r="J151" s="51">
        <f t="shared" si="6"/>
        <v>1</v>
      </c>
      <c r="K151" s="49">
        <v>430864.0</v>
      </c>
      <c r="L151" s="138">
        <f t="shared" si="15"/>
        <v>6189</v>
      </c>
      <c r="M151" s="165">
        <f t="shared" si="16"/>
        <v>0.005332040717</v>
      </c>
      <c r="N151" s="51">
        <v>3.0</v>
      </c>
      <c r="O151" s="67">
        <f t="shared" si="13"/>
        <v>1.03125</v>
      </c>
      <c r="P151" s="67">
        <f t="shared" si="8"/>
        <v>1.21544042</v>
      </c>
      <c r="Q151" s="85">
        <f t="shared" si="3"/>
        <v>26.28571429</v>
      </c>
      <c r="R151" s="53">
        <f t="shared" si="5"/>
        <v>0.008066487411</v>
      </c>
      <c r="S151" s="53">
        <f t="shared" si="9"/>
        <v>0.006533726314</v>
      </c>
      <c r="T151" s="55"/>
      <c r="U151" s="56"/>
    </row>
    <row r="152" ht="15.75" customHeight="1">
      <c r="A152" s="57">
        <v>44036.0</v>
      </c>
      <c r="B152" s="58">
        <f t="shared" si="14"/>
        <v>4150</v>
      </c>
      <c r="C152" s="59">
        <v>26.0</v>
      </c>
      <c r="D152" s="60">
        <v>10.0</v>
      </c>
      <c r="E152" s="60">
        <v>1374.0</v>
      </c>
      <c r="F152" s="61">
        <f t="shared" si="17"/>
        <v>371</v>
      </c>
      <c r="G152" s="62"/>
      <c r="H152" s="63">
        <v>8.0</v>
      </c>
      <c r="I152" s="64">
        <v>201.0</v>
      </c>
      <c r="J152" s="51">
        <f t="shared" si="6"/>
        <v>0</v>
      </c>
      <c r="K152" s="49">
        <v>436510.0</v>
      </c>
      <c r="L152" s="138">
        <f t="shared" si="15"/>
        <v>5646</v>
      </c>
      <c r="M152" s="165">
        <f t="shared" si="16"/>
        <v>0.00460503011</v>
      </c>
      <c r="N152" s="51">
        <v>3.0</v>
      </c>
      <c r="O152" s="67">
        <f t="shared" si="13"/>
        <v>0.7878787879</v>
      </c>
      <c r="P152" s="67">
        <f t="shared" si="8"/>
        <v>1.151888231</v>
      </c>
      <c r="Q152" s="85">
        <f t="shared" si="3"/>
        <v>26</v>
      </c>
      <c r="R152" s="53">
        <f t="shared" si="5"/>
        <v>0.006304558681</v>
      </c>
      <c r="S152" s="53">
        <f t="shared" si="9"/>
        <v>0.00642248785</v>
      </c>
      <c r="T152" s="55"/>
      <c r="U152" s="56"/>
    </row>
    <row r="153" ht="15.75" customHeight="1">
      <c r="A153" s="160">
        <v>44037.0</v>
      </c>
      <c r="B153" s="58">
        <f t="shared" si="14"/>
        <v>4180</v>
      </c>
      <c r="C153" s="59">
        <v>31.0</v>
      </c>
      <c r="D153" s="60">
        <v>11.0</v>
      </c>
      <c r="E153" s="60">
        <v>1374.0</v>
      </c>
      <c r="F153" s="61">
        <f t="shared" si="17"/>
        <v>382</v>
      </c>
      <c r="G153" s="62"/>
      <c r="H153" s="63">
        <v>10.0</v>
      </c>
      <c r="I153" s="64">
        <v>201.0</v>
      </c>
      <c r="J153" s="51">
        <f t="shared" si="6"/>
        <v>0</v>
      </c>
      <c r="K153" s="49">
        <v>440156.0</v>
      </c>
      <c r="L153" s="138">
        <f t="shared" si="15"/>
        <v>3646</v>
      </c>
      <c r="M153" s="165">
        <f t="shared" si="16"/>
        <v>0.008502468459</v>
      </c>
      <c r="N153" s="51">
        <v>3.0</v>
      </c>
      <c r="O153" s="67">
        <f t="shared" si="13"/>
        <v>1.192307692</v>
      </c>
      <c r="P153" s="67">
        <f t="shared" si="8"/>
        <v>1.200926693</v>
      </c>
      <c r="Q153" s="85">
        <f t="shared" si="3"/>
        <v>27.71428571</v>
      </c>
      <c r="R153" s="53">
        <f t="shared" si="5"/>
        <v>0.007469879518</v>
      </c>
      <c r="S153" s="53">
        <f t="shared" si="9"/>
        <v>0.006807289284</v>
      </c>
      <c r="T153" s="55">
        <v>1.0</v>
      </c>
      <c r="U153" s="56"/>
    </row>
    <row r="154" ht="15.75" customHeight="1">
      <c r="A154" s="160">
        <v>44038.0</v>
      </c>
      <c r="B154" s="58">
        <f t="shared" si="14"/>
        <v>4207</v>
      </c>
      <c r="C154" s="59">
        <v>27.0</v>
      </c>
      <c r="D154" s="60">
        <v>8.0</v>
      </c>
      <c r="E154" s="60">
        <v>1374.0</v>
      </c>
      <c r="F154" s="61">
        <f t="shared" si="17"/>
        <v>390</v>
      </c>
      <c r="G154" s="62"/>
      <c r="H154" s="63">
        <v>9.0</v>
      </c>
      <c r="I154" s="64">
        <v>202.0</v>
      </c>
      <c r="J154" s="51">
        <f t="shared" si="6"/>
        <v>1</v>
      </c>
      <c r="K154" s="49">
        <v>447685.0</v>
      </c>
      <c r="L154" s="138">
        <f t="shared" si="15"/>
        <v>7529</v>
      </c>
      <c r="M154" s="165">
        <f t="shared" si="16"/>
        <v>0.003586133617</v>
      </c>
      <c r="N154" s="51">
        <v>3.0</v>
      </c>
      <c r="O154" s="67">
        <f t="shared" si="13"/>
        <v>0.8709677419</v>
      </c>
      <c r="P154" s="67">
        <f t="shared" si="8"/>
        <v>1.224976232</v>
      </c>
      <c r="Q154" s="85">
        <f t="shared" si="3"/>
        <v>28</v>
      </c>
      <c r="R154" s="53">
        <f t="shared" si="5"/>
        <v>0.006459330144</v>
      </c>
      <c r="S154" s="53">
        <f t="shared" si="9"/>
        <v>0.006836523445</v>
      </c>
      <c r="T154" s="55"/>
      <c r="U154" s="56"/>
    </row>
    <row r="155" ht="15.75" customHeight="1">
      <c r="A155" s="57">
        <v>44039.0</v>
      </c>
      <c r="B155" s="58">
        <f t="shared" si="14"/>
        <v>4241</v>
      </c>
      <c r="C155" s="59">
        <v>35.0</v>
      </c>
      <c r="D155" s="60">
        <v>9.0</v>
      </c>
      <c r="E155" s="60">
        <v>1374.0</v>
      </c>
      <c r="F155" s="61">
        <f t="shared" si="17"/>
        <v>399</v>
      </c>
      <c r="G155" s="62"/>
      <c r="H155" s="63">
        <v>9.0</v>
      </c>
      <c r="I155" s="64">
        <v>202.0</v>
      </c>
      <c r="J155" s="51">
        <f t="shared" si="6"/>
        <v>0</v>
      </c>
      <c r="K155" s="49">
        <v>451317.0</v>
      </c>
      <c r="L155" s="138">
        <f t="shared" si="15"/>
        <v>3632</v>
      </c>
      <c r="M155" s="165">
        <f t="shared" si="16"/>
        <v>0.009636563877</v>
      </c>
      <c r="N155" s="51">
        <v>3.0</v>
      </c>
      <c r="O155" s="67">
        <f t="shared" si="13"/>
        <v>1.296296296</v>
      </c>
      <c r="P155" s="67">
        <f t="shared" si="8"/>
        <v>1.222539585</v>
      </c>
      <c r="Q155" s="85">
        <f t="shared" si="3"/>
        <v>31.42857143</v>
      </c>
      <c r="R155" s="53">
        <f t="shared" si="5"/>
        <v>0.008319467554</v>
      </c>
      <c r="S155" s="53">
        <f t="shared" si="9"/>
        <v>0.007634213395</v>
      </c>
      <c r="T155" s="55">
        <v>1.0</v>
      </c>
      <c r="U155" s="56"/>
    </row>
    <row r="156" ht="15.75" customHeight="1">
      <c r="A156" s="57">
        <v>44040.0</v>
      </c>
      <c r="B156" s="58">
        <f t="shared" si="14"/>
        <v>4293</v>
      </c>
      <c r="C156" s="59">
        <v>52.0</v>
      </c>
      <c r="D156" s="60">
        <v>11.0</v>
      </c>
      <c r="E156" s="60">
        <v>1374.0</v>
      </c>
      <c r="F156" s="61">
        <f t="shared" si="17"/>
        <v>410</v>
      </c>
      <c r="G156" s="62"/>
      <c r="H156" s="63">
        <v>8.0</v>
      </c>
      <c r="I156" s="64">
        <v>203.0</v>
      </c>
      <c r="J156" s="51">
        <f t="shared" si="6"/>
        <v>1</v>
      </c>
      <c r="K156" s="49">
        <v>457540.0</v>
      </c>
      <c r="L156" s="138">
        <f t="shared" si="15"/>
        <v>6223</v>
      </c>
      <c r="M156" s="165">
        <f t="shared" si="16"/>
        <v>0.008356098345</v>
      </c>
      <c r="N156" s="51">
        <v>3.0</v>
      </c>
      <c r="O156" s="67">
        <f t="shared" si="13"/>
        <v>1.485714286</v>
      </c>
      <c r="P156" s="67">
        <f t="shared" si="8"/>
        <v>1.353253871</v>
      </c>
      <c r="Q156" s="85">
        <f t="shared" si="3"/>
        <v>33.71428571</v>
      </c>
      <c r="R156" s="53">
        <f t="shared" si="5"/>
        <v>0.01226125914</v>
      </c>
      <c r="S156" s="53">
        <f t="shared" si="9"/>
        <v>0.00810841073</v>
      </c>
      <c r="T156" s="55"/>
      <c r="U156" s="56"/>
    </row>
    <row r="157" ht="15.75" customHeight="1">
      <c r="A157" s="57">
        <v>44041.0</v>
      </c>
      <c r="B157" s="58">
        <f t="shared" si="14"/>
        <v>4350</v>
      </c>
      <c r="C157" s="59">
        <v>57.0</v>
      </c>
      <c r="D157" s="60">
        <v>13.0</v>
      </c>
      <c r="E157" s="60">
        <v>1374.0</v>
      </c>
      <c r="F157" s="61">
        <f t="shared" si="17"/>
        <v>423</v>
      </c>
      <c r="G157" s="62"/>
      <c r="H157" s="63">
        <v>8.0</v>
      </c>
      <c r="I157" s="64">
        <v>203.0</v>
      </c>
      <c r="J157" s="51">
        <f t="shared" si="6"/>
        <v>0</v>
      </c>
      <c r="K157" s="49">
        <v>511429.0</v>
      </c>
      <c r="L157" s="141">
        <f t="shared" si="15"/>
        <v>53889</v>
      </c>
      <c r="M157" s="165">
        <f t="shared" si="16"/>
        <v>0.001057729778</v>
      </c>
      <c r="N157" s="51">
        <v>3.0</v>
      </c>
      <c r="O157" s="67">
        <f t="shared" si="13"/>
        <v>1.096153846</v>
      </c>
      <c r="P157" s="67">
        <f t="shared" si="8"/>
        <v>1.081182192</v>
      </c>
      <c r="Q157" s="85">
        <f t="shared" si="3"/>
        <v>37.28571429</v>
      </c>
      <c r="R157" s="53">
        <f t="shared" si="5"/>
        <v>0.01327742837</v>
      </c>
      <c r="S157" s="53">
        <f t="shared" si="9"/>
        <v>0.008879772974</v>
      </c>
      <c r="T157" s="55"/>
      <c r="U157" s="56"/>
    </row>
    <row r="158" ht="15.75" customHeight="1">
      <c r="A158" s="57">
        <v>44042.0</v>
      </c>
      <c r="B158" s="58">
        <f t="shared" si="14"/>
        <v>4415</v>
      </c>
      <c r="C158" s="59">
        <v>65.0</v>
      </c>
      <c r="D158" s="60">
        <v>34.0</v>
      </c>
      <c r="E158" s="60">
        <v>1374.0</v>
      </c>
      <c r="F158" s="61">
        <f t="shared" si="17"/>
        <v>457</v>
      </c>
      <c r="G158" s="62"/>
      <c r="H158" s="63">
        <v>7.0</v>
      </c>
      <c r="I158" s="64">
        <v>203.0</v>
      </c>
      <c r="J158" s="51">
        <f t="shared" si="6"/>
        <v>0</v>
      </c>
      <c r="K158" s="49">
        <v>519887.0</v>
      </c>
      <c r="L158" s="138">
        <f t="shared" si="15"/>
        <v>8458</v>
      </c>
      <c r="M158" s="165">
        <f t="shared" si="16"/>
        <v>0.007685031922</v>
      </c>
      <c r="N158" s="51">
        <v>3.0</v>
      </c>
      <c r="O158" s="67">
        <f t="shared" si="13"/>
        <v>1.140350877</v>
      </c>
      <c r="P158" s="67">
        <f t="shared" si="8"/>
        <v>1.112614941</v>
      </c>
      <c r="Q158" s="85">
        <f t="shared" si="3"/>
        <v>41.85714286</v>
      </c>
      <c r="R158" s="53">
        <f t="shared" si="5"/>
        <v>0.01494252874</v>
      </c>
      <c r="S158" s="53">
        <f t="shared" si="9"/>
        <v>0.009862064592</v>
      </c>
      <c r="T158" s="55"/>
      <c r="U158" s="56"/>
    </row>
    <row r="159" ht="15.75" customHeight="1">
      <c r="A159" s="57">
        <v>44043.0</v>
      </c>
      <c r="B159" s="58">
        <f t="shared" si="14"/>
        <v>4491</v>
      </c>
      <c r="C159" s="59">
        <v>78.0</v>
      </c>
      <c r="D159" s="60">
        <v>17.0</v>
      </c>
      <c r="E159" s="60">
        <v>1374.0</v>
      </c>
      <c r="F159" s="61">
        <f t="shared" si="17"/>
        <v>474</v>
      </c>
      <c r="G159" s="62"/>
      <c r="H159" s="63">
        <v>9.0</v>
      </c>
      <c r="I159" s="64">
        <v>206.0</v>
      </c>
      <c r="J159" s="51">
        <f t="shared" si="6"/>
        <v>3</v>
      </c>
      <c r="K159" s="49">
        <v>529855.0</v>
      </c>
      <c r="L159" s="138">
        <f t="shared" si="15"/>
        <v>9968</v>
      </c>
      <c r="M159" s="165">
        <f t="shared" si="16"/>
        <v>0.007825040128</v>
      </c>
      <c r="N159" s="51">
        <v>3.0</v>
      </c>
      <c r="O159" s="67">
        <f t="shared" si="13"/>
        <v>1.2</v>
      </c>
      <c r="P159" s="67">
        <f t="shared" si="8"/>
        <v>1.133708691</v>
      </c>
      <c r="Q159" s="85">
        <f t="shared" si="3"/>
        <v>49.28571429</v>
      </c>
      <c r="R159" s="53">
        <f t="shared" si="5"/>
        <v>0.01766704417</v>
      </c>
      <c r="S159" s="53">
        <f t="shared" si="9"/>
        <v>0.0114852768</v>
      </c>
      <c r="T159" s="55">
        <v>2.0</v>
      </c>
      <c r="U159" s="56"/>
    </row>
    <row r="160" ht="15.75" customHeight="1">
      <c r="A160" s="160">
        <v>44044.0</v>
      </c>
      <c r="B160" s="58">
        <f>B159+C160-T1602</f>
        <v>4601</v>
      </c>
      <c r="C160" s="59">
        <v>110.0</v>
      </c>
      <c r="D160" s="60">
        <v>12.0</v>
      </c>
      <c r="E160" s="60">
        <v>1374.0</v>
      </c>
      <c r="F160" s="61">
        <f t="shared" si="17"/>
        <v>486</v>
      </c>
      <c r="G160" s="62"/>
      <c r="H160" s="63">
        <v>10.0</v>
      </c>
      <c r="I160" s="64">
        <v>206.0</v>
      </c>
      <c r="J160" s="51">
        <f t="shared" si="6"/>
        <v>0</v>
      </c>
      <c r="K160" s="49">
        <v>539493.0</v>
      </c>
      <c r="L160" s="138">
        <f t="shared" si="15"/>
        <v>9638</v>
      </c>
      <c r="M160" s="165">
        <f t="shared" si="16"/>
        <v>0.01141315626</v>
      </c>
      <c r="N160" s="51">
        <v>3.0</v>
      </c>
      <c r="O160" s="67">
        <f t="shared" si="13"/>
        <v>1.41025641</v>
      </c>
      <c r="P160" s="67">
        <f t="shared" si="8"/>
        <v>1.211505894</v>
      </c>
      <c r="Q160" s="85">
        <f t="shared" si="3"/>
        <v>60.57142857</v>
      </c>
      <c r="R160" s="53">
        <f t="shared" si="5"/>
        <v>0.02449343131</v>
      </c>
      <c r="S160" s="53">
        <f t="shared" si="9"/>
        <v>0.01391721277</v>
      </c>
      <c r="T160" s="55"/>
      <c r="U160" s="56"/>
    </row>
    <row r="161" ht="15.75" customHeight="1">
      <c r="A161" s="160">
        <v>44045.0</v>
      </c>
      <c r="B161" s="58">
        <f t="shared" ref="B161:B273" si="18">B160+C161-T161</f>
        <v>4676</v>
      </c>
      <c r="C161" s="59">
        <v>75.0</v>
      </c>
      <c r="D161" s="60">
        <v>9.0</v>
      </c>
      <c r="E161" s="60">
        <v>1374.0</v>
      </c>
      <c r="F161" s="61">
        <f t="shared" si="17"/>
        <v>495</v>
      </c>
      <c r="G161" s="62"/>
      <c r="H161" s="63">
        <v>12.0</v>
      </c>
      <c r="I161" s="64">
        <v>208.0</v>
      </c>
      <c r="J161" s="51">
        <f t="shared" si="6"/>
        <v>2</v>
      </c>
      <c r="K161" s="49">
        <v>545439.0</v>
      </c>
      <c r="L161" s="138">
        <f t="shared" si="15"/>
        <v>5946</v>
      </c>
      <c r="M161" s="165">
        <f t="shared" si="16"/>
        <v>0.0126135217</v>
      </c>
      <c r="N161" s="51">
        <v>3.0</v>
      </c>
      <c r="O161" s="67">
        <f t="shared" si="13"/>
        <v>0.6818181818</v>
      </c>
      <c r="P161" s="67">
        <f t="shared" si="8"/>
        <v>1.147694705</v>
      </c>
      <c r="Q161" s="85">
        <f t="shared" si="3"/>
        <v>67.42857143</v>
      </c>
      <c r="R161" s="53">
        <f t="shared" si="5"/>
        <v>0.01630080417</v>
      </c>
      <c r="S161" s="53">
        <f t="shared" si="9"/>
        <v>0.01532313764</v>
      </c>
      <c r="T161" s="55"/>
      <c r="U161" s="56"/>
    </row>
    <row r="162" ht="15.75" customHeight="1">
      <c r="A162" s="57">
        <v>44046.0</v>
      </c>
      <c r="B162" s="58">
        <f t="shared" si="18"/>
        <v>4751</v>
      </c>
      <c r="C162" s="59">
        <v>77.0</v>
      </c>
      <c r="D162" s="60">
        <v>10.0</v>
      </c>
      <c r="E162" s="60">
        <v>1374.0</v>
      </c>
      <c r="F162" s="61">
        <f t="shared" si="17"/>
        <v>505</v>
      </c>
      <c r="G162" s="62"/>
      <c r="H162" s="63">
        <v>13.0</v>
      </c>
      <c r="I162" s="64">
        <v>209.0</v>
      </c>
      <c r="J162" s="51">
        <f t="shared" si="6"/>
        <v>1</v>
      </c>
      <c r="K162" s="49">
        <v>564856.0</v>
      </c>
      <c r="L162" s="141">
        <f t="shared" si="15"/>
        <v>19417</v>
      </c>
      <c r="M162" s="165">
        <f t="shared" si="16"/>
        <v>0.003965597157</v>
      </c>
      <c r="N162" s="51">
        <v>3.0</v>
      </c>
      <c r="O162" s="67">
        <f t="shared" si="13"/>
        <v>1.026666667</v>
      </c>
      <c r="P162" s="67">
        <f t="shared" si="8"/>
        <v>1.167157071</v>
      </c>
      <c r="Q162" s="85">
        <f t="shared" si="3"/>
        <v>73.42857143</v>
      </c>
      <c r="R162" s="53">
        <f t="shared" si="5"/>
        <v>0.01646706587</v>
      </c>
      <c r="S162" s="53">
        <f t="shared" si="9"/>
        <v>0.01648708025</v>
      </c>
      <c r="T162" s="55">
        <v>2.0</v>
      </c>
      <c r="U162" s="56"/>
    </row>
    <row r="163" ht="15.75" customHeight="1">
      <c r="A163" s="57">
        <v>44047.0</v>
      </c>
      <c r="B163" s="58">
        <f t="shared" si="18"/>
        <v>4872</v>
      </c>
      <c r="C163" s="59">
        <v>121.0</v>
      </c>
      <c r="D163" s="60">
        <v>12.0</v>
      </c>
      <c r="E163" s="60">
        <v>1374.0</v>
      </c>
      <c r="F163" s="61">
        <f t="shared" si="17"/>
        <v>517</v>
      </c>
      <c r="G163" s="62"/>
      <c r="H163" s="63">
        <v>13.0</v>
      </c>
      <c r="I163" s="64">
        <v>209.0</v>
      </c>
      <c r="J163" s="51">
        <f t="shared" si="6"/>
        <v>0</v>
      </c>
      <c r="K163" s="49">
        <v>599709.0</v>
      </c>
      <c r="L163" s="141">
        <f t="shared" si="15"/>
        <v>34853</v>
      </c>
      <c r="M163" s="165">
        <f t="shared" si="16"/>
        <v>0.003471724098</v>
      </c>
      <c r="N163" s="51">
        <v>3.0</v>
      </c>
      <c r="O163" s="67">
        <f t="shared" si="13"/>
        <v>1.571428571</v>
      </c>
      <c r="P163" s="67">
        <f t="shared" si="8"/>
        <v>1.201548605</v>
      </c>
      <c r="Q163" s="85">
        <f t="shared" si="3"/>
        <v>83.28571429</v>
      </c>
      <c r="R163" s="53">
        <f t="shared" si="5"/>
        <v>0.02546832246</v>
      </c>
      <c r="S163" s="53">
        <f t="shared" si="9"/>
        <v>0.01837380358</v>
      </c>
      <c r="T163" s="55"/>
      <c r="U163" s="56"/>
    </row>
    <row r="164" ht="15.75" customHeight="1">
      <c r="A164" s="57">
        <v>44048.0</v>
      </c>
      <c r="B164" s="58">
        <f t="shared" si="18"/>
        <v>4987</v>
      </c>
      <c r="C164" s="59">
        <v>124.0</v>
      </c>
      <c r="D164" s="60">
        <v>24.0</v>
      </c>
      <c r="E164" s="60">
        <v>1374.0</v>
      </c>
      <c r="F164" s="61">
        <f t="shared" si="17"/>
        <v>541</v>
      </c>
      <c r="G164" s="62"/>
      <c r="H164" s="63">
        <v>13.0</v>
      </c>
      <c r="I164" s="64">
        <v>210.0</v>
      </c>
      <c r="J164" s="51">
        <f t="shared" si="6"/>
        <v>1</v>
      </c>
      <c r="K164" s="49">
        <v>609583.0</v>
      </c>
      <c r="L164" s="138">
        <f t="shared" si="15"/>
        <v>9874</v>
      </c>
      <c r="M164" s="165">
        <f t="shared" si="16"/>
        <v>0.01255823375</v>
      </c>
      <c r="N164" s="51">
        <v>3.0</v>
      </c>
      <c r="O164" s="67">
        <f t="shared" si="13"/>
        <v>1.024793388</v>
      </c>
      <c r="P164" s="67">
        <f t="shared" si="8"/>
        <v>1.143933493</v>
      </c>
      <c r="Q164" s="85">
        <f t="shared" si="3"/>
        <v>92.85714286</v>
      </c>
      <c r="R164" s="53">
        <f t="shared" si="5"/>
        <v>0.02545155993</v>
      </c>
      <c r="S164" s="53">
        <f t="shared" si="9"/>
        <v>0.02011296523</v>
      </c>
      <c r="T164" s="55">
        <v>9.0</v>
      </c>
      <c r="U164" s="56"/>
    </row>
    <row r="165" ht="15.75" customHeight="1">
      <c r="A165" s="57">
        <v>44049.0</v>
      </c>
      <c r="B165" s="58">
        <f t="shared" si="18"/>
        <v>5137</v>
      </c>
      <c r="C165" s="59">
        <v>153.0</v>
      </c>
      <c r="D165" s="60">
        <v>18.0</v>
      </c>
      <c r="E165" s="60">
        <v>1374.0</v>
      </c>
      <c r="F165" s="61">
        <f t="shared" si="17"/>
        <v>559</v>
      </c>
      <c r="G165" s="62"/>
      <c r="H165" s="63">
        <v>14.0</v>
      </c>
      <c r="I165" s="64">
        <v>210.0</v>
      </c>
      <c r="J165" s="51">
        <f t="shared" si="6"/>
        <v>0</v>
      </c>
      <c r="K165" s="49">
        <v>619393.0</v>
      </c>
      <c r="L165" s="138">
        <f t="shared" si="15"/>
        <v>9810</v>
      </c>
      <c r="M165" s="165">
        <f t="shared" si="16"/>
        <v>0.01559633028</v>
      </c>
      <c r="N165" s="51">
        <v>3.0</v>
      </c>
      <c r="O165" s="67">
        <f t="shared" si="13"/>
        <v>1.233870968</v>
      </c>
      <c r="P165" s="67">
        <f t="shared" si="8"/>
        <v>1.161148133</v>
      </c>
      <c r="Q165" s="85">
        <f t="shared" si="3"/>
        <v>105.4285714</v>
      </c>
      <c r="R165" s="53">
        <f t="shared" si="5"/>
        <v>0.0306797674</v>
      </c>
      <c r="S165" s="53">
        <f t="shared" si="9"/>
        <v>0.02236114219</v>
      </c>
      <c r="T165" s="55">
        <v>3.0</v>
      </c>
      <c r="U165" s="56"/>
    </row>
    <row r="166" ht="15.75" customHeight="1">
      <c r="A166" s="57">
        <v>44050.0</v>
      </c>
      <c r="B166" s="58">
        <f t="shared" si="18"/>
        <v>5284</v>
      </c>
      <c r="C166" s="59">
        <v>151.0</v>
      </c>
      <c r="D166" s="60">
        <v>12.0</v>
      </c>
      <c r="E166" s="60">
        <v>1374.0</v>
      </c>
      <c r="F166" s="61">
        <f t="shared" si="17"/>
        <v>571</v>
      </c>
      <c r="G166" s="62"/>
      <c r="H166" s="63">
        <v>14.0</v>
      </c>
      <c r="I166" s="64">
        <v>210.0</v>
      </c>
      <c r="J166" s="51">
        <f t="shared" si="6"/>
        <v>0</v>
      </c>
      <c r="K166" s="49">
        <v>630983.0</v>
      </c>
      <c r="L166" s="138">
        <f t="shared" si="15"/>
        <v>11590</v>
      </c>
      <c r="M166" s="165">
        <f t="shared" si="16"/>
        <v>0.01302847282</v>
      </c>
      <c r="N166" s="51">
        <v>3.0</v>
      </c>
      <c r="O166" s="67">
        <f t="shared" si="13"/>
        <v>0.9869281046</v>
      </c>
      <c r="P166" s="67">
        <f t="shared" si="8"/>
        <v>1.141970286</v>
      </c>
      <c r="Q166" s="85">
        <f t="shared" si="3"/>
        <v>115.8571429</v>
      </c>
      <c r="R166" s="53">
        <f t="shared" si="5"/>
        <v>0.02939458828</v>
      </c>
      <c r="S166" s="53">
        <f t="shared" si="9"/>
        <v>0.02403650563</v>
      </c>
      <c r="T166" s="55">
        <v>4.0</v>
      </c>
      <c r="U166" s="56"/>
    </row>
    <row r="167" ht="16.5" customHeight="1">
      <c r="A167" s="160">
        <v>44051.0</v>
      </c>
      <c r="B167" s="58">
        <f t="shared" si="18"/>
        <v>5435</v>
      </c>
      <c r="C167" s="59">
        <v>152.0</v>
      </c>
      <c r="D167" s="60">
        <v>25.0</v>
      </c>
      <c r="E167" s="60">
        <v>1374.0</v>
      </c>
      <c r="F167" s="61">
        <f t="shared" si="17"/>
        <v>596</v>
      </c>
      <c r="G167" s="62"/>
      <c r="H167" s="63">
        <v>17.0</v>
      </c>
      <c r="I167" s="64">
        <v>211.0</v>
      </c>
      <c r="J167" s="51">
        <f t="shared" si="6"/>
        <v>1</v>
      </c>
      <c r="K167" s="49">
        <v>640297.0</v>
      </c>
      <c r="L167" s="138">
        <f t="shared" si="15"/>
        <v>9314</v>
      </c>
      <c r="M167" s="165">
        <f t="shared" si="16"/>
        <v>0.016319519</v>
      </c>
      <c r="N167" s="51">
        <v>3.0</v>
      </c>
      <c r="O167" s="67">
        <f t="shared" si="13"/>
        <v>1.006622517</v>
      </c>
      <c r="P167" s="67">
        <f t="shared" si="8"/>
        <v>1.117798101</v>
      </c>
      <c r="Q167" s="85">
        <f t="shared" si="3"/>
        <v>121.8571429</v>
      </c>
      <c r="R167" s="53">
        <f t="shared" si="5"/>
        <v>0.0287660863</v>
      </c>
      <c r="S167" s="53">
        <f t="shared" si="9"/>
        <v>0.02464688492</v>
      </c>
      <c r="T167" s="55">
        <v>1.0</v>
      </c>
      <c r="U167" s="56"/>
    </row>
    <row r="168" ht="15.75" customHeight="1">
      <c r="A168" s="160">
        <v>44052.0</v>
      </c>
      <c r="B168" s="58">
        <f t="shared" si="18"/>
        <v>5637</v>
      </c>
      <c r="C168" s="59">
        <v>203.0</v>
      </c>
      <c r="D168" s="60">
        <v>33.0</v>
      </c>
      <c r="E168" s="60">
        <v>1374.0</v>
      </c>
      <c r="F168" s="61">
        <f t="shared" si="17"/>
        <v>629</v>
      </c>
      <c r="G168" s="62"/>
      <c r="H168" s="63">
        <v>22.0</v>
      </c>
      <c r="I168" s="64">
        <v>212.0</v>
      </c>
      <c r="J168" s="51">
        <f t="shared" si="6"/>
        <v>1</v>
      </c>
      <c r="K168" s="49">
        <v>650998.0</v>
      </c>
      <c r="L168" s="138">
        <f t="shared" si="15"/>
        <v>10701</v>
      </c>
      <c r="M168" s="165">
        <f t="shared" si="16"/>
        <v>0.0189701897</v>
      </c>
      <c r="N168" s="51">
        <v>3.0</v>
      </c>
      <c r="O168" s="67">
        <f t="shared" si="13"/>
        <v>1.335526316</v>
      </c>
      <c r="P168" s="67">
        <f t="shared" si="8"/>
        <v>1.108456839</v>
      </c>
      <c r="Q168" s="85">
        <f t="shared" si="3"/>
        <v>140.1428571</v>
      </c>
      <c r="R168" s="53">
        <f t="shared" si="5"/>
        <v>0.03735050598</v>
      </c>
      <c r="S168" s="53">
        <f t="shared" si="9"/>
        <v>0.02765398517</v>
      </c>
      <c r="T168" s="55">
        <v>1.0</v>
      </c>
      <c r="U168" s="56"/>
    </row>
    <row r="169" ht="15.75" customHeight="1">
      <c r="A169" s="57">
        <v>44053.0</v>
      </c>
      <c r="B169" s="58">
        <f t="shared" si="18"/>
        <v>5763</v>
      </c>
      <c r="C169" s="59">
        <v>126.0</v>
      </c>
      <c r="D169" s="60">
        <v>36.0</v>
      </c>
      <c r="E169" s="60">
        <v>1374.0</v>
      </c>
      <c r="F169" s="61">
        <f t="shared" si="17"/>
        <v>665</v>
      </c>
      <c r="G169" s="46"/>
      <c r="H169" s="63">
        <v>24.0</v>
      </c>
      <c r="I169" s="64">
        <v>213.0</v>
      </c>
      <c r="J169" s="51">
        <f t="shared" si="6"/>
        <v>1</v>
      </c>
      <c r="K169" s="49">
        <v>658178.0</v>
      </c>
      <c r="L169" s="138">
        <f t="shared" si="15"/>
        <v>7180</v>
      </c>
      <c r="M169" s="165">
        <f t="shared" si="16"/>
        <v>0.01754874652</v>
      </c>
      <c r="N169" s="51">
        <v>3.0</v>
      </c>
      <c r="O169" s="67">
        <f t="shared" si="13"/>
        <v>0.6206896552</v>
      </c>
      <c r="P169" s="67">
        <f t="shared" si="8"/>
        <v>1.100815773</v>
      </c>
      <c r="Q169" s="85">
        <f t="shared" si="3"/>
        <v>147.1428571</v>
      </c>
      <c r="R169" s="53">
        <f t="shared" si="5"/>
        <v>0.02235231506</v>
      </c>
      <c r="S169" s="53">
        <f t="shared" si="9"/>
        <v>0.02849473506</v>
      </c>
      <c r="T169" s="55"/>
      <c r="U169" s="56"/>
    </row>
    <row r="170" ht="15.75" customHeight="1">
      <c r="A170" s="57">
        <v>44054.0</v>
      </c>
      <c r="B170" s="58">
        <f t="shared" si="18"/>
        <v>5956</v>
      </c>
      <c r="C170" s="59">
        <v>196.0</v>
      </c>
      <c r="D170" s="60">
        <v>26.0</v>
      </c>
      <c r="E170" s="60">
        <v>1374.0</v>
      </c>
      <c r="F170" s="61">
        <f t="shared" si="17"/>
        <v>691</v>
      </c>
      <c r="G170" s="46"/>
      <c r="H170" s="63">
        <v>26.0</v>
      </c>
      <c r="I170" s="64">
        <v>214.0</v>
      </c>
      <c r="J170" s="51">
        <f t="shared" si="6"/>
        <v>1</v>
      </c>
      <c r="K170" s="49">
        <v>668739.0</v>
      </c>
      <c r="L170" s="138">
        <f t="shared" si="15"/>
        <v>10561</v>
      </c>
      <c r="M170" s="165">
        <f t="shared" si="16"/>
        <v>0.01855884859</v>
      </c>
      <c r="N170" s="51">
        <v>3.0</v>
      </c>
      <c r="O170" s="67">
        <f t="shared" si="13"/>
        <v>1.555555556</v>
      </c>
      <c r="P170" s="67">
        <f t="shared" si="8"/>
        <v>1.166926884</v>
      </c>
      <c r="Q170" s="85">
        <f t="shared" si="3"/>
        <v>157.8571429</v>
      </c>
      <c r="R170" s="53">
        <f t="shared" si="5"/>
        <v>0.0340100642</v>
      </c>
      <c r="S170" s="53">
        <f t="shared" si="9"/>
        <v>0.02971498388</v>
      </c>
      <c r="T170" s="55">
        <v>3.0</v>
      </c>
      <c r="U170" s="56"/>
    </row>
    <row r="171" ht="15.75" customHeight="1">
      <c r="A171" s="57">
        <v>44055.0</v>
      </c>
      <c r="B171" s="58">
        <f t="shared" si="18"/>
        <v>6191</v>
      </c>
      <c r="C171" s="59">
        <v>262.0</v>
      </c>
      <c r="D171" s="60">
        <v>29.0</v>
      </c>
      <c r="E171" s="60">
        <v>1374.0</v>
      </c>
      <c r="F171" s="61">
        <f t="shared" si="17"/>
        <v>720</v>
      </c>
      <c r="G171" s="46"/>
      <c r="H171" s="63">
        <v>24.0</v>
      </c>
      <c r="I171" s="64">
        <v>216.0</v>
      </c>
      <c r="J171" s="51">
        <f t="shared" si="6"/>
        <v>2</v>
      </c>
      <c r="K171" s="49">
        <v>679785.0</v>
      </c>
      <c r="L171" s="138">
        <f t="shared" si="15"/>
        <v>11046</v>
      </c>
      <c r="M171" s="165">
        <f t="shared" si="16"/>
        <v>0.0237189933</v>
      </c>
      <c r="N171" s="51">
        <v>3.0</v>
      </c>
      <c r="O171" s="67">
        <f t="shared" si="13"/>
        <v>1.336734694</v>
      </c>
      <c r="P171" s="67">
        <f t="shared" si="8"/>
        <v>1.13759015</v>
      </c>
      <c r="Q171" s="85">
        <f t="shared" si="3"/>
        <v>177.5714286</v>
      </c>
      <c r="R171" s="53">
        <f t="shared" si="5"/>
        <v>0.04398925453</v>
      </c>
      <c r="S171" s="53">
        <f t="shared" si="9"/>
        <v>0.03236322596</v>
      </c>
      <c r="T171" s="55">
        <v>27.0</v>
      </c>
      <c r="U171" s="56"/>
    </row>
    <row r="172" ht="15.75" customHeight="1">
      <c r="A172" s="57">
        <v>44056.0</v>
      </c>
      <c r="B172" s="58">
        <f t="shared" si="18"/>
        <v>6395</v>
      </c>
      <c r="C172" s="59">
        <v>204.0</v>
      </c>
      <c r="D172" s="60">
        <v>23.0</v>
      </c>
      <c r="E172" s="60">
        <v>1374.0</v>
      </c>
      <c r="F172" s="61">
        <f t="shared" si="17"/>
        <v>743</v>
      </c>
      <c r="G172" s="46"/>
      <c r="H172" s="63">
        <v>22.0</v>
      </c>
      <c r="I172" s="64">
        <v>221.0</v>
      </c>
      <c r="J172" s="51">
        <f t="shared" si="6"/>
        <v>5</v>
      </c>
      <c r="K172" s="49">
        <v>687338.0</v>
      </c>
      <c r="L172" s="138">
        <f t="shared" si="15"/>
        <v>7553</v>
      </c>
      <c r="M172" s="165">
        <f t="shared" si="16"/>
        <v>0.02700913544</v>
      </c>
      <c r="N172" s="51">
        <v>3.0</v>
      </c>
      <c r="O172" s="67">
        <f t="shared" si="13"/>
        <v>0.7786259542</v>
      </c>
      <c r="P172" s="67">
        <f t="shared" si="8"/>
        <v>1.10681922</v>
      </c>
      <c r="Q172" s="85">
        <f t="shared" si="3"/>
        <v>184.8571429</v>
      </c>
      <c r="R172" s="53">
        <f t="shared" si="5"/>
        <v>0.03295105799</v>
      </c>
      <c r="S172" s="53">
        <f t="shared" si="9"/>
        <v>0.03268769605</v>
      </c>
      <c r="T172" s="55"/>
      <c r="U172" s="56"/>
    </row>
    <row r="173" ht="15.75" customHeight="1">
      <c r="A173" s="57">
        <v>44057.0</v>
      </c>
      <c r="B173" s="58">
        <f t="shared" si="18"/>
        <v>6646</v>
      </c>
      <c r="C173" s="59">
        <v>254.0</v>
      </c>
      <c r="D173" s="60">
        <v>22.0</v>
      </c>
      <c r="E173" s="60">
        <v>1374.0</v>
      </c>
      <c r="F173" s="61">
        <f t="shared" si="17"/>
        <v>765</v>
      </c>
      <c r="G173" s="46"/>
      <c r="H173" s="63">
        <v>22.0</v>
      </c>
      <c r="I173" s="64">
        <v>223.0</v>
      </c>
      <c r="J173" s="51">
        <f t="shared" si="6"/>
        <v>2</v>
      </c>
      <c r="K173" s="49">
        <v>704921.0</v>
      </c>
      <c r="L173" s="138">
        <f t="shared" si="15"/>
        <v>17583</v>
      </c>
      <c r="M173" s="165">
        <f t="shared" si="16"/>
        <v>0.01444577148</v>
      </c>
      <c r="N173" s="51">
        <v>3.0</v>
      </c>
      <c r="O173" s="67">
        <f t="shared" si="13"/>
        <v>1.245098039</v>
      </c>
      <c r="P173" s="67">
        <f t="shared" si="8"/>
        <v>1.108222604</v>
      </c>
      <c r="Q173" s="85">
        <f t="shared" si="3"/>
        <v>199.5714286</v>
      </c>
      <c r="R173" s="53">
        <f t="shared" si="5"/>
        <v>0.0397185301</v>
      </c>
      <c r="S173" s="53">
        <f t="shared" si="9"/>
        <v>0.03416254488</v>
      </c>
      <c r="T173" s="55">
        <v>3.0</v>
      </c>
      <c r="U173" s="56"/>
    </row>
    <row r="174" ht="15.75" customHeight="1">
      <c r="A174" s="160">
        <v>44058.0</v>
      </c>
      <c r="B174" s="58">
        <f t="shared" si="18"/>
        <v>6872</v>
      </c>
      <c r="C174" s="59">
        <v>230.0</v>
      </c>
      <c r="D174" s="60">
        <v>41.0</v>
      </c>
      <c r="E174" s="60">
        <v>1374.0</v>
      </c>
      <c r="F174" s="61">
        <f t="shared" si="17"/>
        <v>806</v>
      </c>
      <c r="G174" s="46"/>
      <c r="H174" s="63">
        <v>23.0</v>
      </c>
      <c r="I174" s="64">
        <v>226.0</v>
      </c>
      <c r="J174" s="51">
        <f t="shared" si="6"/>
        <v>3</v>
      </c>
      <c r="K174" s="49">
        <v>715503.0</v>
      </c>
      <c r="L174" s="138">
        <f t="shared" si="15"/>
        <v>10582</v>
      </c>
      <c r="M174" s="165">
        <f t="shared" si="16"/>
        <v>0.02173502174</v>
      </c>
      <c r="N174" s="51">
        <v>3.0</v>
      </c>
      <c r="O174" s="67">
        <f t="shared" si="13"/>
        <v>0.905511811</v>
      </c>
      <c r="P174" s="67">
        <f t="shared" si="8"/>
        <v>1.098045568</v>
      </c>
      <c r="Q174" s="85">
        <f t="shared" si="3"/>
        <v>210.7142857</v>
      </c>
      <c r="R174" s="53">
        <f t="shared" si="5"/>
        <v>0.03460728258</v>
      </c>
      <c r="S174" s="53">
        <f t="shared" si="9"/>
        <v>0.03499700149</v>
      </c>
      <c r="T174" s="55">
        <v>4.0</v>
      </c>
      <c r="U174" s="56"/>
    </row>
    <row r="175" ht="15.75" customHeight="1">
      <c r="A175" s="160">
        <v>44059.0</v>
      </c>
      <c r="B175" s="58">
        <f t="shared" si="18"/>
        <v>7089</v>
      </c>
      <c r="C175" s="59">
        <v>217.0</v>
      </c>
      <c r="D175" s="60">
        <v>18.0</v>
      </c>
      <c r="E175" s="60">
        <v>1374.0</v>
      </c>
      <c r="F175" s="61">
        <f t="shared" si="17"/>
        <v>824</v>
      </c>
      <c r="G175" s="46"/>
      <c r="H175" s="63">
        <v>24.0</v>
      </c>
      <c r="I175" s="64">
        <v>228.0</v>
      </c>
      <c r="J175" s="51">
        <f t="shared" si="6"/>
        <v>2</v>
      </c>
      <c r="K175" s="49">
        <v>719311.0</v>
      </c>
      <c r="L175" s="138">
        <f t="shared" si="15"/>
        <v>3808</v>
      </c>
      <c r="M175" s="165">
        <f t="shared" si="16"/>
        <v>0.05698529412</v>
      </c>
      <c r="N175" s="51">
        <v>3.0</v>
      </c>
      <c r="O175" s="67">
        <f t="shared" si="13"/>
        <v>0.9434782609</v>
      </c>
      <c r="P175" s="67">
        <f t="shared" si="8"/>
        <v>1.090152536</v>
      </c>
      <c r="Q175" s="85">
        <f t="shared" si="3"/>
        <v>212.7142857</v>
      </c>
      <c r="R175" s="53">
        <f t="shared" si="5"/>
        <v>0.0315774156</v>
      </c>
      <c r="S175" s="53">
        <f t="shared" si="9"/>
        <v>0.03417227429</v>
      </c>
      <c r="T175" s="55"/>
      <c r="U175" s="56"/>
    </row>
    <row r="176" ht="15.75" customHeight="1">
      <c r="A176" s="57">
        <v>44060.0</v>
      </c>
      <c r="B176" s="58">
        <f t="shared" si="18"/>
        <v>7236</v>
      </c>
      <c r="C176" s="59">
        <v>150.0</v>
      </c>
      <c r="D176" s="60">
        <v>25.0</v>
      </c>
      <c r="E176" s="60">
        <v>1374.0</v>
      </c>
      <c r="F176" s="61">
        <f t="shared" si="17"/>
        <v>849</v>
      </c>
      <c r="G176" s="46"/>
      <c r="H176" s="63">
        <v>23.0</v>
      </c>
      <c r="I176" s="64">
        <v>230.0</v>
      </c>
      <c r="J176" s="51">
        <f t="shared" si="6"/>
        <v>2</v>
      </c>
      <c r="K176" s="49">
        <v>726961.0</v>
      </c>
      <c r="L176" s="138">
        <f t="shared" si="15"/>
        <v>7650</v>
      </c>
      <c r="M176" s="165">
        <f t="shared" si="16"/>
        <v>0.01960784314</v>
      </c>
      <c r="N176" s="51">
        <v>3.0</v>
      </c>
      <c r="O176" s="67">
        <f t="shared" si="13"/>
        <v>0.6912442396</v>
      </c>
      <c r="P176" s="67">
        <f t="shared" si="8"/>
        <v>1.009617276</v>
      </c>
      <c r="Q176" s="85">
        <f t="shared" si="3"/>
        <v>216.1428571</v>
      </c>
      <c r="R176" s="53">
        <f t="shared" si="5"/>
        <v>0.02115954295</v>
      </c>
      <c r="S176" s="53">
        <f t="shared" si="9"/>
        <v>0.03400187828</v>
      </c>
      <c r="T176" s="55">
        <v>3.0</v>
      </c>
      <c r="U176" s="56"/>
    </row>
    <row r="177" ht="15.75" customHeight="1">
      <c r="A177" s="57">
        <v>44061.0</v>
      </c>
      <c r="B177" s="58">
        <f t="shared" si="18"/>
        <v>7486</v>
      </c>
      <c r="C177" s="59">
        <v>269.0</v>
      </c>
      <c r="D177" s="60">
        <v>49.0</v>
      </c>
      <c r="E177" s="60">
        <v>1374.0</v>
      </c>
      <c r="F177" s="61">
        <f t="shared" si="17"/>
        <v>898</v>
      </c>
      <c r="G177" s="46"/>
      <c r="H177" s="63">
        <v>25.0</v>
      </c>
      <c r="I177" s="64">
        <v>232.0</v>
      </c>
      <c r="J177" s="51">
        <f t="shared" si="6"/>
        <v>2</v>
      </c>
      <c r="K177" s="49">
        <v>740871.0</v>
      </c>
      <c r="L177" s="141">
        <f t="shared" si="15"/>
        <v>13910</v>
      </c>
      <c r="M177" s="165">
        <f t="shared" si="16"/>
        <v>0.01933860532</v>
      </c>
      <c r="N177" s="51">
        <v>3.0</v>
      </c>
      <c r="O177" s="67">
        <f t="shared" si="13"/>
        <v>1.793333333</v>
      </c>
      <c r="P177" s="67">
        <f t="shared" si="8"/>
        <v>1.156197736</v>
      </c>
      <c r="Q177" s="85">
        <f t="shared" si="3"/>
        <v>226.5714286</v>
      </c>
      <c r="R177" s="53">
        <f t="shared" si="5"/>
        <v>0.03717523494</v>
      </c>
      <c r="S177" s="53">
        <f t="shared" si="9"/>
        <v>0.03445404553</v>
      </c>
      <c r="T177" s="55">
        <v>19.0</v>
      </c>
      <c r="U177" s="56"/>
    </row>
    <row r="178" ht="15.75" customHeight="1">
      <c r="A178" s="57">
        <v>44062.0</v>
      </c>
      <c r="B178" s="58">
        <f t="shared" si="18"/>
        <v>7698</v>
      </c>
      <c r="C178" s="59">
        <v>217.0</v>
      </c>
      <c r="D178" s="60">
        <v>22.0</v>
      </c>
      <c r="E178" s="60">
        <v>1374.0</v>
      </c>
      <c r="F178" s="61">
        <f t="shared" si="17"/>
        <v>920</v>
      </c>
      <c r="G178" s="46"/>
      <c r="H178" s="63">
        <v>28.0</v>
      </c>
      <c r="I178" s="64">
        <v>235.0</v>
      </c>
      <c r="J178" s="51">
        <f t="shared" si="6"/>
        <v>3</v>
      </c>
      <c r="K178" s="49">
        <v>804282.0</v>
      </c>
      <c r="L178" s="141">
        <f t="shared" si="15"/>
        <v>63411</v>
      </c>
      <c r="M178" s="165">
        <f t="shared" si="16"/>
        <v>0.003422119191</v>
      </c>
      <c r="N178" s="51">
        <v>3.0</v>
      </c>
      <c r="O178" s="67">
        <f t="shared" si="13"/>
        <v>0.8066914498</v>
      </c>
      <c r="P178" s="67">
        <f t="shared" si="8"/>
        <v>1.062589723</v>
      </c>
      <c r="Q178" s="85">
        <f t="shared" si="3"/>
        <v>220.1428571</v>
      </c>
      <c r="R178" s="53">
        <f t="shared" si="5"/>
        <v>0.02898744323</v>
      </c>
      <c r="S178" s="53">
        <f t="shared" si="9"/>
        <v>0.03231092963</v>
      </c>
      <c r="T178" s="55">
        <v>5.0</v>
      </c>
      <c r="U178" s="56"/>
    </row>
    <row r="179" ht="15.75" customHeight="1">
      <c r="A179" s="57">
        <v>44063.0</v>
      </c>
      <c r="B179" s="58">
        <f t="shared" si="18"/>
        <v>7948</v>
      </c>
      <c r="C179" s="59">
        <v>269.0</v>
      </c>
      <c r="D179" s="60">
        <v>19.0</v>
      </c>
      <c r="E179" s="60">
        <v>1374.0</v>
      </c>
      <c r="F179" s="61">
        <f t="shared" si="17"/>
        <v>939</v>
      </c>
      <c r="G179" s="46"/>
      <c r="H179" s="63">
        <v>30.0</v>
      </c>
      <c r="I179" s="64">
        <v>235.0</v>
      </c>
      <c r="J179" s="51">
        <f t="shared" si="6"/>
        <v>0</v>
      </c>
      <c r="K179" s="49">
        <v>816450.0</v>
      </c>
      <c r="L179" s="141">
        <f t="shared" si="15"/>
        <v>12168</v>
      </c>
      <c r="M179" s="165">
        <f t="shared" si="16"/>
        <v>0.02210716634</v>
      </c>
      <c r="N179" s="51">
        <v>3.0</v>
      </c>
      <c r="O179" s="67">
        <f t="shared" si="13"/>
        <v>1.239631336</v>
      </c>
      <c r="P179" s="67">
        <f t="shared" si="8"/>
        <v>1.050451803</v>
      </c>
      <c r="Q179" s="85">
        <f t="shared" si="3"/>
        <v>229.4285714</v>
      </c>
      <c r="R179" s="53">
        <f t="shared" si="5"/>
        <v>0.03494414134</v>
      </c>
      <c r="S179" s="53">
        <f t="shared" si="9"/>
        <v>0.03259565582</v>
      </c>
      <c r="T179" s="55">
        <v>19.0</v>
      </c>
      <c r="U179" s="56"/>
    </row>
    <row r="180" ht="15.75" customHeight="1">
      <c r="A180" s="57">
        <v>44064.0</v>
      </c>
      <c r="B180" s="58">
        <f t="shared" si="18"/>
        <v>8152</v>
      </c>
      <c r="C180" s="59">
        <v>209.0</v>
      </c>
      <c r="D180" s="60">
        <v>17.0</v>
      </c>
      <c r="E180" s="60">
        <v>1374.0</v>
      </c>
      <c r="F180" s="61">
        <f t="shared" si="17"/>
        <v>956</v>
      </c>
      <c r="G180" s="46"/>
      <c r="H180" s="63">
        <v>28.0</v>
      </c>
      <c r="I180" s="64">
        <v>238.0</v>
      </c>
      <c r="J180" s="51">
        <f t="shared" si="6"/>
        <v>3</v>
      </c>
      <c r="K180" s="49">
        <v>826804.0</v>
      </c>
      <c r="L180" s="141">
        <f t="shared" si="15"/>
        <v>10354</v>
      </c>
      <c r="M180" s="165">
        <f t="shared" si="16"/>
        <v>0.02018543558</v>
      </c>
      <c r="N180" s="51">
        <v>3.0</v>
      </c>
      <c r="O180" s="67">
        <f t="shared" si="13"/>
        <v>0.7769516729</v>
      </c>
      <c r="P180" s="67">
        <f t="shared" si="8"/>
        <v>1.050242518</v>
      </c>
      <c r="Q180" s="85">
        <f t="shared" si="3"/>
        <v>223</v>
      </c>
      <c r="R180" s="53">
        <f t="shared" si="5"/>
        <v>0.0262959235</v>
      </c>
      <c r="S180" s="53">
        <f t="shared" si="9"/>
        <v>0.03067814059</v>
      </c>
      <c r="T180" s="55">
        <v>5.0</v>
      </c>
      <c r="U180" s="56"/>
    </row>
    <row r="181" ht="15.75" customHeight="1">
      <c r="A181" s="160">
        <v>44065.0</v>
      </c>
      <c r="B181" s="58">
        <f t="shared" si="18"/>
        <v>8395</v>
      </c>
      <c r="C181" s="59">
        <v>264.0</v>
      </c>
      <c r="D181" s="60">
        <v>31.0</v>
      </c>
      <c r="E181" s="60">
        <v>1374.0</v>
      </c>
      <c r="F181" s="61">
        <f t="shared" si="17"/>
        <v>987</v>
      </c>
      <c r="G181" s="46"/>
      <c r="H181" s="63">
        <v>31.0</v>
      </c>
      <c r="I181" s="64">
        <v>240.0</v>
      </c>
      <c r="J181" s="51">
        <f t="shared" si="6"/>
        <v>2</v>
      </c>
      <c r="K181" s="49">
        <v>838015.0</v>
      </c>
      <c r="L181" s="141">
        <f t="shared" si="15"/>
        <v>11211</v>
      </c>
      <c r="M181" s="165">
        <f t="shared" si="16"/>
        <v>0.02354830078</v>
      </c>
      <c r="N181" s="51">
        <v>3.0</v>
      </c>
      <c r="O181" s="67">
        <f t="shared" si="13"/>
        <v>1.263157895</v>
      </c>
      <c r="P181" s="67">
        <f t="shared" si="8"/>
        <v>1.0525</v>
      </c>
      <c r="Q181" s="85">
        <f t="shared" si="3"/>
        <v>227.8571429</v>
      </c>
      <c r="R181" s="53">
        <f t="shared" si="5"/>
        <v>0.03238469087</v>
      </c>
      <c r="S181" s="53">
        <f t="shared" si="9"/>
        <v>0.03036062749</v>
      </c>
      <c r="T181" s="55">
        <v>21.0</v>
      </c>
      <c r="U181" s="56"/>
    </row>
    <row r="182" ht="15.75" customHeight="1">
      <c r="A182" s="160">
        <v>44066.0</v>
      </c>
      <c r="B182" s="58">
        <f t="shared" si="18"/>
        <v>8678</v>
      </c>
      <c r="C182" s="59">
        <v>284.0</v>
      </c>
      <c r="D182" s="60">
        <v>19.0</v>
      </c>
      <c r="E182" s="60">
        <v>1374.0</v>
      </c>
      <c r="F182" s="61">
        <f t="shared" si="17"/>
        <v>1006</v>
      </c>
      <c r="G182" s="46"/>
      <c r="H182" s="63">
        <v>31.0</v>
      </c>
      <c r="I182" s="64">
        <v>242.0</v>
      </c>
      <c r="J182" s="51">
        <f t="shared" si="6"/>
        <v>2</v>
      </c>
      <c r="K182" s="49">
        <v>848380.0</v>
      </c>
      <c r="L182" s="141">
        <f t="shared" si="15"/>
        <v>10365</v>
      </c>
      <c r="M182" s="165">
        <f t="shared" si="16"/>
        <v>0.02739990352</v>
      </c>
      <c r="N182" s="51">
        <v>3.0</v>
      </c>
      <c r="O182" s="67">
        <f t="shared" si="13"/>
        <v>1.075757576</v>
      </c>
      <c r="P182" s="67">
        <f t="shared" si="8"/>
        <v>1.07378072</v>
      </c>
      <c r="Q182" s="85">
        <f t="shared" si="3"/>
        <v>237.4285714</v>
      </c>
      <c r="R182" s="53">
        <f t="shared" si="5"/>
        <v>0.03382966051</v>
      </c>
      <c r="S182" s="53">
        <f t="shared" si="9"/>
        <v>0.03068237676</v>
      </c>
      <c r="T182" s="55">
        <v>1.0</v>
      </c>
      <c r="U182" s="56"/>
    </row>
    <row r="183" ht="15.75" customHeight="1">
      <c r="A183" s="57">
        <v>44067.0</v>
      </c>
      <c r="B183" s="58">
        <f t="shared" si="18"/>
        <v>8833</v>
      </c>
      <c r="C183" s="59">
        <v>170.0</v>
      </c>
      <c r="D183" s="60">
        <v>36.0</v>
      </c>
      <c r="E183" s="60">
        <v>1374.0</v>
      </c>
      <c r="F183" s="61">
        <f t="shared" si="17"/>
        <v>1042</v>
      </c>
      <c r="G183" s="46"/>
      <c r="H183" s="63">
        <v>31.0</v>
      </c>
      <c r="I183" s="64">
        <v>242.0</v>
      </c>
      <c r="J183" s="51">
        <f t="shared" si="6"/>
        <v>0</v>
      </c>
      <c r="K183" s="49">
        <v>858138.0</v>
      </c>
      <c r="L183" s="141">
        <f t="shared" si="15"/>
        <v>9758</v>
      </c>
      <c r="M183" s="165">
        <f t="shared" si="16"/>
        <v>0.01742160279</v>
      </c>
      <c r="N183" s="51">
        <v>3.0</v>
      </c>
      <c r="O183" s="67">
        <f t="shared" si="13"/>
        <v>0.5985915493</v>
      </c>
      <c r="P183" s="67">
        <f t="shared" si="8"/>
        <v>1.030669881</v>
      </c>
      <c r="Q183" s="85">
        <f t="shared" si="3"/>
        <v>240.2857143</v>
      </c>
      <c r="R183" s="53">
        <f t="shared" si="5"/>
        <v>0.01958976723</v>
      </c>
      <c r="S183" s="53">
        <f t="shared" si="9"/>
        <v>0.03045812309</v>
      </c>
      <c r="T183" s="55">
        <v>15.0</v>
      </c>
      <c r="U183" s="56"/>
    </row>
    <row r="184" ht="15.75" customHeight="1">
      <c r="A184" s="57">
        <v>44068.0</v>
      </c>
      <c r="B184" s="58">
        <f t="shared" si="18"/>
        <v>9001</v>
      </c>
      <c r="C184" s="59">
        <v>168.0</v>
      </c>
      <c r="D184" s="60">
        <v>23.0</v>
      </c>
      <c r="E184" s="60">
        <v>1374.0</v>
      </c>
      <c r="F184" s="61">
        <f t="shared" si="17"/>
        <v>1065</v>
      </c>
      <c r="G184" s="46"/>
      <c r="H184" s="63">
        <v>31.0</v>
      </c>
      <c r="I184" s="64">
        <v>243.0</v>
      </c>
      <c r="J184" s="51">
        <f t="shared" si="6"/>
        <v>1</v>
      </c>
      <c r="K184" s="49">
        <v>872550.0</v>
      </c>
      <c r="L184" s="141">
        <f t="shared" si="15"/>
        <v>14412</v>
      </c>
      <c r="M184" s="165">
        <f t="shared" si="16"/>
        <v>0.01165695254</v>
      </c>
      <c r="N184" s="51">
        <v>3.0</v>
      </c>
      <c r="O184" s="67">
        <f t="shared" si="13"/>
        <v>0.9882352941</v>
      </c>
      <c r="P184" s="67">
        <f t="shared" si="8"/>
        <v>1.067793763</v>
      </c>
      <c r="Q184" s="85">
        <f t="shared" si="3"/>
        <v>225.8571429</v>
      </c>
      <c r="R184" s="53">
        <f t="shared" si="5"/>
        <v>0.01901958564</v>
      </c>
      <c r="S184" s="53">
        <f t="shared" si="9"/>
        <v>0.0278644589</v>
      </c>
      <c r="T184" s="55"/>
      <c r="U184" s="56"/>
    </row>
    <row r="185" ht="15.75" customHeight="1">
      <c r="A185" s="57">
        <v>44069.0</v>
      </c>
      <c r="B185" s="58">
        <f t="shared" si="18"/>
        <v>9294</v>
      </c>
      <c r="C185" s="59">
        <v>293.0</v>
      </c>
      <c r="D185" s="60">
        <v>32.0</v>
      </c>
      <c r="E185" s="60">
        <v>1374.0</v>
      </c>
      <c r="F185" s="61">
        <f t="shared" si="17"/>
        <v>1097</v>
      </c>
      <c r="G185" s="46"/>
      <c r="H185" s="63">
        <v>33.0</v>
      </c>
      <c r="I185" s="64">
        <v>248.0</v>
      </c>
      <c r="J185" s="51">
        <f t="shared" si="6"/>
        <v>5</v>
      </c>
      <c r="K185" s="49">
        <v>887991.0</v>
      </c>
      <c r="L185" s="141">
        <f t="shared" si="15"/>
        <v>15441</v>
      </c>
      <c r="M185" s="165">
        <f t="shared" si="16"/>
        <v>0.01897545496</v>
      </c>
      <c r="N185" s="51">
        <v>3.0</v>
      </c>
      <c r="O185" s="67">
        <f t="shared" si="13"/>
        <v>1.744047619</v>
      </c>
      <c r="P185" s="67">
        <f t="shared" si="8"/>
        <v>1.061633049</v>
      </c>
      <c r="Q185" s="85">
        <f t="shared" si="3"/>
        <v>236.7142857</v>
      </c>
      <c r="R185" s="53">
        <f t="shared" si="5"/>
        <v>0.03255193867</v>
      </c>
      <c r="S185" s="53">
        <f t="shared" si="9"/>
        <v>0.02837367254</v>
      </c>
      <c r="T185" s="55"/>
      <c r="U185" s="56"/>
    </row>
    <row r="186" ht="15.75" customHeight="1">
      <c r="A186" s="57">
        <v>44070.0</v>
      </c>
      <c r="B186" s="58">
        <f t="shared" si="18"/>
        <v>9545</v>
      </c>
      <c r="C186" s="59">
        <v>259.0</v>
      </c>
      <c r="D186" s="60">
        <v>31.0</v>
      </c>
      <c r="E186" s="60">
        <v>1374.0</v>
      </c>
      <c r="F186" s="61">
        <f t="shared" si="17"/>
        <v>1128</v>
      </c>
      <c r="G186" s="46"/>
      <c r="H186" s="63">
        <v>35.0</v>
      </c>
      <c r="I186" s="64">
        <v>254.0</v>
      </c>
      <c r="J186" s="51">
        <f t="shared" si="6"/>
        <v>6</v>
      </c>
      <c r="K186" s="49">
        <v>903432.0</v>
      </c>
      <c r="L186" s="141">
        <f t="shared" si="15"/>
        <v>15441</v>
      </c>
      <c r="M186" s="165">
        <f t="shared" si="16"/>
        <v>0.01677352503</v>
      </c>
      <c r="N186" s="51">
        <v>3.0</v>
      </c>
      <c r="O186" s="67">
        <f t="shared" si="13"/>
        <v>0.8839590444</v>
      </c>
      <c r="P186" s="67">
        <f t="shared" si="8"/>
        <v>1.071291498</v>
      </c>
      <c r="Q186" s="85">
        <f t="shared" si="3"/>
        <v>235.2857143</v>
      </c>
      <c r="R186" s="53">
        <f t="shared" si="5"/>
        <v>0.02786744136</v>
      </c>
      <c r="S186" s="53">
        <f t="shared" si="9"/>
        <v>0.0273627154</v>
      </c>
      <c r="T186" s="55">
        <v>8.0</v>
      </c>
      <c r="U186" s="56"/>
    </row>
    <row r="187" ht="15.75" customHeight="1">
      <c r="A187" s="57">
        <v>44071.0</v>
      </c>
      <c r="B187" s="58">
        <f t="shared" si="18"/>
        <v>9814</v>
      </c>
      <c r="C187" s="59">
        <v>270.0</v>
      </c>
      <c r="D187" s="60">
        <v>32.0</v>
      </c>
      <c r="E187" s="60">
        <v>1374.0</v>
      </c>
      <c r="F187" s="61">
        <f t="shared" si="17"/>
        <v>1160</v>
      </c>
      <c r="G187" s="46"/>
      <c r="H187" s="63">
        <v>35.0</v>
      </c>
      <c r="I187" s="64">
        <v>259.0</v>
      </c>
      <c r="J187" s="51">
        <f t="shared" si="6"/>
        <v>5</v>
      </c>
      <c r="K187" s="49">
        <v>917265.0</v>
      </c>
      <c r="L187" s="141">
        <f t="shared" si="15"/>
        <v>13833</v>
      </c>
      <c r="M187" s="165">
        <f t="shared" si="16"/>
        <v>0.01951854262</v>
      </c>
      <c r="N187" s="51">
        <v>3.0</v>
      </c>
      <c r="O187" s="67">
        <f t="shared" si="13"/>
        <v>1.042471042</v>
      </c>
      <c r="P187" s="67">
        <f t="shared" si="8"/>
        <v>1.046646462</v>
      </c>
      <c r="Q187" s="85">
        <f t="shared" si="3"/>
        <v>244</v>
      </c>
      <c r="R187" s="53">
        <f t="shared" si="5"/>
        <v>0.02828706129</v>
      </c>
      <c r="S187" s="53">
        <f t="shared" si="9"/>
        <v>0.02764716365</v>
      </c>
      <c r="T187" s="55">
        <v>1.0</v>
      </c>
      <c r="U187" s="56"/>
    </row>
    <row r="188" ht="15.75" customHeight="1">
      <c r="A188" s="160">
        <v>44072.0</v>
      </c>
      <c r="B188" s="58">
        <f t="shared" si="18"/>
        <v>9991</v>
      </c>
      <c r="C188" s="59">
        <v>177.0</v>
      </c>
      <c r="D188" s="60">
        <v>21.0</v>
      </c>
      <c r="E188" s="60">
        <v>1374.0</v>
      </c>
      <c r="F188" s="61">
        <f t="shared" si="17"/>
        <v>1181</v>
      </c>
      <c r="G188" s="46"/>
      <c r="H188" s="63">
        <v>36.0</v>
      </c>
      <c r="I188" s="64">
        <v>260.0</v>
      </c>
      <c r="J188" s="51">
        <f t="shared" si="6"/>
        <v>1</v>
      </c>
      <c r="K188" s="49">
        <v>931002.0</v>
      </c>
      <c r="L188" s="141">
        <f t="shared" si="15"/>
        <v>13737</v>
      </c>
      <c r="M188" s="165">
        <f t="shared" si="16"/>
        <v>0.01288490937</v>
      </c>
      <c r="N188" s="51">
        <v>3.0</v>
      </c>
      <c r="O188" s="67">
        <f t="shared" si="13"/>
        <v>0.6555555556</v>
      </c>
      <c r="P188" s="67">
        <f t="shared" si="8"/>
        <v>1.031471947</v>
      </c>
      <c r="Q188" s="85">
        <f t="shared" si="3"/>
        <v>231.5714286</v>
      </c>
      <c r="R188" s="53">
        <f t="shared" si="5"/>
        <v>0.01803545955</v>
      </c>
      <c r="S188" s="53">
        <f t="shared" si="9"/>
        <v>0.02559727346</v>
      </c>
      <c r="T188" s="55"/>
      <c r="U188" s="56"/>
    </row>
    <row r="189" ht="15.75" customHeight="1">
      <c r="A189" s="160">
        <v>44073.0</v>
      </c>
      <c r="B189" s="58">
        <f t="shared" si="18"/>
        <v>10148</v>
      </c>
      <c r="C189" s="59">
        <v>157.0</v>
      </c>
      <c r="D189" s="60">
        <v>44.0</v>
      </c>
      <c r="E189" s="60">
        <v>1374.0</v>
      </c>
      <c r="F189" s="61">
        <f t="shared" si="17"/>
        <v>1225</v>
      </c>
      <c r="G189" s="46"/>
      <c r="H189" s="63">
        <v>35.0</v>
      </c>
      <c r="I189" s="64">
        <v>262.0</v>
      </c>
      <c r="J189" s="51">
        <f t="shared" si="6"/>
        <v>2</v>
      </c>
      <c r="K189" s="49">
        <v>940882.0</v>
      </c>
      <c r="L189" s="141">
        <f t="shared" si="15"/>
        <v>9880</v>
      </c>
      <c r="M189" s="165">
        <f t="shared" si="16"/>
        <v>0.01589068826</v>
      </c>
      <c r="N189" s="51">
        <v>3.0</v>
      </c>
      <c r="O189" s="67">
        <f t="shared" si="13"/>
        <v>0.8870056497</v>
      </c>
      <c r="P189" s="67">
        <f t="shared" si="8"/>
        <v>0.9844529163</v>
      </c>
      <c r="Q189" s="85">
        <f t="shared" si="3"/>
        <v>213.4285714</v>
      </c>
      <c r="R189" s="53">
        <f t="shared" si="5"/>
        <v>0.01571414273</v>
      </c>
      <c r="S189" s="53">
        <f t="shared" si="9"/>
        <v>0.02300934235</v>
      </c>
      <c r="T189" s="55"/>
      <c r="U189" s="56"/>
    </row>
    <row r="190" ht="15.75" customHeight="1">
      <c r="A190" s="57">
        <v>44074.0</v>
      </c>
      <c r="B190" s="58">
        <f t="shared" si="18"/>
        <v>10331</v>
      </c>
      <c r="C190" s="59">
        <v>183.0</v>
      </c>
      <c r="D190" s="60">
        <v>10.0</v>
      </c>
      <c r="E190" s="60">
        <v>1374.0</v>
      </c>
      <c r="F190" s="61">
        <f t="shared" si="17"/>
        <v>1235</v>
      </c>
      <c r="G190" s="46"/>
      <c r="H190" s="63">
        <v>36.0</v>
      </c>
      <c r="I190" s="64">
        <v>266.0</v>
      </c>
      <c r="J190" s="51">
        <f t="shared" si="6"/>
        <v>4</v>
      </c>
      <c r="K190" s="49">
        <v>949367.0</v>
      </c>
      <c r="L190" s="141">
        <f t="shared" si="15"/>
        <v>8485</v>
      </c>
      <c r="M190" s="165">
        <f t="shared" si="16"/>
        <v>0.02156747201</v>
      </c>
      <c r="N190" s="51">
        <v>3.0</v>
      </c>
      <c r="O190" s="67">
        <f t="shared" si="13"/>
        <v>1.165605096</v>
      </c>
      <c r="P190" s="67">
        <f t="shared" si="8"/>
        <v>0.9956838563</v>
      </c>
      <c r="Q190" s="85">
        <f t="shared" si="3"/>
        <v>215.2857143</v>
      </c>
      <c r="R190" s="53">
        <f t="shared" si="5"/>
        <v>0.01803310997</v>
      </c>
      <c r="S190" s="53">
        <f t="shared" si="9"/>
        <v>0.02278696275</v>
      </c>
      <c r="T190" s="55"/>
      <c r="U190" s="56"/>
    </row>
    <row r="191" ht="15.75" customHeight="1">
      <c r="A191" s="57">
        <v>44075.0</v>
      </c>
      <c r="B191" s="58">
        <f t="shared" si="18"/>
        <v>10538</v>
      </c>
      <c r="C191" s="59">
        <v>207.0</v>
      </c>
      <c r="D191" s="60">
        <v>21.0</v>
      </c>
      <c r="E191" s="60">
        <v>1374.0</v>
      </c>
      <c r="F191" s="61">
        <f t="shared" si="17"/>
        <v>1256</v>
      </c>
      <c r="G191" s="46"/>
      <c r="H191" s="63">
        <v>38.0</v>
      </c>
      <c r="I191" s="64">
        <v>271.0</v>
      </c>
      <c r="J191" s="51">
        <f t="shared" si="6"/>
        <v>5</v>
      </c>
      <c r="K191" s="49">
        <v>966346.0</v>
      </c>
      <c r="L191" s="141">
        <f t="shared" si="15"/>
        <v>16979</v>
      </c>
      <c r="M191" s="165">
        <f t="shared" si="16"/>
        <v>0.01219153071</v>
      </c>
      <c r="N191" s="51">
        <v>3.0</v>
      </c>
      <c r="O191" s="67">
        <f t="shared" si="13"/>
        <v>1.131147541</v>
      </c>
      <c r="P191" s="67">
        <f t="shared" si="8"/>
        <v>1.062253355</v>
      </c>
      <c r="Q191" s="85">
        <f t="shared" si="3"/>
        <v>220.8571429</v>
      </c>
      <c r="R191" s="53">
        <f t="shared" si="5"/>
        <v>0.0200367825</v>
      </c>
      <c r="S191" s="53">
        <f t="shared" si="9"/>
        <v>0.02293227658</v>
      </c>
      <c r="T191" s="55"/>
      <c r="U191" s="56"/>
    </row>
    <row r="192" ht="15.75" customHeight="1">
      <c r="A192" s="57">
        <v>44076.0</v>
      </c>
      <c r="B192" s="58">
        <f t="shared" si="18"/>
        <v>10771</v>
      </c>
      <c r="C192" s="59">
        <v>233.0</v>
      </c>
      <c r="D192" s="60">
        <v>26.0</v>
      </c>
      <c r="E192" s="60">
        <v>1374.0</v>
      </c>
      <c r="F192" s="61">
        <f t="shared" si="17"/>
        <v>1282</v>
      </c>
      <c r="G192" s="46"/>
      <c r="H192" s="63">
        <v>38.0</v>
      </c>
      <c r="I192" s="64">
        <v>273.0</v>
      </c>
      <c r="J192" s="51">
        <f t="shared" si="6"/>
        <v>2</v>
      </c>
      <c r="K192" s="49">
        <v>980550.0</v>
      </c>
      <c r="L192" s="141">
        <f t="shared" si="15"/>
        <v>14204</v>
      </c>
      <c r="M192" s="165">
        <f t="shared" si="16"/>
        <v>0.01640382991</v>
      </c>
      <c r="N192" s="51">
        <v>3.0</v>
      </c>
      <c r="O192" s="67">
        <f t="shared" si="13"/>
        <v>1.125603865</v>
      </c>
      <c r="P192" s="67">
        <f t="shared" si="8"/>
        <v>1.079424427</v>
      </c>
      <c r="Q192" s="85">
        <f t="shared" si="3"/>
        <v>212.2857143</v>
      </c>
      <c r="R192" s="53">
        <f t="shared" si="5"/>
        <v>0.02211045739</v>
      </c>
      <c r="S192" s="53">
        <f t="shared" si="9"/>
        <v>0.0214406364</v>
      </c>
      <c r="T192" s="55"/>
      <c r="U192" s="56"/>
    </row>
    <row r="193" ht="15.75" customHeight="1">
      <c r="A193" s="57">
        <v>44077.0</v>
      </c>
      <c r="B193" s="58">
        <f t="shared" si="18"/>
        <v>11012</v>
      </c>
      <c r="C193" s="59">
        <v>241.0</v>
      </c>
      <c r="D193" s="60">
        <v>31.0</v>
      </c>
      <c r="E193" s="60">
        <v>1374.0</v>
      </c>
      <c r="F193" s="61">
        <f t="shared" si="17"/>
        <v>1313</v>
      </c>
      <c r="G193" s="46"/>
      <c r="H193" s="63">
        <v>39.0</v>
      </c>
      <c r="I193" s="64">
        <v>278.0</v>
      </c>
      <c r="J193" s="51">
        <f t="shared" si="6"/>
        <v>5</v>
      </c>
      <c r="K193" s="49">
        <v>992566.0</v>
      </c>
      <c r="L193" s="141">
        <f t="shared" si="15"/>
        <v>12016</v>
      </c>
      <c r="M193" s="165">
        <f t="shared" si="16"/>
        <v>0.02005659121</v>
      </c>
      <c r="N193" s="51">
        <v>3.0</v>
      </c>
      <c r="O193" s="67">
        <f t="shared" si="13"/>
        <v>1.034334764</v>
      </c>
      <c r="P193" s="67">
        <f t="shared" si="8"/>
        <v>0.9907103197</v>
      </c>
      <c r="Q193" s="85">
        <f t="shared" si="3"/>
        <v>209.7142857</v>
      </c>
      <c r="R193" s="53">
        <f t="shared" si="5"/>
        <v>0.02237489555</v>
      </c>
      <c r="S193" s="53">
        <f t="shared" si="9"/>
        <v>0.020655987</v>
      </c>
      <c r="T193" s="55"/>
      <c r="U193" s="56"/>
    </row>
    <row r="194" ht="15.75" customHeight="1">
      <c r="A194" s="57">
        <v>44078.0</v>
      </c>
      <c r="B194" s="58">
        <f t="shared" si="18"/>
        <v>11214</v>
      </c>
      <c r="C194" s="59">
        <v>202.0</v>
      </c>
      <c r="D194" s="60">
        <v>10.0</v>
      </c>
      <c r="E194" s="60">
        <v>1374.0</v>
      </c>
      <c r="F194" s="61">
        <f t="shared" si="17"/>
        <v>1323</v>
      </c>
      <c r="G194" s="46"/>
      <c r="H194" s="63">
        <v>38.0</v>
      </c>
      <c r="I194" s="64">
        <v>279.0</v>
      </c>
      <c r="J194" s="51">
        <f t="shared" si="6"/>
        <v>1</v>
      </c>
      <c r="K194" s="49">
        <v>1003142.0</v>
      </c>
      <c r="L194" s="141">
        <f t="shared" si="15"/>
        <v>10576</v>
      </c>
      <c r="M194" s="165">
        <f t="shared" si="16"/>
        <v>0.01909984871</v>
      </c>
      <c r="N194" s="51">
        <v>3.0</v>
      </c>
      <c r="O194" s="67">
        <f t="shared" si="13"/>
        <v>0.8381742739</v>
      </c>
      <c r="P194" s="67">
        <f t="shared" si="8"/>
        <v>0.9849872234</v>
      </c>
      <c r="Q194" s="85">
        <f t="shared" si="3"/>
        <v>200</v>
      </c>
      <c r="R194" s="53">
        <f t="shared" si="5"/>
        <v>0.01834362514</v>
      </c>
      <c r="S194" s="53">
        <f t="shared" si="9"/>
        <v>0.01923549612</v>
      </c>
      <c r="T194" s="55"/>
      <c r="U194" s="56"/>
    </row>
    <row r="195" ht="15.75" customHeight="1">
      <c r="A195" s="160">
        <v>44079.0</v>
      </c>
      <c r="B195" s="58">
        <f t="shared" si="18"/>
        <v>11400</v>
      </c>
      <c r="C195" s="59">
        <v>187.0</v>
      </c>
      <c r="D195" s="60">
        <v>31.0</v>
      </c>
      <c r="E195" s="60">
        <v>1374.0</v>
      </c>
      <c r="F195" s="61">
        <f t="shared" si="17"/>
        <v>1354</v>
      </c>
      <c r="G195" s="46"/>
      <c r="H195" s="63">
        <v>40.0</v>
      </c>
      <c r="I195" s="64">
        <v>280.0</v>
      </c>
      <c r="J195" s="51">
        <f t="shared" si="6"/>
        <v>1</v>
      </c>
      <c r="K195" s="49">
        <v>1015064.0</v>
      </c>
      <c r="L195" s="141">
        <f t="shared" si="15"/>
        <v>11922</v>
      </c>
      <c r="M195" s="165">
        <f t="shared" si="16"/>
        <v>0.0156852877</v>
      </c>
      <c r="N195" s="51">
        <v>3.0</v>
      </c>
      <c r="O195" s="67">
        <f t="shared" si="13"/>
        <v>0.9257425743</v>
      </c>
      <c r="P195" s="67">
        <f t="shared" si="8"/>
        <v>0.9703961648</v>
      </c>
      <c r="Q195" s="85">
        <f t="shared" si="3"/>
        <v>201.4285714</v>
      </c>
      <c r="R195" s="53">
        <f t="shared" si="5"/>
        <v>0.01667558409</v>
      </c>
      <c r="S195" s="53">
        <f t="shared" si="9"/>
        <v>0.0190412282</v>
      </c>
      <c r="T195" s="55">
        <v>1.0</v>
      </c>
      <c r="U195" s="56"/>
    </row>
    <row r="196" ht="15.75" customHeight="1">
      <c r="A196" s="160">
        <v>44080.0</v>
      </c>
      <c r="B196" s="58">
        <f t="shared" si="18"/>
        <v>11538</v>
      </c>
      <c r="C196" s="59">
        <v>144.0</v>
      </c>
      <c r="D196" s="60">
        <v>25.0</v>
      </c>
      <c r="E196" s="60">
        <v>1374.0</v>
      </c>
      <c r="F196" s="61">
        <f t="shared" si="17"/>
        <v>1379</v>
      </c>
      <c r="G196" s="46"/>
      <c r="H196" s="63">
        <v>41.0</v>
      </c>
      <c r="I196" s="64">
        <v>284.0</v>
      </c>
      <c r="J196" s="51">
        <f t="shared" si="6"/>
        <v>4</v>
      </c>
      <c r="K196" s="49">
        <v>1027618.0</v>
      </c>
      <c r="L196" s="141">
        <f t="shared" si="15"/>
        <v>12554</v>
      </c>
      <c r="M196" s="165">
        <f t="shared" si="16"/>
        <v>0.01147044767</v>
      </c>
      <c r="N196" s="51">
        <v>3.0</v>
      </c>
      <c r="O196" s="67">
        <f t="shared" si="13"/>
        <v>0.7700534759</v>
      </c>
      <c r="P196" s="67">
        <f t="shared" si="8"/>
        <v>0.9847084049</v>
      </c>
      <c r="Q196" s="85">
        <f t="shared" si="3"/>
        <v>199.5714286</v>
      </c>
      <c r="R196" s="53">
        <f t="shared" si="5"/>
        <v>0.01263157895</v>
      </c>
      <c r="S196" s="53">
        <f t="shared" si="9"/>
        <v>0.01860086194</v>
      </c>
      <c r="T196" s="55">
        <v>6.0</v>
      </c>
      <c r="U196" s="56"/>
    </row>
    <row r="197" ht="15.75" customHeight="1">
      <c r="A197" s="57">
        <v>44081.0</v>
      </c>
      <c r="B197" s="58">
        <f t="shared" si="18"/>
        <v>11677</v>
      </c>
      <c r="C197" s="59">
        <v>156.0</v>
      </c>
      <c r="D197" s="60">
        <v>14.0</v>
      </c>
      <c r="E197" s="60">
        <v>1374.0</v>
      </c>
      <c r="F197" s="61">
        <f t="shared" si="17"/>
        <v>1393</v>
      </c>
      <c r="G197" s="46"/>
      <c r="H197" s="63">
        <v>42.0</v>
      </c>
      <c r="I197" s="64">
        <v>289.0</v>
      </c>
      <c r="J197" s="51">
        <f t="shared" si="6"/>
        <v>5</v>
      </c>
      <c r="K197" s="49">
        <v>1037836.0</v>
      </c>
      <c r="L197" s="141">
        <f t="shared" si="15"/>
        <v>10218</v>
      </c>
      <c r="M197" s="165">
        <f t="shared" si="16"/>
        <v>0.01526717557</v>
      </c>
      <c r="N197" s="51">
        <v>3.0</v>
      </c>
      <c r="O197" s="67">
        <f t="shared" si="13"/>
        <v>1.083333333</v>
      </c>
      <c r="P197" s="67">
        <f t="shared" si="8"/>
        <v>1.009249365</v>
      </c>
      <c r="Q197" s="85">
        <f t="shared" si="3"/>
        <v>195.7142857</v>
      </c>
      <c r="R197" s="53">
        <f t="shared" si="5"/>
        <v>0.01352054082</v>
      </c>
      <c r="S197" s="53">
        <f t="shared" si="9"/>
        <v>0.01795620921</v>
      </c>
      <c r="T197" s="55">
        <v>17.0</v>
      </c>
      <c r="U197" s="56"/>
    </row>
    <row r="198" ht="15.75" customHeight="1">
      <c r="A198" s="57">
        <v>44082.0</v>
      </c>
      <c r="B198" s="58">
        <f t="shared" si="18"/>
        <v>11846</v>
      </c>
      <c r="C198" s="59">
        <v>169.0</v>
      </c>
      <c r="D198" s="60">
        <v>16.0</v>
      </c>
      <c r="E198" s="60">
        <v>1374.0</v>
      </c>
      <c r="F198" s="61">
        <f t="shared" si="17"/>
        <v>1409</v>
      </c>
      <c r="G198" s="46"/>
      <c r="H198" s="63">
        <v>42.0</v>
      </c>
      <c r="I198" s="64">
        <v>290.0</v>
      </c>
      <c r="J198" s="51">
        <f t="shared" si="6"/>
        <v>1</v>
      </c>
      <c r="K198" s="49">
        <v>1050259.0</v>
      </c>
      <c r="L198" s="141">
        <f t="shared" si="15"/>
        <v>12423</v>
      </c>
      <c r="M198" s="165">
        <f t="shared" si="16"/>
        <v>0.0136037994</v>
      </c>
      <c r="N198" s="51">
        <v>3.0</v>
      </c>
      <c r="O198" s="67">
        <f t="shared" si="13"/>
        <v>1.083333333</v>
      </c>
      <c r="P198" s="67">
        <f t="shared" si="8"/>
        <v>0.998965395</v>
      </c>
      <c r="Q198" s="85">
        <f t="shared" si="3"/>
        <v>190.2857143</v>
      </c>
      <c r="R198" s="53">
        <f t="shared" si="5"/>
        <v>0.01447289544</v>
      </c>
      <c r="S198" s="53">
        <f t="shared" si="9"/>
        <v>0.0171613682</v>
      </c>
      <c r="T198" s="55"/>
      <c r="U198" s="56"/>
    </row>
    <row r="199" ht="15.75" customHeight="1">
      <c r="A199" s="57">
        <v>44083.0</v>
      </c>
      <c r="B199" s="58">
        <f t="shared" si="18"/>
        <v>12094</v>
      </c>
      <c r="C199" s="59">
        <v>248.0</v>
      </c>
      <c r="D199" s="60">
        <v>23.0</v>
      </c>
      <c r="E199" s="60">
        <v>1374.0</v>
      </c>
      <c r="F199" s="61">
        <f t="shared" si="17"/>
        <v>1432</v>
      </c>
      <c r="G199" s="46"/>
      <c r="H199" s="63">
        <v>46.0</v>
      </c>
      <c r="I199" s="64">
        <v>293.0</v>
      </c>
      <c r="J199" s="51">
        <f t="shared" si="6"/>
        <v>3</v>
      </c>
      <c r="K199" s="49">
        <v>1066305.0</v>
      </c>
      <c r="L199" s="141">
        <f t="shared" si="15"/>
        <v>16046</v>
      </c>
      <c r="M199" s="165">
        <f t="shared" si="16"/>
        <v>0.01545556525</v>
      </c>
      <c r="N199" s="51">
        <v>3.0</v>
      </c>
      <c r="O199" s="67">
        <f t="shared" si="13"/>
        <v>1.467455621</v>
      </c>
      <c r="P199" s="67">
        <f t="shared" si="8"/>
        <v>1.041003905</v>
      </c>
      <c r="Q199" s="85">
        <f t="shared" si="3"/>
        <v>192.4285714</v>
      </c>
      <c r="R199" s="53">
        <f t="shared" si="5"/>
        <v>0.02093533682</v>
      </c>
      <c r="S199" s="53">
        <f t="shared" si="9"/>
        <v>0.01699349383</v>
      </c>
      <c r="T199" s="55"/>
      <c r="U199" s="56"/>
    </row>
    <row r="200" ht="15.75" customHeight="1">
      <c r="A200" s="57">
        <v>44084.0</v>
      </c>
      <c r="B200" s="58">
        <f t="shared" si="18"/>
        <v>12466</v>
      </c>
      <c r="C200" s="59">
        <v>372.0</v>
      </c>
      <c r="D200" s="60">
        <v>27.0</v>
      </c>
      <c r="E200" s="60">
        <v>1374.0</v>
      </c>
      <c r="F200" s="61">
        <f t="shared" si="17"/>
        <v>1459</v>
      </c>
      <c r="G200" s="46"/>
      <c r="H200" s="63">
        <v>49.0</v>
      </c>
      <c r="I200" s="64">
        <v>297.0</v>
      </c>
      <c r="J200" s="51">
        <f t="shared" si="6"/>
        <v>4</v>
      </c>
      <c r="K200" s="49">
        <v>1082401.0</v>
      </c>
      <c r="L200" s="141">
        <f t="shared" si="15"/>
        <v>16096</v>
      </c>
      <c r="M200" s="165">
        <f t="shared" si="16"/>
        <v>0.02311133201</v>
      </c>
      <c r="N200" s="51">
        <v>3.0</v>
      </c>
      <c r="O200" s="67">
        <f t="shared" si="13"/>
        <v>1.5</v>
      </c>
      <c r="P200" s="67">
        <f t="shared" si="8"/>
        <v>1.087803422</v>
      </c>
      <c r="Q200" s="85">
        <f t="shared" si="3"/>
        <v>211.1428571</v>
      </c>
      <c r="R200" s="53">
        <f t="shared" si="5"/>
        <v>0.03075905408</v>
      </c>
      <c r="S200" s="53">
        <f t="shared" si="9"/>
        <v>0.01819123076</v>
      </c>
      <c r="T200" s="55"/>
      <c r="U200" s="56"/>
    </row>
    <row r="201" ht="15.75" customHeight="1">
      <c r="A201" s="57">
        <v>44085.0</v>
      </c>
      <c r="B201" s="58">
        <f t="shared" si="18"/>
        <v>12748</v>
      </c>
      <c r="C201" s="59">
        <v>287.0</v>
      </c>
      <c r="D201" s="60">
        <v>15.0</v>
      </c>
      <c r="E201" s="60">
        <v>1374.0</v>
      </c>
      <c r="F201" s="61">
        <f t="shared" si="17"/>
        <v>1474</v>
      </c>
      <c r="G201" s="46"/>
      <c r="H201" s="63">
        <v>52.0</v>
      </c>
      <c r="I201" s="64">
        <v>300.0</v>
      </c>
      <c r="J201" s="51">
        <f t="shared" si="6"/>
        <v>3</v>
      </c>
      <c r="K201" s="49">
        <v>1094354.0</v>
      </c>
      <c r="L201" s="141">
        <f t="shared" si="15"/>
        <v>11953</v>
      </c>
      <c r="M201" s="165">
        <f t="shared" si="16"/>
        <v>0.02401070861</v>
      </c>
      <c r="N201" s="51">
        <v>3.0</v>
      </c>
      <c r="O201" s="67">
        <f t="shared" si="13"/>
        <v>0.7715053763</v>
      </c>
      <c r="P201" s="67">
        <f t="shared" si="8"/>
        <v>1.054949749</v>
      </c>
      <c r="Q201" s="85">
        <f t="shared" si="3"/>
        <v>223.2857143</v>
      </c>
      <c r="R201" s="53">
        <f t="shared" si="5"/>
        <v>0.02302262153</v>
      </c>
      <c r="S201" s="53">
        <f t="shared" si="9"/>
        <v>0.01885965882</v>
      </c>
      <c r="T201" s="55">
        <v>5.0</v>
      </c>
      <c r="U201" s="56"/>
    </row>
    <row r="202" ht="15.75" customHeight="1">
      <c r="A202" s="160">
        <v>44086.0</v>
      </c>
      <c r="B202" s="58">
        <f t="shared" si="18"/>
        <v>13050</v>
      </c>
      <c r="C202" s="59">
        <v>302.0</v>
      </c>
      <c r="D202" s="60">
        <v>23.0</v>
      </c>
      <c r="E202" s="60">
        <v>1374.0</v>
      </c>
      <c r="F202" s="61">
        <f t="shared" si="17"/>
        <v>1497</v>
      </c>
      <c r="G202" s="46"/>
      <c r="H202" s="63">
        <v>53.0</v>
      </c>
      <c r="I202" s="64">
        <v>302.0</v>
      </c>
      <c r="J202" s="51">
        <f t="shared" si="6"/>
        <v>2</v>
      </c>
      <c r="K202" s="49">
        <v>1112992.0</v>
      </c>
      <c r="L202" s="141">
        <f t="shared" si="15"/>
        <v>18638</v>
      </c>
      <c r="M202" s="165">
        <f t="shared" si="16"/>
        <v>0.01620345531</v>
      </c>
      <c r="N202" s="51">
        <v>3.0</v>
      </c>
      <c r="O202" s="67">
        <f t="shared" si="13"/>
        <v>1.052264808</v>
      </c>
      <c r="P202" s="67">
        <f t="shared" si="8"/>
        <v>1.081711065</v>
      </c>
      <c r="Q202" s="85">
        <f t="shared" si="3"/>
        <v>239.7142857</v>
      </c>
      <c r="R202" s="53">
        <f t="shared" si="5"/>
        <v>0.02368999059</v>
      </c>
      <c r="S202" s="53">
        <f t="shared" si="9"/>
        <v>0.01986171689</v>
      </c>
      <c r="T202" s="55"/>
      <c r="U202" s="56"/>
    </row>
    <row r="203" ht="15.75" customHeight="1">
      <c r="A203" s="160">
        <v>44087.0</v>
      </c>
      <c r="B203" s="58">
        <f t="shared" si="18"/>
        <v>13254</v>
      </c>
      <c r="C203" s="59">
        <v>207.0</v>
      </c>
      <c r="D203" s="170">
        <v>30.0</v>
      </c>
      <c r="E203" s="60">
        <v>1374.0</v>
      </c>
      <c r="F203" s="61">
        <f t="shared" si="17"/>
        <v>1527</v>
      </c>
      <c r="G203" s="46"/>
      <c r="H203" s="63">
        <v>54.0</v>
      </c>
      <c r="I203" s="64">
        <v>305.0</v>
      </c>
      <c r="J203" s="51">
        <f t="shared" si="6"/>
        <v>3</v>
      </c>
      <c r="K203" s="49">
        <v>1125882.0</v>
      </c>
      <c r="L203" s="141">
        <f t="shared" si="15"/>
        <v>12890</v>
      </c>
      <c r="M203" s="165">
        <f t="shared" si="16"/>
        <v>0.01605896043</v>
      </c>
      <c r="N203" s="51">
        <v>3.0</v>
      </c>
      <c r="O203" s="67">
        <f t="shared" si="13"/>
        <v>0.6854304636</v>
      </c>
      <c r="P203" s="67">
        <f t="shared" si="8"/>
        <v>1.051672052</v>
      </c>
      <c r="Q203" s="85">
        <f t="shared" si="3"/>
        <v>248.7142857</v>
      </c>
      <c r="R203" s="53">
        <f t="shared" si="5"/>
        <v>0.01586206897</v>
      </c>
      <c r="S203" s="53">
        <f t="shared" si="9"/>
        <v>0.02032321546</v>
      </c>
      <c r="T203" s="55">
        <v>3.0</v>
      </c>
      <c r="U203" s="56"/>
    </row>
    <row r="204" ht="15.75" customHeight="1">
      <c r="A204" s="57">
        <v>44088.0</v>
      </c>
      <c r="B204" s="58">
        <f t="shared" si="18"/>
        <v>13434</v>
      </c>
      <c r="C204" s="59">
        <v>180.0</v>
      </c>
      <c r="D204" s="170">
        <v>23.0</v>
      </c>
      <c r="E204" s="60">
        <v>1374.0</v>
      </c>
      <c r="F204" s="61">
        <f t="shared" si="17"/>
        <v>1550</v>
      </c>
      <c r="G204" s="46"/>
      <c r="H204" s="63">
        <v>59.0</v>
      </c>
      <c r="I204" s="64">
        <v>310.0</v>
      </c>
      <c r="J204" s="51">
        <f t="shared" si="6"/>
        <v>5</v>
      </c>
      <c r="K204" s="49">
        <v>1133027.0</v>
      </c>
      <c r="L204" s="141">
        <f t="shared" si="15"/>
        <v>7145</v>
      </c>
      <c r="M204" s="165">
        <f t="shared" si="16"/>
        <v>0.02519244227</v>
      </c>
      <c r="N204" s="51">
        <v>3.0</v>
      </c>
      <c r="O204" s="67">
        <f t="shared" si="13"/>
        <v>0.8695652174</v>
      </c>
      <c r="P204" s="67">
        <f t="shared" si="8"/>
        <v>1.064111019</v>
      </c>
      <c r="Q204" s="85">
        <f t="shared" si="3"/>
        <v>252.1428571</v>
      </c>
      <c r="R204" s="53">
        <f t="shared" si="5"/>
        <v>0.01358080579</v>
      </c>
      <c r="S204" s="53">
        <f t="shared" si="9"/>
        <v>0.02033182474</v>
      </c>
      <c r="T204" s="55"/>
      <c r="U204" s="56"/>
    </row>
    <row r="205" ht="15.75" customHeight="1">
      <c r="A205" s="57">
        <v>44089.0</v>
      </c>
      <c r="B205" s="58">
        <f t="shared" si="18"/>
        <v>13744</v>
      </c>
      <c r="C205" s="59">
        <v>310.0</v>
      </c>
      <c r="D205" s="170">
        <v>14.0</v>
      </c>
      <c r="E205" s="60">
        <v>1374.0</v>
      </c>
      <c r="F205" s="61">
        <f t="shared" si="17"/>
        <v>1564</v>
      </c>
      <c r="G205" s="46"/>
      <c r="H205" s="63">
        <v>67.0</v>
      </c>
      <c r="I205" s="64">
        <v>313.0</v>
      </c>
      <c r="J205" s="51">
        <f t="shared" si="6"/>
        <v>3</v>
      </c>
      <c r="K205" s="49">
        <v>1144549.0</v>
      </c>
      <c r="L205" s="141">
        <f t="shared" si="15"/>
        <v>11522</v>
      </c>
      <c r="M205" s="165">
        <f t="shared" si="16"/>
        <v>0.02690505121</v>
      </c>
      <c r="N205" s="51">
        <v>3.0</v>
      </c>
      <c r="O205" s="67">
        <f t="shared" si="13"/>
        <v>1.722222222</v>
      </c>
      <c r="P205" s="67">
        <f t="shared" si="8"/>
        <v>1.14397213</v>
      </c>
      <c r="Q205" s="85">
        <f t="shared" si="3"/>
        <v>272.2857143</v>
      </c>
      <c r="R205" s="53">
        <f t="shared" si="5"/>
        <v>0.02307577788</v>
      </c>
      <c r="S205" s="53">
        <f t="shared" si="9"/>
        <v>0.02156080795</v>
      </c>
      <c r="T205" s="55"/>
      <c r="U205" s="56"/>
    </row>
    <row r="206" ht="15.75" customHeight="1">
      <c r="A206" s="57">
        <v>44090.0</v>
      </c>
      <c r="B206" s="58">
        <f t="shared" si="18"/>
        <v>14055</v>
      </c>
      <c r="C206" s="59">
        <v>312.0</v>
      </c>
      <c r="D206" s="170">
        <v>26.0</v>
      </c>
      <c r="E206" s="60">
        <v>1374.0</v>
      </c>
      <c r="F206" s="61">
        <f t="shared" si="17"/>
        <v>1590</v>
      </c>
      <c r="G206" s="46"/>
      <c r="H206" s="63">
        <v>67.0</v>
      </c>
      <c r="I206" s="64">
        <v>316.0</v>
      </c>
      <c r="J206" s="51">
        <f t="shared" si="6"/>
        <v>3</v>
      </c>
      <c r="K206" s="49">
        <v>1157897.0</v>
      </c>
      <c r="L206" s="141">
        <f t="shared" si="15"/>
        <v>13348</v>
      </c>
      <c r="M206" s="165">
        <f t="shared" si="16"/>
        <v>0.02337428828</v>
      </c>
      <c r="N206" s="51">
        <v>3.0</v>
      </c>
      <c r="O206" s="67">
        <f t="shared" si="13"/>
        <v>1.006451613</v>
      </c>
      <c r="P206" s="67">
        <f t="shared" si="8"/>
        <v>1.134361915</v>
      </c>
      <c r="Q206" s="85">
        <f t="shared" si="3"/>
        <v>281.4285714</v>
      </c>
      <c r="R206" s="53">
        <f t="shared" si="5"/>
        <v>0.0227008149</v>
      </c>
      <c r="S206" s="53">
        <f t="shared" si="9"/>
        <v>0.0218130191</v>
      </c>
      <c r="T206" s="55">
        <v>1.0</v>
      </c>
      <c r="U206" s="56"/>
    </row>
    <row r="207" ht="15.75" customHeight="1">
      <c r="A207" s="57">
        <v>44091.0</v>
      </c>
      <c r="B207" s="58">
        <f t="shared" si="18"/>
        <v>14414</v>
      </c>
      <c r="C207" s="59">
        <v>359.0</v>
      </c>
      <c r="D207" s="170">
        <v>37.0</v>
      </c>
      <c r="E207" s="60">
        <v>1374.0</v>
      </c>
      <c r="F207" s="61">
        <f t="shared" si="17"/>
        <v>1627</v>
      </c>
      <c r="G207" s="46"/>
      <c r="H207" s="63">
        <v>69.0</v>
      </c>
      <c r="I207" s="64">
        <v>325.0</v>
      </c>
      <c r="J207" s="51">
        <f t="shared" si="6"/>
        <v>9</v>
      </c>
      <c r="K207" s="49">
        <v>1170292.0</v>
      </c>
      <c r="L207" s="141">
        <f t="shared" si="15"/>
        <v>12395</v>
      </c>
      <c r="M207" s="165">
        <f t="shared" si="16"/>
        <v>0.02896329165</v>
      </c>
      <c r="N207" s="51">
        <v>3.0</v>
      </c>
      <c r="O207" s="67">
        <f t="shared" si="13"/>
        <v>1.150641026</v>
      </c>
      <c r="P207" s="67">
        <f t="shared" si="8"/>
        <v>1.094760091</v>
      </c>
      <c r="Q207" s="85">
        <f t="shared" si="3"/>
        <v>279.5714286</v>
      </c>
      <c r="R207" s="53">
        <f t="shared" si="5"/>
        <v>0.02554251156</v>
      </c>
      <c r="S207" s="53">
        <f t="shared" si="9"/>
        <v>0.02106779875</v>
      </c>
      <c r="T207" s="55"/>
      <c r="U207" s="56"/>
    </row>
    <row r="208" ht="15.75" customHeight="1">
      <c r="A208" s="57">
        <v>44092.0</v>
      </c>
      <c r="B208" s="58">
        <f t="shared" si="18"/>
        <v>14752</v>
      </c>
      <c r="C208" s="171">
        <v>339.0</v>
      </c>
      <c r="D208" s="170">
        <v>40.0</v>
      </c>
      <c r="E208" s="60">
        <v>1374.0</v>
      </c>
      <c r="F208" s="61">
        <f t="shared" si="17"/>
        <v>1667</v>
      </c>
      <c r="G208" s="46"/>
      <c r="H208" s="172">
        <v>71.0</v>
      </c>
      <c r="I208" s="173">
        <v>327.0</v>
      </c>
      <c r="J208" s="51">
        <f t="shared" si="6"/>
        <v>2</v>
      </c>
      <c r="K208" s="174">
        <v>1181712.0</v>
      </c>
      <c r="L208" s="141">
        <f t="shared" si="15"/>
        <v>11420</v>
      </c>
      <c r="M208" s="165">
        <f t="shared" si="16"/>
        <v>0.02968476357</v>
      </c>
      <c r="N208" s="51">
        <v>3.0</v>
      </c>
      <c r="O208" s="67">
        <f t="shared" si="13"/>
        <v>0.9442896936</v>
      </c>
      <c r="P208" s="67">
        <f t="shared" si="8"/>
        <v>1.025296303</v>
      </c>
      <c r="Q208" s="85">
        <f t="shared" si="3"/>
        <v>287</v>
      </c>
      <c r="R208" s="53">
        <f t="shared" si="5"/>
        <v>0.02351880117</v>
      </c>
      <c r="S208" s="53">
        <f t="shared" si="9"/>
        <v>0.02113868155</v>
      </c>
      <c r="T208" s="175">
        <v>1.0</v>
      </c>
      <c r="U208" s="56"/>
    </row>
    <row r="209" ht="15.75" customHeight="1">
      <c r="A209" s="160">
        <v>44093.0</v>
      </c>
      <c r="B209" s="58">
        <f t="shared" si="18"/>
        <v>14992</v>
      </c>
      <c r="C209" s="171">
        <v>240.0</v>
      </c>
      <c r="D209" s="170">
        <v>34.0</v>
      </c>
      <c r="E209" s="60">
        <v>1374.0</v>
      </c>
      <c r="F209" s="61">
        <f t="shared" si="17"/>
        <v>1701</v>
      </c>
      <c r="G209" s="46"/>
      <c r="H209" s="172">
        <v>65.0</v>
      </c>
      <c r="I209" s="173">
        <v>331.0</v>
      </c>
      <c r="J209" s="51">
        <f t="shared" si="6"/>
        <v>4</v>
      </c>
      <c r="K209" s="174">
        <v>1194013.0</v>
      </c>
      <c r="L209" s="141">
        <f t="shared" si="15"/>
        <v>12301</v>
      </c>
      <c r="M209" s="165">
        <f t="shared" si="16"/>
        <v>0.01951060889</v>
      </c>
      <c r="N209" s="51">
        <v>3.0</v>
      </c>
      <c r="O209" s="67">
        <f t="shared" si="13"/>
        <v>0.7079646018</v>
      </c>
      <c r="P209" s="67">
        <f t="shared" si="8"/>
        <v>1.017353706</v>
      </c>
      <c r="Q209" s="85">
        <f t="shared" si="3"/>
        <v>278.1428571</v>
      </c>
      <c r="R209" s="53">
        <f t="shared" si="5"/>
        <v>0.01626898048</v>
      </c>
      <c r="S209" s="53">
        <f t="shared" si="9"/>
        <v>0.02007853725</v>
      </c>
      <c r="T209" s="175"/>
      <c r="U209" s="56"/>
    </row>
    <row r="210" ht="15.75" customHeight="1">
      <c r="A210" s="160">
        <v>44094.0</v>
      </c>
      <c r="B210" s="58">
        <f t="shared" si="18"/>
        <v>15156</v>
      </c>
      <c r="C210" s="171">
        <v>170.0</v>
      </c>
      <c r="D210" s="170">
        <v>15.0</v>
      </c>
      <c r="E210" s="60">
        <v>1374.0</v>
      </c>
      <c r="F210" s="61">
        <f t="shared" si="17"/>
        <v>1716</v>
      </c>
      <c r="G210" s="46"/>
      <c r="H210" s="172">
        <v>78.0</v>
      </c>
      <c r="I210" s="173">
        <v>338.0</v>
      </c>
      <c r="J210" s="51">
        <f t="shared" si="6"/>
        <v>7</v>
      </c>
      <c r="K210" s="174">
        <v>1202213.0</v>
      </c>
      <c r="L210" s="141">
        <f t="shared" si="15"/>
        <v>8200</v>
      </c>
      <c r="M210" s="165">
        <f t="shared" si="16"/>
        <v>0.02073170732</v>
      </c>
      <c r="N210" s="51">
        <v>3.0</v>
      </c>
      <c r="O210" s="67">
        <f t="shared" si="13"/>
        <v>0.7083333333</v>
      </c>
      <c r="P210" s="67">
        <f t="shared" si="8"/>
        <v>0.9743622713</v>
      </c>
      <c r="Q210" s="85">
        <f t="shared" si="3"/>
        <v>272.8571429</v>
      </c>
      <c r="R210" s="53">
        <f t="shared" si="5"/>
        <v>0.011339381</v>
      </c>
      <c r="S210" s="53">
        <f t="shared" si="9"/>
        <v>0.01943243897</v>
      </c>
      <c r="T210" s="175">
        <v>6.0</v>
      </c>
      <c r="U210" s="56"/>
    </row>
    <row r="211" ht="15.75" customHeight="1">
      <c r="A211" s="57">
        <v>44095.0</v>
      </c>
      <c r="B211" s="58">
        <f t="shared" si="18"/>
        <v>15609</v>
      </c>
      <c r="C211" s="171">
        <v>453.0</v>
      </c>
      <c r="D211" s="170">
        <v>27.0</v>
      </c>
      <c r="E211" s="60">
        <v>1374.0</v>
      </c>
      <c r="F211" s="61">
        <f t="shared" si="17"/>
        <v>1743</v>
      </c>
      <c r="G211" s="46"/>
      <c r="H211" s="172">
        <v>79.0</v>
      </c>
      <c r="I211" s="173">
        <v>344.0</v>
      </c>
      <c r="J211" s="51">
        <f t="shared" si="6"/>
        <v>6</v>
      </c>
      <c r="K211" s="174">
        <v>1210118.0</v>
      </c>
      <c r="L211" s="141">
        <f t="shared" si="15"/>
        <v>7905</v>
      </c>
      <c r="M211" s="165">
        <f t="shared" si="16"/>
        <v>0.05730550285</v>
      </c>
      <c r="N211" s="51">
        <v>3.0</v>
      </c>
      <c r="O211" s="67">
        <f t="shared" si="13"/>
        <v>2.664705882</v>
      </c>
      <c r="P211" s="67">
        <f t="shared" si="8"/>
        <v>1.221771699</v>
      </c>
      <c r="Q211" s="85">
        <f t="shared" si="3"/>
        <v>311.8571429</v>
      </c>
      <c r="R211" s="53">
        <f t="shared" si="5"/>
        <v>0.02988915281</v>
      </c>
      <c r="S211" s="53">
        <f t="shared" si="9"/>
        <v>0.02176220283</v>
      </c>
      <c r="T211" s="175"/>
      <c r="U211" s="56"/>
    </row>
    <row r="212" ht="15.75" customHeight="1">
      <c r="A212" s="57">
        <v>44096.0</v>
      </c>
      <c r="B212" s="58">
        <f t="shared" si="18"/>
        <v>15942</v>
      </c>
      <c r="C212" s="171">
        <v>346.0</v>
      </c>
      <c r="D212" s="170">
        <v>28.0</v>
      </c>
      <c r="E212" s="60">
        <v>1374.0</v>
      </c>
      <c r="F212" s="61">
        <f t="shared" si="17"/>
        <v>1771</v>
      </c>
      <c r="G212" s="46"/>
      <c r="H212" s="172">
        <v>77.0</v>
      </c>
      <c r="I212" s="173">
        <v>352.0</v>
      </c>
      <c r="J212" s="51">
        <f t="shared" si="6"/>
        <v>8</v>
      </c>
      <c r="K212" s="174">
        <v>1221017.0</v>
      </c>
      <c r="L212" s="141">
        <f t="shared" si="15"/>
        <v>10899</v>
      </c>
      <c r="M212" s="165">
        <f t="shared" si="16"/>
        <v>0.03174603175</v>
      </c>
      <c r="N212" s="51">
        <v>3.0</v>
      </c>
      <c r="O212" s="67">
        <f t="shared" si="13"/>
        <v>0.7637969095</v>
      </c>
      <c r="P212" s="67">
        <f t="shared" si="8"/>
        <v>1.20855066</v>
      </c>
      <c r="Q212" s="85">
        <f t="shared" si="3"/>
        <v>317</v>
      </c>
      <c r="R212" s="53">
        <f t="shared" si="5"/>
        <v>0.0221666987</v>
      </c>
      <c r="S212" s="53">
        <f t="shared" si="9"/>
        <v>0.02163233437</v>
      </c>
      <c r="T212" s="175">
        <v>13.0</v>
      </c>
      <c r="U212" s="56"/>
    </row>
    <row r="213" ht="15.75" customHeight="1">
      <c r="A213" s="57">
        <v>44097.0</v>
      </c>
      <c r="B213" s="58">
        <f t="shared" si="18"/>
        <v>16300</v>
      </c>
      <c r="C213" s="171">
        <v>358.0</v>
      </c>
      <c r="D213" s="170">
        <v>46.0</v>
      </c>
      <c r="E213" s="60">
        <v>1374.0</v>
      </c>
      <c r="F213" s="61">
        <f t="shared" si="17"/>
        <v>1817</v>
      </c>
      <c r="G213" s="46"/>
      <c r="H213" s="172">
        <v>73.0</v>
      </c>
      <c r="I213" s="173">
        <v>357.0</v>
      </c>
      <c r="J213" s="51">
        <f t="shared" si="6"/>
        <v>5</v>
      </c>
      <c r="K213" s="174">
        <v>1233229.0</v>
      </c>
      <c r="L213" s="141">
        <f t="shared" si="15"/>
        <v>12212</v>
      </c>
      <c r="M213" s="165">
        <f t="shared" si="16"/>
        <v>0.02931542745</v>
      </c>
      <c r="N213" s="51">
        <v>3.0</v>
      </c>
      <c r="O213" s="67">
        <f t="shared" si="13"/>
        <v>1.034682081</v>
      </c>
      <c r="P213" s="67">
        <f t="shared" si="8"/>
        <v>1.122608143</v>
      </c>
      <c r="Q213" s="85">
        <f t="shared" si="3"/>
        <v>323.5714286</v>
      </c>
      <c r="R213" s="53">
        <f t="shared" si="5"/>
        <v>0.02245640447</v>
      </c>
      <c r="S213" s="53">
        <f t="shared" si="9"/>
        <v>0.0215974186</v>
      </c>
      <c r="T213" s="175"/>
      <c r="U213" s="56"/>
    </row>
    <row r="214" ht="15.75" customHeight="1">
      <c r="A214" s="57">
        <v>44098.0</v>
      </c>
      <c r="B214" s="58">
        <f t="shared" si="18"/>
        <v>16641</v>
      </c>
      <c r="C214" s="171">
        <v>342.0</v>
      </c>
      <c r="D214" s="170">
        <v>30.0</v>
      </c>
      <c r="E214" s="60">
        <v>1374.0</v>
      </c>
      <c r="F214" s="61">
        <f t="shared" si="17"/>
        <v>1847</v>
      </c>
      <c r="G214" s="46"/>
      <c r="H214" s="172">
        <v>68.0</v>
      </c>
      <c r="I214" s="173">
        <v>366.0</v>
      </c>
      <c r="J214" s="51">
        <f t="shared" si="6"/>
        <v>9</v>
      </c>
      <c r="K214" s="174">
        <v>1246363.0</v>
      </c>
      <c r="L214" s="141">
        <f t="shared" si="15"/>
        <v>13134</v>
      </c>
      <c r="M214" s="165">
        <f t="shared" si="16"/>
        <v>0.02603928735</v>
      </c>
      <c r="N214" s="51">
        <v>3.0</v>
      </c>
      <c r="O214" s="67">
        <f t="shared" si="13"/>
        <v>0.9553072626</v>
      </c>
      <c r="P214" s="67">
        <f t="shared" si="8"/>
        <v>1.116215099</v>
      </c>
      <c r="Q214" s="85">
        <f t="shared" si="3"/>
        <v>321.1428571</v>
      </c>
      <c r="R214" s="53">
        <f t="shared" si="5"/>
        <v>0.02098159509</v>
      </c>
      <c r="S214" s="53">
        <f t="shared" si="9"/>
        <v>0.0209458591</v>
      </c>
      <c r="T214" s="175">
        <v>1.0</v>
      </c>
      <c r="U214" s="56"/>
    </row>
    <row r="215" ht="15.75" customHeight="1">
      <c r="A215" s="57">
        <v>44099.0</v>
      </c>
      <c r="B215" s="58">
        <f t="shared" si="18"/>
        <v>16927</v>
      </c>
      <c r="C215" s="171">
        <v>286.0</v>
      </c>
      <c r="D215" s="170">
        <v>37.0</v>
      </c>
      <c r="E215" s="60">
        <v>1374.0</v>
      </c>
      <c r="F215" s="61">
        <f t="shared" si="17"/>
        <v>1884</v>
      </c>
      <c r="G215" s="46"/>
      <c r="H215" s="172">
        <v>63.0</v>
      </c>
      <c r="I215" s="173">
        <v>369.0</v>
      </c>
      <c r="J215" s="51">
        <f t="shared" si="6"/>
        <v>3</v>
      </c>
      <c r="K215" s="174">
        <v>1256436.0</v>
      </c>
      <c r="L215" s="141">
        <f t="shared" si="15"/>
        <v>10073</v>
      </c>
      <c r="M215" s="165">
        <f t="shared" si="16"/>
        <v>0.02839273305</v>
      </c>
      <c r="N215" s="51">
        <v>3.0</v>
      </c>
      <c r="O215" s="67">
        <f t="shared" si="13"/>
        <v>0.8362573099</v>
      </c>
      <c r="P215" s="67">
        <f t="shared" si="8"/>
        <v>1.076917134</v>
      </c>
      <c r="Q215" s="85">
        <f t="shared" si="3"/>
        <v>313.5714286</v>
      </c>
      <c r="R215" s="53">
        <f t="shared" si="5"/>
        <v>0.01718646716</v>
      </c>
      <c r="S215" s="53">
        <f t="shared" si="9"/>
        <v>0.02004123996</v>
      </c>
      <c r="T215" s="175"/>
      <c r="U215" s="56"/>
    </row>
    <row r="216" ht="15.75" customHeight="1">
      <c r="A216" s="160">
        <v>44100.0</v>
      </c>
      <c r="B216" s="58">
        <f t="shared" si="18"/>
        <v>17242</v>
      </c>
      <c r="C216" s="171">
        <v>315.0</v>
      </c>
      <c r="D216" s="170">
        <v>20.0</v>
      </c>
      <c r="E216" s="60">
        <v>1374.0</v>
      </c>
      <c r="F216" s="61">
        <f t="shared" si="17"/>
        <v>1904</v>
      </c>
      <c r="G216" s="46"/>
      <c r="H216" s="172">
        <v>68.0</v>
      </c>
      <c r="I216" s="173">
        <v>376.0</v>
      </c>
      <c r="J216" s="51">
        <f t="shared" si="6"/>
        <v>7</v>
      </c>
      <c r="K216" s="174">
        <v>1269055.0</v>
      </c>
      <c r="L216" s="141">
        <f t="shared" si="15"/>
        <v>12619</v>
      </c>
      <c r="M216" s="165">
        <f t="shared" si="16"/>
        <v>0.02496235835</v>
      </c>
      <c r="N216" s="51">
        <v>3.0</v>
      </c>
      <c r="O216" s="67">
        <f t="shared" si="13"/>
        <v>1.101398601</v>
      </c>
      <c r="P216" s="67">
        <f t="shared" si="8"/>
        <v>1.096555748</v>
      </c>
      <c r="Q216" s="85">
        <f t="shared" si="3"/>
        <v>324.2857143</v>
      </c>
      <c r="R216" s="53">
        <f t="shared" si="5"/>
        <v>0.01860932238</v>
      </c>
      <c r="S216" s="53">
        <f t="shared" si="9"/>
        <v>0.02037557452</v>
      </c>
      <c r="T216" s="55"/>
      <c r="U216" s="56"/>
    </row>
    <row r="217" ht="15.75" customHeight="1">
      <c r="A217" s="160">
        <v>44101.0</v>
      </c>
      <c r="B217" s="58">
        <f t="shared" si="18"/>
        <v>17458</v>
      </c>
      <c r="C217" s="171">
        <v>218.0</v>
      </c>
      <c r="D217" s="170">
        <v>43.0</v>
      </c>
      <c r="E217" s="60">
        <v>1374.0</v>
      </c>
      <c r="F217" s="61">
        <f t="shared" si="17"/>
        <v>1947</v>
      </c>
      <c r="G217" s="46"/>
      <c r="H217" s="172">
        <v>68.0</v>
      </c>
      <c r="I217" s="173">
        <v>379.0</v>
      </c>
      <c r="J217" s="51">
        <f t="shared" si="6"/>
        <v>3</v>
      </c>
      <c r="K217" s="174">
        <v>1278587.0</v>
      </c>
      <c r="L217" s="141">
        <f t="shared" si="15"/>
        <v>9532</v>
      </c>
      <c r="M217" s="165">
        <f t="shared" si="16"/>
        <v>0.02287033151</v>
      </c>
      <c r="N217" s="51">
        <v>3.0</v>
      </c>
      <c r="O217" s="67">
        <f t="shared" si="13"/>
        <v>0.6920634921</v>
      </c>
      <c r="P217" s="67">
        <f t="shared" si="8"/>
        <v>1.094568109</v>
      </c>
      <c r="Q217" s="85">
        <f t="shared" si="3"/>
        <v>331.1428571</v>
      </c>
      <c r="R217" s="53">
        <f t="shared" si="5"/>
        <v>0.01264354483</v>
      </c>
      <c r="S217" s="53">
        <f t="shared" si="9"/>
        <v>0.02056188363</v>
      </c>
      <c r="T217" s="175">
        <v>2.0</v>
      </c>
      <c r="U217" s="56"/>
    </row>
    <row r="218" ht="15.75" customHeight="1">
      <c r="A218" s="57">
        <v>44102.0</v>
      </c>
      <c r="B218" s="58">
        <f t="shared" si="18"/>
        <v>17721</v>
      </c>
      <c r="C218" s="171">
        <v>269.0</v>
      </c>
      <c r="D218" s="170">
        <v>12.0</v>
      </c>
      <c r="E218" s="60">
        <v>1374.0</v>
      </c>
      <c r="F218" s="61">
        <f t="shared" si="17"/>
        <v>1959</v>
      </c>
      <c r="G218" s="46"/>
      <c r="H218" s="172">
        <v>73.0</v>
      </c>
      <c r="I218" s="173">
        <v>383.0</v>
      </c>
      <c r="J218" s="51">
        <f t="shared" si="6"/>
        <v>4</v>
      </c>
      <c r="K218" s="174">
        <v>1284694.0</v>
      </c>
      <c r="L218" s="141">
        <f t="shared" si="15"/>
        <v>6107</v>
      </c>
      <c r="M218" s="165">
        <f t="shared" si="16"/>
        <v>0.04404781398</v>
      </c>
      <c r="N218" s="51">
        <v>3.0</v>
      </c>
      <c r="O218" s="67">
        <f t="shared" si="13"/>
        <v>1.233944954</v>
      </c>
      <c r="P218" s="67">
        <f t="shared" si="8"/>
        <v>1.160269562</v>
      </c>
      <c r="Q218" s="85">
        <f t="shared" si="3"/>
        <v>304.8571429</v>
      </c>
      <c r="R218" s="53">
        <f t="shared" si="5"/>
        <v>0.01540840875</v>
      </c>
      <c r="S218" s="53">
        <f t="shared" si="9"/>
        <v>0.01849320591</v>
      </c>
      <c r="T218" s="175">
        <v>6.0</v>
      </c>
      <c r="U218" s="56"/>
    </row>
    <row r="219" ht="15.75" customHeight="1">
      <c r="A219" s="57">
        <v>44103.0</v>
      </c>
      <c r="B219" s="58">
        <f t="shared" si="18"/>
        <v>18137</v>
      </c>
      <c r="C219" s="171">
        <v>416.0</v>
      </c>
      <c r="D219" s="170">
        <v>63.0</v>
      </c>
      <c r="E219" s="60">
        <v>1374.0</v>
      </c>
      <c r="F219" s="61">
        <f t="shared" si="17"/>
        <v>2022</v>
      </c>
      <c r="G219" s="46"/>
      <c r="H219" s="172">
        <v>79.0</v>
      </c>
      <c r="I219" s="173">
        <v>388.0</v>
      </c>
      <c r="J219" s="51">
        <f t="shared" si="6"/>
        <v>5</v>
      </c>
      <c r="K219" s="174">
        <v>1296795.0</v>
      </c>
      <c r="L219" s="141">
        <f t="shared" si="15"/>
        <v>12101</v>
      </c>
      <c r="M219" s="165">
        <f t="shared" si="16"/>
        <v>0.03437732419</v>
      </c>
      <c r="N219" s="51">
        <v>3.0</v>
      </c>
      <c r="O219" s="67">
        <f t="shared" si="13"/>
        <v>1.546468401</v>
      </c>
      <c r="P219" s="67">
        <f t="shared" si="8"/>
        <v>1.020489877</v>
      </c>
      <c r="Q219" s="85">
        <f t="shared" si="3"/>
        <v>314.8571429</v>
      </c>
      <c r="R219" s="53">
        <f t="shared" si="5"/>
        <v>0.0234749732</v>
      </c>
      <c r="S219" s="53">
        <f t="shared" si="9"/>
        <v>0.01868010227</v>
      </c>
      <c r="T219" s="175"/>
      <c r="U219" s="56"/>
    </row>
    <row r="220" ht="15.75" customHeight="1">
      <c r="A220" s="57">
        <v>44104.0</v>
      </c>
      <c r="B220" s="58">
        <f t="shared" si="18"/>
        <v>18489</v>
      </c>
      <c r="C220" s="171">
        <v>354.0</v>
      </c>
      <c r="D220" s="170">
        <v>29.0</v>
      </c>
      <c r="E220" s="60">
        <v>1374.0</v>
      </c>
      <c r="F220" s="61">
        <f t="shared" si="17"/>
        <v>2051</v>
      </c>
      <c r="G220" s="46"/>
      <c r="H220" s="172">
        <v>78.0</v>
      </c>
      <c r="I220" s="173">
        <v>391.0</v>
      </c>
      <c r="J220" s="51">
        <f t="shared" si="6"/>
        <v>3</v>
      </c>
      <c r="K220" s="174">
        <v>1307549.0</v>
      </c>
      <c r="L220" s="141">
        <f t="shared" si="15"/>
        <v>10754</v>
      </c>
      <c r="M220" s="165">
        <f t="shared" si="16"/>
        <v>0.03291798401</v>
      </c>
      <c r="N220" s="51">
        <v>3.0</v>
      </c>
      <c r="O220" s="67">
        <f t="shared" si="13"/>
        <v>0.8509615385</v>
      </c>
      <c r="P220" s="67">
        <f t="shared" si="8"/>
        <v>1.031385455</v>
      </c>
      <c r="Q220" s="85">
        <f t="shared" si="3"/>
        <v>314.2857143</v>
      </c>
      <c r="R220" s="53">
        <f t="shared" si="5"/>
        <v>0.01951811215</v>
      </c>
      <c r="S220" s="53">
        <f t="shared" si="9"/>
        <v>0.01826034622</v>
      </c>
      <c r="T220" s="175">
        <v>2.0</v>
      </c>
      <c r="U220" s="56"/>
    </row>
    <row r="221" ht="15.75" customHeight="1">
      <c r="A221" s="57">
        <v>44105.0</v>
      </c>
      <c r="B221" s="58">
        <f t="shared" si="18"/>
        <v>18900</v>
      </c>
      <c r="C221" s="171">
        <v>411.0</v>
      </c>
      <c r="D221" s="170">
        <v>33.0</v>
      </c>
      <c r="E221" s="60">
        <v>1374.0</v>
      </c>
      <c r="F221" s="61">
        <f t="shared" si="17"/>
        <v>2084</v>
      </c>
      <c r="G221" s="46"/>
      <c r="H221" s="172">
        <v>89.0</v>
      </c>
      <c r="I221" s="173">
        <v>393.0</v>
      </c>
      <c r="J221" s="51">
        <f t="shared" si="6"/>
        <v>2</v>
      </c>
      <c r="K221" s="174">
        <v>1318336.0</v>
      </c>
      <c r="L221" s="141">
        <f t="shared" si="15"/>
        <v>10787</v>
      </c>
      <c r="M221" s="165">
        <f t="shared" si="16"/>
        <v>0.03810141837</v>
      </c>
      <c r="N221" s="51">
        <v>3.0</v>
      </c>
      <c r="O221" s="67">
        <f t="shared" si="13"/>
        <v>1.161016949</v>
      </c>
      <c r="P221" s="67">
        <f t="shared" si="8"/>
        <v>1.047177314</v>
      </c>
      <c r="Q221" s="85">
        <f t="shared" si="3"/>
        <v>324.1428571</v>
      </c>
      <c r="R221" s="53">
        <f t="shared" si="5"/>
        <v>0.02222943372</v>
      </c>
      <c r="S221" s="53">
        <f t="shared" si="9"/>
        <v>0.01843860888</v>
      </c>
      <c r="T221" s="175"/>
      <c r="U221" s="56"/>
    </row>
    <row r="222" ht="15.75" customHeight="1">
      <c r="A222" s="57">
        <v>44106.0</v>
      </c>
      <c r="B222" s="58">
        <f t="shared" si="18"/>
        <v>19360</v>
      </c>
      <c r="C222" s="171">
        <v>460.0</v>
      </c>
      <c r="D222" s="170">
        <v>28.0</v>
      </c>
      <c r="E222" s="60">
        <v>1374.0</v>
      </c>
      <c r="F222" s="61">
        <f t="shared" si="17"/>
        <v>2112</v>
      </c>
      <c r="G222" s="46"/>
      <c r="H222" s="172">
        <v>85.0</v>
      </c>
      <c r="I222" s="173">
        <v>398.0</v>
      </c>
      <c r="J222" s="51">
        <f t="shared" si="6"/>
        <v>5</v>
      </c>
      <c r="K222" s="174">
        <v>1328042.0</v>
      </c>
      <c r="L222" s="141">
        <f t="shared" si="15"/>
        <v>9706</v>
      </c>
      <c r="M222" s="165">
        <f t="shared" si="16"/>
        <v>0.04739336493</v>
      </c>
      <c r="N222" s="51">
        <v>3.0</v>
      </c>
      <c r="O222" s="67">
        <f t="shared" si="13"/>
        <v>1.119221411</v>
      </c>
      <c r="P222" s="67">
        <f t="shared" si="8"/>
        <v>1.067666582</v>
      </c>
      <c r="Q222" s="85">
        <f t="shared" si="3"/>
        <v>349</v>
      </c>
      <c r="R222" s="53">
        <f t="shared" si="5"/>
        <v>0.02433862434</v>
      </c>
      <c r="S222" s="53">
        <f t="shared" si="9"/>
        <v>0.01946034562</v>
      </c>
      <c r="T222" s="55"/>
      <c r="U222" s="56"/>
    </row>
    <row r="223" ht="15.75" customHeight="1">
      <c r="A223" s="160">
        <v>44107.0</v>
      </c>
      <c r="B223" s="58">
        <f t="shared" si="18"/>
        <v>19627</v>
      </c>
      <c r="C223" s="171">
        <v>267.0</v>
      </c>
      <c r="D223" s="170">
        <v>28.0</v>
      </c>
      <c r="E223" s="60">
        <v>1374.0</v>
      </c>
      <c r="F223" s="61">
        <f t="shared" si="17"/>
        <v>2140</v>
      </c>
      <c r="G223" s="46"/>
      <c r="H223" s="172">
        <v>79.0</v>
      </c>
      <c r="I223" s="173">
        <v>405.0</v>
      </c>
      <c r="J223" s="51">
        <f t="shared" si="6"/>
        <v>7</v>
      </c>
      <c r="K223" s="174">
        <v>1339664.0</v>
      </c>
      <c r="L223" s="141">
        <f t="shared" si="15"/>
        <v>11622</v>
      </c>
      <c r="M223" s="165">
        <f t="shared" si="16"/>
        <v>0.02297367062</v>
      </c>
      <c r="N223" s="51">
        <v>3.0</v>
      </c>
      <c r="O223" s="67">
        <f t="shared" si="13"/>
        <v>0.5804347826</v>
      </c>
      <c r="P223" s="67">
        <f t="shared" si="8"/>
        <v>1.035688766</v>
      </c>
      <c r="Q223" s="85">
        <f t="shared" si="3"/>
        <v>342.1428571</v>
      </c>
      <c r="R223" s="53">
        <f t="shared" si="5"/>
        <v>0.01379132231</v>
      </c>
      <c r="S223" s="53">
        <f t="shared" si="9"/>
        <v>0.0187720599</v>
      </c>
      <c r="T223" s="55"/>
      <c r="U223" s="56"/>
    </row>
    <row r="224" ht="15.75" customHeight="1">
      <c r="A224" s="160">
        <v>44108.0</v>
      </c>
      <c r="B224" s="58">
        <f t="shared" si="18"/>
        <v>19856</v>
      </c>
      <c r="C224" s="171">
        <v>229.0</v>
      </c>
      <c r="D224" s="170">
        <v>29.0</v>
      </c>
      <c r="E224" s="60">
        <v>1374.0</v>
      </c>
      <c r="F224" s="61">
        <f t="shared" si="17"/>
        <v>2169</v>
      </c>
      <c r="G224" s="46"/>
      <c r="H224" s="172">
        <v>82.0</v>
      </c>
      <c r="I224" s="173">
        <v>409.0</v>
      </c>
      <c r="J224" s="51">
        <f t="shared" si="6"/>
        <v>4</v>
      </c>
      <c r="K224" s="174">
        <v>1349123.0</v>
      </c>
      <c r="L224" s="141">
        <f t="shared" si="15"/>
        <v>9459</v>
      </c>
      <c r="M224" s="165">
        <f t="shared" si="16"/>
        <v>0.02420974733</v>
      </c>
      <c r="N224" s="51">
        <v>3.0</v>
      </c>
      <c r="O224" s="67">
        <f t="shared" si="13"/>
        <v>0.8576779026</v>
      </c>
      <c r="P224" s="67">
        <f t="shared" si="8"/>
        <v>1.005223679</v>
      </c>
      <c r="Q224" s="85">
        <f t="shared" si="3"/>
        <v>343.7142857</v>
      </c>
      <c r="R224" s="53">
        <f t="shared" si="5"/>
        <v>0.01166760075</v>
      </c>
      <c r="S224" s="53">
        <f t="shared" si="9"/>
        <v>0.01863263932</v>
      </c>
      <c r="T224" s="55"/>
      <c r="U224" s="56"/>
    </row>
    <row r="225" ht="15.75" customHeight="1">
      <c r="A225" s="57">
        <v>44109.0</v>
      </c>
      <c r="B225" s="58">
        <f t="shared" si="18"/>
        <v>20159</v>
      </c>
      <c r="C225" s="171">
        <v>303.0</v>
      </c>
      <c r="D225" s="170">
        <v>34.0</v>
      </c>
      <c r="E225" s="60">
        <v>1374.0</v>
      </c>
      <c r="F225" s="61">
        <f t="shared" si="17"/>
        <v>2203</v>
      </c>
      <c r="G225" s="46"/>
      <c r="H225" s="172">
        <v>83.0</v>
      </c>
      <c r="I225" s="173">
        <v>417.0</v>
      </c>
      <c r="J225" s="51">
        <f t="shared" si="6"/>
        <v>8</v>
      </c>
      <c r="K225" s="174">
        <v>1355126.0</v>
      </c>
      <c r="L225" s="141">
        <f t="shared" si="15"/>
        <v>6003</v>
      </c>
      <c r="M225" s="165">
        <f t="shared" si="16"/>
        <v>0.05047476262</v>
      </c>
      <c r="N225" s="51">
        <v>3.0</v>
      </c>
      <c r="O225" s="67">
        <f t="shared" si="13"/>
        <v>1.323144105</v>
      </c>
      <c r="P225" s="67">
        <f t="shared" si="8"/>
        <v>1.084108756</v>
      </c>
      <c r="Q225" s="85">
        <f t="shared" si="3"/>
        <v>348.5714286</v>
      </c>
      <c r="R225" s="53">
        <f t="shared" si="5"/>
        <v>0.01525987107</v>
      </c>
      <c r="S225" s="53">
        <f t="shared" si="9"/>
        <v>0.01861141965</v>
      </c>
      <c r="T225" s="55"/>
      <c r="U225" s="56"/>
    </row>
    <row r="226" ht="15.75" customHeight="1">
      <c r="A226" s="57">
        <v>44110.0</v>
      </c>
      <c r="B226" s="58">
        <f t="shared" si="18"/>
        <v>20555</v>
      </c>
      <c r="C226" s="171">
        <v>399.0</v>
      </c>
      <c r="D226" s="170">
        <v>40.0</v>
      </c>
      <c r="E226" s="60">
        <v>1374.0</v>
      </c>
      <c r="F226" s="61">
        <f t="shared" si="17"/>
        <v>2243</v>
      </c>
      <c r="G226" s="46"/>
      <c r="H226" s="172">
        <v>87.0</v>
      </c>
      <c r="I226" s="173">
        <v>420.0</v>
      </c>
      <c r="J226" s="51">
        <f t="shared" si="6"/>
        <v>3</v>
      </c>
      <c r="K226" s="174">
        <v>1367231.0</v>
      </c>
      <c r="L226" s="141">
        <f t="shared" si="15"/>
        <v>12105</v>
      </c>
      <c r="M226" s="165">
        <f t="shared" si="16"/>
        <v>0.03296158612</v>
      </c>
      <c r="N226" s="51">
        <v>3.0</v>
      </c>
      <c r="O226" s="67">
        <f t="shared" si="13"/>
        <v>1.316831683</v>
      </c>
      <c r="P226" s="67">
        <f t="shared" si="8"/>
        <v>1.094469597</v>
      </c>
      <c r="Q226" s="85">
        <f t="shared" si="3"/>
        <v>346.1428571</v>
      </c>
      <c r="R226" s="53">
        <f t="shared" si="5"/>
        <v>0.01979264844</v>
      </c>
      <c r="S226" s="53">
        <f t="shared" si="9"/>
        <v>0.01808537326</v>
      </c>
      <c r="T226" s="175">
        <v>3.0</v>
      </c>
      <c r="U226" s="56"/>
    </row>
    <row r="227" ht="15.75" customHeight="1">
      <c r="A227" s="57">
        <v>44111.0</v>
      </c>
      <c r="B227" s="58">
        <f t="shared" si="18"/>
        <v>20961</v>
      </c>
      <c r="C227" s="171">
        <v>407.0</v>
      </c>
      <c r="D227" s="170">
        <v>27.0</v>
      </c>
      <c r="E227" s="60">
        <v>1374.0</v>
      </c>
      <c r="F227" s="61">
        <f t="shared" si="17"/>
        <v>2270</v>
      </c>
      <c r="G227" s="46"/>
      <c r="H227" s="172">
        <v>88.0</v>
      </c>
      <c r="I227" s="173">
        <v>424.0</v>
      </c>
      <c r="J227" s="51">
        <f t="shared" si="6"/>
        <v>4</v>
      </c>
      <c r="K227" s="174">
        <v>1379036.0</v>
      </c>
      <c r="L227" s="141">
        <f t="shared" si="15"/>
        <v>11805</v>
      </c>
      <c r="M227" s="165">
        <f t="shared" si="16"/>
        <v>0.03447691656</v>
      </c>
      <c r="N227" s="51">
        <v>3.0</v>
      </c>
      <c r="O227" s="67">
        <f t="shared" si="13"/>
        <v>1.020050125</v>
      </c>
      <c r="P227" s="67">
        <f t="shared" si="8"/>
        <v>1.028667312</v>
      </c>
      <c r="Q227" s="85">
        <f t="shared" si="3"/>
        <v>353.7142857</v>
      </c>
      <c r="R227" s="53">
        <f t="shared" si="5"/>
        <v>0.01980053515</v>
      </c>
      <c r="S227" s="53">
        <f t="shared" si="9"/>
        <v>0.0181257194</v>
      </c>
      <c r="T227" s="175">
        <v>1.0</v>
      </c>
      <c r="U227" s="56"/>
    </row>
    <row r="228" ht="15.75" customHeight="1">
      <c r="A228" s="57">
        <v>44112.0</v>
      </c>
      <c r="B228" s="58">
        <f t="shared" si="18"/>
        <v>21395</v>
      </c>
      <c r="C228" s="171">
        <v>436.0</v>
      </c>
      <c r="D228" s="170">
        <v>19.0</v>
      </c>
      <c r="E228" s="60">
        <v>1374.0</v>
      </c>
      <c r="F228" s="61">
        <f t="shared" si="17"/>
        <v>2289</v>
      </c>
      <c r="G228" s="46"/>
      <c r="H228" s="172">
        <v>91.0</v>
      </c>
      <c r="I228" s="173">
        <v>430.0</v>
      </c>
      <c r="J228" s="51">
        <f t="shared" si="6"/>
        <v>6</v>
      </c>
      <c r="K228" s="174">
        <v>1390270.0</v>
      </c>
      <c r="L228" s="141">
        <f t="shared" si="15"/>
        <v>11234</v>
      </c>
      <c r="M228" s="165">
        <f t="shared" si="16"/>
        <v>0.03881075307</v>
      </c>
      <c r="N228" s="51">
        <v>3.0</v>
      </c>
      <c r="O228" s="67">
        <f t="shared" si="13"/>
        <v>1.071253071</v>
      </c>
      <c r="P228" s="67">
        <f t="shared" si="8"/>
        <v>1.056203754</v>
      </c>
      <c r="Q228" s="85">
        <f t="shared" si="3"/>
        <v>357.2857143</v>
      </c>
      <c r="R228" s="53">
        <f t="shared" si="5"/>
        <v>0.02080053433</v>
      </c>
      <c r="S228" s="53">
        <f t="shared" si="9"/>
        <v>0.01792159091</v>
      </c>
      <c r="T228" s="175">
        <v>2.0</v>
      </c>
      <c r="U228" s="56"/>
    </row>
    <row r="229" ht="15.75" customHeight="1">
      <c r="A229" s="57">
        <v>44113.0</v>
      </c>
      <c r="B229" s="58">
        <f t="shared" si="18"/>
        <v>21786</v>
      </c>
      <c r="C229" s="171">
        <v>391.0</v>
      </c>
      <c r="D229" s="170">
        <v>40.0</v>
      </c>
      <c r="E229" s="60">
        <v>1374.0</v>
      </c>
      <c r="F229" s="61">
        <f t="shared" si="17"/>
        <v>2329</v>
      </c>
      <c r="G229" s="46"/>
      <c r="H229" s="172">
        <v>98.0</v>
      </c>
      <c r="I229" s="173">
        <v>431.0</v>
      </c>
      <c r="J229" s="51">
        <f t="shared" si="6"/>
        <v>1</v>
      </c>
      <c r="K229" s="174">
        <v>1400857.0</v>
      </c>
      <c r="L229" s="141">
        <f t="shared" si="15"/>
        <v>10587</v>
      </c>
      <c r="M229" s="165">
        <f t="shared" si="16"/>
        <v>0.03693208652</v>
      </c>
      <c r="N229" s="51">
        <v>3.0</v>
      </c>
      <c r="O229" s="67">
        <f t="shared" si="13"/>
        <v>0.8967889908</v>
      </c>
      <c r="P229" s="67">
        <f t="shared" si="8"/>
        <v>1.023175259</v>
      </c>
      <c r="Q229" s="85">
        <f t="shared" si="3"/>
        <v>347.4285714</v>
      </c>
      <c r="R229" s="53">
        <f t="shared" si="5"/>
        <v>0.01827529797</v>
      </c>
      <c r="S229" s="53">
        <f t="shared" si="9"/>
        <v>0.01705540143</v>
      </c>
      <c r="T229" s="175"/>
      <c r="U229" s="56"/>
    </row>
    <row r="230" ht="15.75" customHeight="1">
      <c r="A230" s="160">
        <v>44114.0</v>
      </c>
      <c r="B230" s="58">
        <f t="shared" si="18"/>
        <v>22092</v>
      </c>
      <c r="C230" s="171">
        <v>306.0</v>
      </c>
      <c r="D230" s="170">
        <v>32.0</v>
      </c>
      <c r="E230" s="60">
        <v>1374.0</v>
      </c>
      <c r="F230" s="61">
        <f t="shared" si="17"/>
        <v>2361</v>
      </c>
      <c r="G230" s="46"/>
      <c r="H230" s="172">
        <v>100.0</v>
      </c>
      <c r="I230" s="173">
        <v>436.0</v>
      </c>
      <c r="J230" s="51">
        <f t="shared" si="6"/>
        <v>5</v>
      </c>
      <c r="K230" s="174">
        <v>1413838.0</v>
      </c>
      <c r="L230" s="141">
        <f t="shared" si="15"/>
        <v>12981</v>
      </c>
      <c r="M230" s="165">
        <f t="shared" si="16"/>
        <v>0.02357291426</v>
      </c>
      <c r="N230" s="51">
        <v>3.0</v>
      </c>
      <c r="O230" s="67">
        <f t="shared" si="13"/>
        <v>0.7826086957</v>
      </c>
      <c r="P230" s="67">
        <f t="shared" si="8"/>
        <v>0.9810986695</v>
      </c>
      <c r="Q230" s="85">
        <f t="shared" si="3"/>
        <v>353</v>
      </c>
      <c r="R230" s="53">
        <f t="shared" si="5"/>
        <v>0.01404571743</v>
      </c>
      <c r="S230" s="53">
        <f t="shared" si="9"/>
        <v>0.01709174359</v>
      </c>
      <c r="T230" s="175"/>
      <c r="U230" s="56"/>
    </row>
    <row r="231" ht="15.75" customHeight="1">
      <c r="A231" s="160">
        <v>44115.0</v>
      </c>
      <c r="B231" s="58">
        <f t="shared" si="18"/>
        <v>22372</v>
      </c>
      <c r="C231" s="171">
        <v>280.0</v>
      </c>
      <c r="D231" s="170">
        <v>26.0</v>
      </c>
      <c r="E231" s="60">
        <v>1374.0</v>
      </c>
      <c r="F231" s="61">
        <f t="shared" si="17"/>
        <v>2387</v>
      </c>
      <c r="G231" s="46"/>
      <c r="H231" s="172">
        <v>93.0</v>
      </c>
      <c r="I231" s="173">
        <v>449.0</v>
      </c>
      <c r="J231" s="51">
        <f t="shared" si="6"/>
        <v>13</v>
      </c>
      <c r="K231" s="174">
        <v>1423000.0</v>
      </c>
      <c r="L231" s="141">
        <f t="shared" si="15"/>
        <v>9162</v>
      </c>
      <c r="M231" s="165">
        <f t="shared" si="16"/>
        <v>0.03056101288</v>
      </c>
      <c r="N231" s="51">
        <v>3.0</v>
      </c>
      <c r="O231" s="67">
        <f t="shared" si="13"/>
        <v>0.9150326797</v>
      </c>
      <c r="P231" s="67">
        <f t="shared" si="8"/>
        <v>1.022923407</v>
      </c>
      <c r="Q231" s="85">
        <f t="shared" si="3"/>
        <v>360.2857143</v>
      </c>
      <c r="R231" s="53">
        <f t="shared" si="5"/>
        <v>0.01267427123</v>
      </c>
      <c r="S231" s="53">
        <f t="shared" si="9"/>
        <v>0.01723555366</v>
      </c>
      <c r="T231" s="175"/>
      <c r="U231" s="56"/>
    </row>
    <row r="232" ht="15.75" customHeight="1">
      <c r="A232" s="57">
        <v>44116.0</v>
      </c>
      <c r="B232" s="58">
        <f t="shared" si="18"/>
        <v>22666</v>
      </c>
      <c r="C232" s="171">
        <v>295.0</v>
      </c>
      <c r="D232" s="170">
        <v>43.0</v>
      </c>
      <c r="E232" s="60">
        <v>1374.0</v>
      </c>
      <c r="F232" s="61">
        <f t="shared" si="17"/>
        <v>2430</v>
      </c>
      <c r="G232" s="46"/>
      <c r="H232" s="172">
        <v>91.0</v>
      </c>
      <c r="I232" s="173">
        <v>456.0</v>
      </c>
      <c r="J232" s="51">
        <f t="shared" si="6"/>
        <v>7</v>
      </c>
      <c r="K232" s="174">
        <v>1429670.0</v>
      </c>
      <c r="L232" s="141">
        <f t="shared" si="15"/>
        <v>6670</v>
      </c>
      <c r="M232" s="165">
        <f t="shared" si="16"/>
        <v>0.04422788606</v>
      </c>
      <c r="N232" s="51">
        <v>3.0</v>
      </c>
      <c r="O232" s="67">
        <f t="shared" si="13"/>
        <v>1.053571429</v>
      </c>
      <c r="P232" s="67">
        <f t="shared" si="8"/>
        <v>1.047410097</v>
      </c>
      <c r="Q232" s="85">
        <f t="shared" si="3"/>
        <v>359.1428571</v>
      </c>
      <c r="R232" s="53">
        <f t="shared" si="5"/>
        <v>0.01318612551</v>
      </c>
      <c r="S232" s="53">
        <f t="shared" si="9"/>
        <v>0.01693930429</v>
      </c>
      <c r="T232" s="175">
        <v>1.0</v>
      </c>
      <c r="U232" s="56"/>
    </row>
    <row r="233" ht="15.75" customHeight="1">
      <c r="A233" s="57">
        <v>44117.0</v>
      </c>
      <c r="B233" s="58">
        <f t="shared" si="18"/>
        <v>23074</v>
      </c>
      <c r="C233" s="171">
        <v>408.0</v>
      </c>
      <c r="D233" s="170">
        <v>52.0</v>
      </c>
      <c r="E233" s="60">
        <v>1374.0</v>
      </c>
      <c r="F233" s="61">
        <f t="shared" si="17"/>
        <v>2482</v>
      </c>
      <c r="G233" s="46"/>
      <c r="H233" s="172">
        <v>89.0</v>
      </c>
      <c r="I233" s="173">
        <v>462.0</v>
      </c>
      <c r="J233" s="51">
        <f t="shared" si="6"/>
        <v>6</v>
      </c>
      <c r="K233" s="174">
        <v>1449231.0</v>
      </c>
      <c r="L233" s="141">
        <f t="shared" si="15"/>
        <v>19561</v>
      </c>
      <c r="M233" s="165">
        <f t="shared" si="16"/>
        <v>0.02085782935</v>
      </c>
      <c r="N233" s="51">
        <v>3.0</v>
      </c>
      <c r="O233" s="67">
        <f t="shared" si="13"/>
        <v>1.383050847</v>
      </c>
      <c r="P233" s="67">
        <f t="shared" si="8"/>
        <v>1.05489844</v>
      </c>
      <c r="Q233" s="85">
        <f t="shared" si="3"/>
        <v>360.4285714</v>
      </c>
      <c r="R233" s="53">
        <f t="shared" si="5"/>
        <v>0.01800052943</v>
      </c>
      <c r="S233" s="53">
        <f t="shared" si="9"/>
        <v>0.01668328729</v>
      </c>
      <c r="T233" s="175"/>
      <c r="U233" s="56"/>
    </row>
    <row r="234" ht="15.75" customHeight="1">
      <c r="A234" s="57">
        <v>44118.0</v>
      </c>
      <c r="B234" s="58">
        <f t="shared" si="18"/>
        <v>23509</v>
      </c>
      <c r="C234" s="171">
        <v>436.0</v>
      </c>
      <c r="D234" s="170">
        <v>36.0</v>
      </c>
      <c r="E234" s="60">
        <v>1374.0</v>
      </c>
      <c r="F234" s="61">
        <f t="shared" si="17"/>
        <v>2518</v>
      </c>
      <c r="G234" s="46"/>
      <c r="H234" s="172">
        <v>86.0</v>
      </c>
      <c r="I234" s="173">
        <v>469.0</v>
      </c>
      <c r="J234" s="51">
        <f t="shared" si="6"/>
        <v>7</v>
      </c>
      <c r="K234" s="174">
        <v>1469357.0</v>
      </c>
      <c r="L234" s="141">
        <f t="shared" si="15"/>
        <v>20126</v>
      </c>
      <c r="M234" s="165">
        <f t="shared" si="16"/>
        <v>0.02166351983</v>
      </c>
      <c r="N234" s="51">
        <v>3.0</v>
      </c>
      <c r="O234" s="67">
        <f t="shared" si="13"/>
        <v>1.068627451</v>
      </c>
      <c r="P234" s="67">
        <f t="shared" si="8"/>
        <v>1.023872911</v>
      </c>
      <c r="Q234" s="85">
        <f t="shared" si="3"/>
        <v>364.5714286</v>
      </c>
      <c r="R234" s="53">
        <f t="shared" si="5"/>
        <v>0.01889572679</v>
      </c>
      <c r="S234" s="53">
        <f t="shared" si="9"/>
        <v>0.01655402896</v>
      </c>
      <c r="T234" s="175">
        <v>1.0</v>
      </c>
      <c r="U234" s="56"/>
    </row>
    <row r="235" ht="15.75" customHeight="1">
      <c r="A235" s="57">
        <v>44119.0</v>
      </c>
      <c r="B235" s="58">
        <f t="shared" si="18"/>
        <v>23961</v>
      </c>
      <c r="C235" s="171">
        <v>453.0</v>
      </c>
      <c r="D235" s="170">
        <v>20.0</v>
      </c>
      <c r="E235" s="60">
        <v>1374.0</v>
      </c>
      <c r="F235" s="61">
        <f t="shared" si="17"/>
        <v>2538</v>
      </c>
      <c r="G235" s="46"/>
      <c r="H235" s="172">
        <v>82.0</v>
      </c>
      <c r="I235" s="173">
        <v>482.0</v>
      </c>
      <c r="J235" s="51">
        <f t="shared" si="6"/>
        <v>13</v>
      </c>
      <c r="K235" s="174">
        <v>1489213.0</v>
      </c>
      <c r="L235" s="141">
        <f t="shared" si="15"/>
        <v>19856</v>
      </c>
      <c r="M235" s="165">
        <f t="shared" si="16"/>
        <v>0.02281426269</v>
      </c>
      <c r="N235" s="51">
        <v>3.0</v>
      </c>
      <c r="O235" s="67">
        <f t="shared" si="13"/>
        <v>1.038990826</v>
      </c>
      <c r="P235" s="67">
        <f t="shared" si="8"/>
        <v>1.026240499</v>
      </c>
      <c r="Q235" s="85">
        <f t="shared" si="3"/>
        <v>367</v>
      </c>
      <c r="R235" s="53">
        <f t="shared" si="5"/>
        <v>0.01926921604</v>
      </c>
      <c r="S235" s="53">
        <f t="shared" si="9"/>
        <v>0.0163352692</v>
      </c>
      <c r="T235" s="175">
        <v>1.0</v>
      </c>
      <c r="U235" s="56"/>
    </row>
    <row r="236" ht="15.75" customHeight="1">
      <c r="A236" s="57">
        <v>44120.0</v>
      </c>
      <c r="B236" s="58">
        <f t="shared" si="18"/>
        <v>24464</v>
      </c>
      <c r="C236" s="171">
        <v>508.0</v>
      </c>
      <c r="D236" s="170">
        <v>18.0</v>
      </c>
      <c r="E236" s="60">
        <v>1374.0</v>
      </c>
      <c r="F236" s="61">
        <f t="shared" si="17"/>
        <v>2556</v>
      </c>
      <c r="G236" s="46"/>
      <c r="H236" s="172">
        <v>81.0</v>
      </c>
      <c r="I236" s="173">
        <v>490.0</v>
      </c>
      <c r="J236" s="51">
        <f t="shared" si="6"/>
        <v>8</v>
      </c>
      <c r="K236" s="174">
        <v>1508460.0</v>
      </c>
      <c r="L236" s="141">
        <f t="shared" si="15"/>
        <v>19247</v>
      </c>
      <c r="M236" s="165">
        <f t="shared" si="16"/>
        <v>0.0263937237</v>
      </c>
      <c r="N236" s="51">
        <v>3.0</v>
      </c>
      <c r="O236" s="67">
        <f t="shared" si="13"/>
        <v>1.121412804</v>
      </c>
      <c r="P236" s="67">
        <f t="shared" si="8"/>
        <v>1.032510465</v>
      </c>
      <c r="Q236" s="85">
        <f t="shared" si="3"/>
        <v>383.7142857</v>
      </c>
      <c r="R236" s="53">
        <f t="shared" si="5"/>
        <v>0.02120111848</v>
      </c>
      <c r="S236" s="53">
        <f t="shared" si="9"/>
        <v>0.01675324356</v>
      </c>
      <c r="T236" s="175">
        <v>5.0</v>
      </c>
      <c r="U236" s="56"/>
    </row>
    <row r="237" ht="15.75" customHeight="1">
      <c r="A237" s="160">
        <v>44121.0</v>
      </c>
      <c r="B237" s="58">
        <f t="shared" si="18"/>
        <v>24946</v>
      </c>
      <c r="C237" s="171">
        <v>482.0</v>
      </c>
      <c r="D237" s="170">
        <v>20.0</v>
      </c>
      <c r="E237" s="60">
        <v>1374.0</v>
      </c>
      <c r="F237" s="61">
        <f t="shared" si="17"/>
        <v>2576</v>
      </c>
      <c r="G237" s="46"/>
      <c r="H237" s="172">
        <v>83.0</v>
      </c>
      <c r="I237" s="173">
        <v>500.0</v>
      </c>
      <c r="J237" s="51">
        <f t="shared" si="6"/>
        <v>10</v>
      </c>
      <c r="K237" s="174">
        <v>1527258.0</v>
      </c>
      <c r="L237" s="141">
        <f t="shared" si="15"/>
        <v>18798</v>
      </c>
      <c r="M237" s="165">
        <f t="shared" si="16"/>
        <v>0.02564102564</v>
      </c>
      <c r="N237" s="51">
        <v>3.0</v>
      </c>
      <c r="O237" s="67">
        <f t="shared" si="13"/>
        <v>0.9488188976</v>
      </c>
      <c r="P237" s="67">
        <f t="shared" si="8"/>
        <v>1.039014204</v>
      </c>
      <c r="Q237" s="85">
        <f t="shared" si="3"/>
        <v>408.8571429</v>
      </c>
      <c r="R237" s="53">
        <f t="shared" si="5"/>
        <v>0.01970241988</v>
      </c>
      <c r="S237" s="53">
        <f t="shared" si="9"/>
        <v>0.01756134391</v>
      </c>
      <c r="T237" s="175"/>
      <c r="U237" s="56"/>
    </row>
    <row r="238" ht="15.75" customHeight="1">
      <c r="A238" s="160">
        <v>44122.0</v>
      </c>
      <c r="B238" s="58">
        <f t="shared" si="18"/>
        <v>25384</v>
      </c>
      <c r="C238" s="171">
        <v>438.0</v>
      </c>
      <c r="D238" s="170">
        <v>32.0</v>
      </c>
      <c r="E238" s="60">
        <v>1374.0</v>
      </c>
      <c r="F238" s="61">
        <f t="shared" si="17"/>
        <v>2608</v>
      </c>
      <c r="G238" s="46"/>
      <c r="H238" s="172">
        <v>84.0</v>
      </c>
      <c r="I238" s="173">
        <v>509.0</v>
      </c>
      <c r="J238" s="51">
        <f t="shared" si="6"/>
        <v>9</v>
      </c>
      <c r="K238" s="174">
        <v>1542156.0</v>
      </c>
      <c r="L238" s="141">
        <f t="shared" si="15"/>
        <v>14898</v>
      </c>
      <c r="M238" s="165">
        <f t="shared" si="16"/>
        <v>0.02939991945</v>
      </c>
      <c r="N238" s="51">
        <v>3.0</v>
      </c>
      <c r="O238" s="67">
        <f t="shared" si="13"/>
        <v>0.9087136929</v>
      </c>
      <c r="P238" s="67">
        <f t="shared" si="8"/>
        <v>1.054777328</v>
      </c>
      <c r="Q238" s="85">
        <f t="shared" si="3"/>
        <v>431.4285714</v>
      </c>
      <c r="R238" s="53">
        <f t="shared" si="5"/>
        <v>0.01755792512</v>
      </c>
      <c r="S238" s="53">
        <f t="shared" si="9"/>
        <v>0.01825900875</v>
      </c>
      <c r="T238" s="55"/>
      <c r="U238" s="56"/>
    </row>
    <row r="239" ht="15.75" customHeight="1">
      <c r="A239" s="57">
        <v>44123.0</v>
      </c>
      <c r="B239" s="58">
        <f t="shared" si="18"/>
        <v>25816</v>
      </c>
      <c r="C239" s="171">
        <v>438.0</v>
      </c>
      <c r="D239" s="170">
        <v>50.0</v>
      </c>
      <c r="E239" s="60">
        <v>1374.0</v>
      </c>
      <c r="F239" s="61">
        <f t="shared" si="17"/>
        <v>2658</v>
      </c>
      <c r="G239" s="46"/>
      <c r="H239" s="172">
        <v>85.0</v>
      </c>
      <c r="I239" s="173">
        <v>520.0</v>
      </c>
      <c r="J239" s="51">
        <f t="shared" si="6"/>
        <v>11</v>
      </c>
      <c r="K239" s="174">
        <v>1549392.0</v>
      </c>
      <c r="L239" s="141">
        <f t="shared" si="15"/>
        <v>7236</v>
      </c>
      <c r="M239" s="165">
        <f t="shared" si="16"/>
        <v>0.06053067993</v>
      </c>
      <c r="N239" s="51">
        <v>3.0</v>
      </c>
      <c r="O239" s="67">
        <f t="shared" si="13"/>
        <v>1</v>
      </c>
      <c r="P239" s="67">
        <f t="shared" si="8"/>
        <v>1.065398243</v>
      </c>
      <c r="Q239" s="85">
        <f t="shared" si="3"/>
        <v>451.8571429</v>
      </c>
      <c r="R239" s="53">
        <f t="shared" si="5"/>
        <v>0.01725496376</v>
      </c>
      <c r="S239" s="53">
        <f t="shared" si="9"/>
        <v>0.01884027136</v>
      </c>
      <c r="T239" s="175">
        <v>6.0</v>
      </c>
      <c r="U239" s="56"/>
    </row>
    <row r="240" ht="15.75" customHeight="1">
      <c r="A240" s="57">
        <v>44124.0</v>
      </c>
      <c r="B240" s="58">
        <f t="shared" si="18"/>
        <v>26469</v>
      </c>
      <c r="C240" s="171">
        <v>667.0</v>
      </c>
      <c r="D240" s="170">
        <v>52.0</v>
      </c>
      <c r="E240" s="60">
        <v>1374.0</v>
      </c>
      <c r="F240" s="61">
        <f t="shared" si="17"/>
        <v>2710</v>
      </c>
      <c r="G240" s="46"/>
      <c r="H240" s="172">
        <v>87.0</v>
      </c>
      <c r="I240" s="173">
        <v>528.0</v>
      </c>
      <c r="J240" s="51">
        <f t="shared" si="6"/>
        <v>8</v>
      </c>
      <c r="K240" s="174">
        <v>1568798.0</v>
      </c>
      <c r="L240" s="141">
        <f t="shared" si="15"/>
        <v>19406</v>
      </c>
      <c r="M240" s="165">
        <f t="shared" si="16"/>
        <v>0.03437081315</v>
      </c>
      <c r="N240" s="51">
        <v>3.0</v>
      </c>
      <c r="O240" s="67">
        <f t="shared" si="13"/>
        <v>1.52283105</v>
      </c>
      <c r="P240" s="67">
        <f t="shared" si="8"/>
        <v>1.124055696</v>
      </c>
      <c r="Q240" s="85">
        <f t="shared" si="3"/>
        <v>488.8571429</v>
      </c>
      <c r="R240" s="53">
        <f t="shared" si="5"/>
        <v>0.02583669042</v>
      </c>
      <c r="S240" s="53">
        <f t="shared" si="9"/>
        <v>0.01995972293</v>
      </c>
      <c r="T240" s="175">
        <v>14.0</v>
      </c>
      <c r="U240" s="56"/>
    </row>
    <row r="241" ht="15.75" customHeight="1">
      <c r="A241" s="57">
        <v>44125.0</v>
      </c>
      <c r="B241" s="58">
        <f t="shared" si="18"/>
        <v>27334</v>
      </c>
      <c r="C241" s="171">
        <v>865.0</v>
      </c>
      <c r="D241" s="170">
        <v>55.0</v>
      </c>
      <c r="E241" s="60">
        <v>1374.0</v>
      </c>
      <c r="F241" s="61">
        <f t="shared" si="17"/>
        <v>2765</v>
      </c>
      <c r="G241" s="46"/>
      <c r="H241" s="172">
        <v>86.0</v>
      </c>
      <c r="I241" s="173">
        <v>534.0</v>
      </c>
      <c r="J241" s="51">
        <f t="shared" si="6"/>
        <v>6</v>
      </c>
      <c r="K241" s="174">
        <v>1588713.0</v>
      </c>
      <c r="L241" s="141">
        <f t="shared" si="15"/>
        <v>19915</v>
      </c>
      <c r="M241" s="165">
        <f t="shared" si="16"/>
        <v>0.04343459704</v>
      </c>
      <c r="N241" s="51">
        <v>3.0</v>
      </c>
      <c r="O241" s="67">
        <f t="shared" si="13"/>
        <v>1.296851574</v>
      </c>
      <c r="P241" s="67">
        <f t="shared" si="8"/>
        <v>1.113280787</v>
      </c>
      <c r="Q241" s="85">
        <f t="shared" si="3"/>
        <v>550.1428571</v>
      </c>
      <c r="R241" s="53">
        <f t="shared" si="5"/>
        <v>0.03267973856</v>
      </c>
      <c r="S241" s="53">
        <f t="shared" si="9"/>
        <v>0.02192886747</v>
      </c>
      <c r="T241" s="175"/>
      <c r="U241" s="56"/>
    </row>
    <row r="242" ht="15.75" customHeight="1">
      <c r="A242" s="57">
        <v>44126.0</v>
      </c>
      <c r="B242" s="58">
        <f t="shared" si="18"/>
        <v>28216</v>
      </c>
      <c r="C242" s="171">
        <v>882.0</v>
      </c>
      <c r="D242" s="170">
        <v>56.0</v>
      </c>
      <c r="E242" s="60">
        <v>1374.0</v>
      </c>
      <c r="F242" s="61">
        <f t="shared" si="17"/>
        <v>2821</v>
      </c>
      <c r="G242" s="46"/>
      <c r="H242" s="172">
        <v>90.0</v>
      </c>
      <c r="I242" s="173">
        <v>549.0</v>
      </c>
      <c r="J242" s="51">
        <f t="shared" si="6"/>
        <v>15</v>
      </c>
      <c r="K242" s="174">
        <v>1609040.0</v>
      </c>
      <c r="L242" s="141">
        <f t="shared" si="15"/>
        <v>20327</v>
      </c>
      <c r="M242" s="165">
        <f t="shared" si="16"/>
        <v>0.04339056427</v>
      </c>
      <c r="N242" s="51">
        <v>3.0</v>
      </c>
      <c r="O242" s="67">
        <f t="shared" si="13"/>
        <v>1.019653179</v>
      </c>
      <c r="P242" s="67">
        <f t="shared" si="8"/>
        <v>1.107159003</v>
      </c>
      <c r="Q242" s="85">
        <f t="shared" si="3"/>
        <v>611.4285714</v>
      </c>
      <c r="R242" s="53">
        <f t="shared" si="5"/>
        <v>0.03226750567</v>
      </c>
      <c r="S242" s="53">
        <f t="shared" si="9"/>
        <v>0.02378576599</v>
      </c>
      <c r="T242" s="55"/>
      <c r="U242" s="56"/>
    </row>
    <row r="243" ht="15.75" customHeight="1">
      <c r="A243" s="57">
        <v>44127.0</v>
      </c>
      <c r="B243" s="58">
        <f t="shared" si="18"/>
        <v>29057</v>
      </c>
      <c r="C243" s="171">
        <v>841.0</v>
      </c>
      <c r="D243" s="170">
        <v>43.0</v>
      </c>
      <c r="E243" s="60">
        <v>1374.0</v>
      </c>
      <c r="F243" s="61">
        <f t="shared" si="17"/>
        <v>2864</v>
      </c>
      <c r="G243" s="46"/>
      <c r="H243" s="172">
        <v>89.0</v>
      </c>
      <c r="I243" s="173">
        <v>559.0</v>
      </c>
      <c r="J243" s="51">
        <f t="shared" si="6"/>
        <v>10</v>
      </c>
      <c r="K243" s="174">
        <v>1629489.0</v>
      </c>
      <c r="L243" s="141">
        <f t="shared" si="15"/>
        <v>20449</v>
      </c>
      <c r="M243" s="165">
        <f t="shared" si="16"/>
        <v>0.04112670546</v>
      </c>
      <c r="N243" s="51">
        <v>3.0</v>
      </c>
      <c r="O243" s="67">
        <f t="shared" si="13"/>
        <v>0.9535147392</v>
      </c>
      <c r="P243" s="67">
        <f t="shared" si="8"/>
        <v>1.096474492</v>
      </c>
      <c r="Q243" s="85">
        <f t="shared" si="3"/>
        <v>659</v>
      </c>
      <c r="R243" s="53">
        <f t="shared" si="5"/>
        <v>0.02980578395</v>
      </c>
      <c r="S243" s="53">
        <f t="shared" si="9"/>
        <v>0.02501500391</v>
      </c>
      <c r="T243" s="55"/>
      <c r="U243" s="56"/>
    </row>
    <row r="244" ht="15.75" customHeight="1">
      <c r="A244" s="160">
        <v>44128.0</v>
      </c>
      <c r="B244" s="58">
        <f t="shared" si="18"/>
        <v>29992</v>
      </c>
      <c r="C244" s="171">
        <v>935.0</v>
      </c>
      <c r="D244" s="170">
        <v>48.0</v>
      </c>
      <c r="E244" s="60">
        <v>1374.0</v>
      </c>
      <c r="F244" s="61">
        <f t="shared" si="17"/>
        <v>2912</v>
      </c>
      <c r="G244" s="46"/>
      <c r="H244" s="172">
        <v>91.0</v>
      </c>
      <c r="I244" s="173">
        <v>564.0</v>
      </c>
      <c r="J244" s="51">
        <f t="shared" si="6"/>
        <v>5</v>
      </c>
      <c r="K244" s="174">
        <v>1649561.0</v>
      </c>
      <c r="L244" s="141">
        <f t="shared" si="15"/>
        <v>20072</v>
      </c>
      <c r="M244" s="165">
        <f t="shared" si="16"/>
        <v>0.04658230371</v>
      </c>
      <c r="N244" s="51">
        <v>3.0</v>
      </c>
      <c r="O244" s="67">
        <f t="shared" si="13"/>
        <v>1.1117717</v>
      </c>
      <c r="P244" s="67">
        <f t="shared" si="8"/>
        <v>1.095269354</v>
      </c>
      <c r="Q244" s="85">
        <f t="shared" si="3"/>
        <v>723.7142857</v>
      </c>
      <c r="R244" s="53">
        <f t="shared" si="5"/>
        <v>0.03217813264</v>
      </c>
      <c r="S244" s="53">
        <f t="shared" si="9"/>
        <v>0.02679724859</v>
      </c>
      <c r="T244" s="55"/>
      <c r="U244" s="56"/>
    </row>
    <row r="245" ht="15.75" customHeight="1">
      <c r="A245" s="160">
        <v>44129.0</v>
      </c>
      <c r="B245" s="58">
        <f t="shared" si="18"/>
        <v>30782</v>
      </c>
      <c r="C245" s="171">
        <v>790.0</v>
      </c>
      <c r="D245" s="170">
        <v>33.0</v>
      </c>
      <c r="E245" s="60">
        <v>1374.0</v>
      </c>
      <c r="F245" s="61">
        <f t="shared" si="17"/>
        <v>2945</v>
      </c>
      <c r="G245" s="46"/>
      <c r="H245" s="172">
        <v>84.0</v>
      </c>
      <c r="I245" s="173">
        <v>574.0</v>
      </c>
      <c r="J245" s="51">
        <f t="shared" si="6"/>
        <v>10</v>
      </c>
      <c r="K245" s="174">
        <v>1666151.0</v>
      </c>
      <c r="L245" s="141">
        <f t="shared" si="15"/>
        <v>16590</v>
      </c>
      <c r="M245" s="165">
        <f t="shared" si="16"/>
        <v>0.04761904762</v>
      </c>
      <c r="N245" s="51">
        <v>3.0</v>
      </c>
      <c r="O245" s="67">
        <f t="shared" si="13"/>
        <v>0.8449197861</v>
      </c>
      <c r="P245" s="67">
        <f t="shared" si="8"/>
        <v>1.082281965</v>
      </c>
      <c r="Q245" s="85">
        <f t="shared" si="3"/>
        <v>774</v>
      </c>
      <c r="R245" s="53">
        <f t="shared" si="5"/>
        <v>0.02634035743</v>
      </c>
      <c r="S245" s="53">
        <f t="shared" si="9"/>
        <v>0.02805188178</v>
      </c>
      <c r="T245" s="55"/>
      <c r="U245" s="56"/>
    </row>
    <row r="246" ht="15.75" customHeight="1">
      <c r="A246" s="57">
        <v>44130.0</v>
      </c>
      <c r="B246" s="58">
        <f t="shared" si="18"/>
        <v>31496</v>
      </c>
      <c r="C246" s="171">
        <v>715.0</v>
      </c>
      <c r="D246" s="170">
        <v>54.0</v>
      </c>
      <c r="E246" s="60">
        <v>1374.0</v>
      </c>
      <c r="F246" s="61">
        <f t="shared" si="17"/>
        <v>2999</v>
      </c>
      <c r="G246" s="46"/>
      <c r="H246" s="172">
        <v>95.0</v>
      </c>
      <c r="I246" s="173">
        <v>581.0</v>
      </c>
      <c r="J246" s="51">
        <f t="shared" si="6"/>
        <v>7</v>
      </c>
      <c r="K246" s="174">
        <v>1678129.0</v>
      </c>
      <c r="L246" s="141">
        <f t="shared" si="15"/>
        <v>11978</v>
      </c>
      <c r="M246" s="165">
        <f t="shared" si="16"/>
        <v>0.05969277008</v>
      </c>
      <c r="N246" s="51">
        <v>3.0</v>
      </c>
      <c r="O246" s="67">
        <f t="shared" si="13"/>
        <v>0.9050632911</v>
      </c>
      <c r="P246" s="67">
        <f t="shared" si="8"/>
        <v>1.081825665</v>
      </c>
      <c r="Q246" s="85">
        <f t="shared" si="3"/>
        <v>813.5714286</v>
      </c>
      <c r="R246" s="53">
        <f t="shared" si="5"/>
        <v>0.02322786044</v>
      </c>
      <c r="S246" s="53">
        <f t="shared" si="9"/>
        <v>0.02890515273</v>
      </c>
      <c r="T246" s="175">
        <v>1.0</v>
      </c>
      <c r="U246" s="56"/>
    </row>
    <row r="247" ht="15.75" customHeight="1">
      <c r="A247" s="57">
        <v>44131.0</v>
      </c>
      <c r="B247" s="58">
        <f t="shared" si="18"/>
        <v>32752</v>
      </c>
      <c r="C247" s="171">
        <v>1259.0</v>
      </c>
      <c r="D247" s="170">
        <v>66.0</v>
      </c>
      <c r="E247" s="60">
        <v>1374.0</v>
      </c>
      <c r="F247" s="61">
        <f t="shared" si="17"/>
        <v>3065</v>
      </c>
      <c r="G247" s="46"/>
      <c r="H247" s="172">
        <v>102.0</v>
      </c>
      <c r="I247" s="173">
        <v>593.0</v>
      </c>
      <c r="J247" s="51">
        <f t="shared" si="6"/>
        <v>12</v>
      </c>
      <c r="K247" s="174">
        <v>1698327.0</v>
      </c>
      <c r="L247" s="141">
        <f t="shared" si="15"/>
        <v>20198</v>
      </c>
      <c r="M247" s="165">
        <f t="shared" si="16"/>
        <v>0.06233290425</v>
      </c>
      <c r="N247" s="51">
        <v>3.0</v>
      </c>
      <c r="O247" s="67">
        <f t="shared" si="13"/>
        <v>1.760839161</v>
      </c>
      <c r="P247" s="67">
        <f t="shared" si="8"/>
        <v>1.17693056</v>
      </c>
      <c r="Q247" s="85">
        <f t="shared" si="3"/>
        <v>898.1428571</v>
      </c>
      <c r="R247" s="53">
        <f t="shared" si="5"/>
        <v>0.03997332995</v>
      </c>
      <c r="S247" s="53">
        <f t="shared" si="9"/>
        <v>0.03092467266</v>
      </c>
      <c r="T247" s="175">
        <v>3.0</v>
      </c>
      <c r="U247" s="56"/>
    </row>
    <row r="248" ht="15.75" customHeight="1">
      <c r="A248" s="57">
        <v>44132.0</v>
      </c>
      <c r="B248" s="58">
        <f t="shared" si="18"/>
        <v>34299</v>
      </c>
      <c r="C248" s="171">
        <v>1547.0</v>
      </c>
      <c r="D248" s="170">
        <v>53.0</v>
      </c>
      <c r="E248" s="60">
        <v>1374.0</v>
      </c>
      <c r="F248" s="61">
        <f t="shared" si="17"/>
        <v>3118</v>
      </c>
      <c r="G248" s="46"/>
      <c r="H248" s="172">
        <v>108.0</v>
      </c>
      <c r="I248" s="173">
        <v>603.0</v>
      </c>
      <c r="J248" s="51">
        <f t="shared" si="6"/>
        <v>10</v>
      </c>
      <c r="K248" s="174">
        <v>1718450.0</v>
      </c>
      <c r="L248" s="141">
        <f t="shared" si="15"/>
        <v>20123</v>
      </c>
      <c r="M248" s="165">
        <f t="shared" si="16"/>
        <v>0.07687720519</v>
      </c>
      <c r="N248" s="51">
        <v>3.0</v>
      </c>
      <c r="O248" s="67">
        <f t="shared" si="13"/>
        <v>1.228752979</v>
      </c>
      <c r="P248" s="67">
        <f t="shared" si="8"/>
        <v>1.140170801</v>
      </c>
      <c r="Q248" s="85">
        <f t="shared" si="3"/>
        <v>995.5714286</v>
      </c>
      <c r="R248" s="53">
        <f t="shared" si="5"/>
        <v>0.04723375672</v>
      </c>
      <c r="S248" s="53">
        <f t="shared" si="9"/>
        <v>0.03300381811</v>
      </c>
      <c r="T248" s="175"/>
      <c r="U248" s="56"/>
    </row>
    <row r="249" ht="15.75" customHeight="1">
      <c r="A249" s="57">
        <v>44133.0</v>
      </c>
      <c r="B249" s="58">
        <f t="shared" si="18"/>
        <v>35510</v>
      </c>
      <c r="C249" s="171">
        <v>1211.0</v>
      </c>
      <c r="D249" s="170">
        <v>38.0</v>
      </c>
      <c r="E249" s="60">
        <v>1374.0</v>
      </c>
      <c r="F249" s="61">
        <f t="shared" si="17"/>
        <v>3156</v>
      </c>
      <c r="G249" s="46"/>
      <c r="H249" s="172">
        <v>114.0</v>
      </c>
      <c r="I249" s="173">
        <v>615.0</v>
      </c>
      <c r="J249" s="51">
        <f t="shared" si="6"/>
        <v>12</v>
      </c>
      <c r="K249" s="174">
        <v>1730519.0</v>
      </c>
      <c r="L249" s="141">
        <f t="shared" si="15"/>
        <v>12069</v>
      </c>
      <c r="M249" s="165">
        <f t="shared" si="16"/>
        <v>0.1003397133</v>
      </c>
      <c r="N249" s="51">
        <v>3.0</v>
      </c>
      <c r="O249" s="67">
        <f t="shared" si="13"/>
        <v>0.7828054299</v>
      </c>
      <c r="P249" s="67">
        <f t="shared" si="8"/>
        <v>1.075915033</v>
      </c>
      <c r="Q249" s="85">
        <f t="shared" si="3"/>
        <v>1042.571429</v>
      </c>
      <c r="R249" s="53">
        <f t="shared" si="5"/>
        <v>0.03530715181</v>
      </c>
      <c r="S249" s="53">
        <f t="shared" si="9"/>
        <v>0.03343805328</v>
      </c>
      <c r="T249" s="55"/>
      <c r="U249" s="56"/>
    </row>
    <row r="250" ht="15.75" customHeight="1">
      <c r="A250" s="57">
        <v>44134.0</v>
      </c>
      <c r="B250" s="58">
        <f t="shared" si="18"/>
        <v>37196</v>
      </c>
      <c r="C250" s="171">
        <v>1690.0</v>
      </c>
      <c r="D250" s="170">
        <v>38.0</v>
      </c>
      <c r="E250" s="60">
        <v>1374.0</v>
      </c>
      <c r="F250" s="61">
        <f t="shared" si="17"/>
        <v>3194</v>
      </c>
      <c r="G250" s="46"/>
      <c r="H250" s="172">
        <v>128.0</v>
      </c>
      <c r="I250" s="173">
        <v>620.0</v>
      </c>
      <c r="J250" s="51">
        <f t="shared" si="6"/>
        <v>5</v>
      </c>
      <c r="K250" s="174">
        <v>1753842.0</v>
      </c>
      <c r="L250" s="141">
        <f t="shared" si="15"/>
        <v>23323</v>
      </c>
      <c r="M250" s="165">
        <f t="shared" si="16"/>
        <v>0.07246066115</v>
      </c>
      <c r="N250" s="51">
        <v>3.0</v>
      </c>
      <c r="O250" s="67">
        <f t="shared" si="13"/>
        <v>1.395540875</v>
      </c>
      <c r="P250" s="67">
        <f t="shared" si="8"/>
        <v>1.122900995</v>
      </c>
      <c r="Q250" s="85">
        <f t="shared" si="3"/>
        <v>1163.857143</v>
      </c>
      <c r="R250" s="53">
        <f t="shared" si="5"/>
        <v>0.04759222754</v>
      </c>
      <c r="S250" s="53">
        <f t="shared" si="9"/>
        <v>0.03597897379</v>
      </c>
      <c r="T250" s="175">
        <v>4.0</v>
      </c>
      <c r="U250" s="56"/>
    </row>
    <row r="251" ht="15.75" customHeight="1">
      <c r="A251" s="160">
        <v>44135.0</v>
      </c>
      <c r="B251" s="58">
        <f t="shared" si="18"/>
        <v>39251</v>
      </c>
      <c r="C251" s="171">
        <v>2056.0</v>
      </c>
      <c r="D251" s="170">
        <v>26.0</v>
      </c>
      <c r="E251" s="60">
        <v>1374.0</v>
      </c>
      <c r="F251" s="61">
        <f t="shared" si="17"/>
        <v>3220</v>
      </c>
      <c r="G251" s="46"/>
      <c r="H251" s="172">
        <v>135.0</v>
      </c>
      <c r="I251" s="173">
        <v>626.0</v>
      </c>
      <c r="J251" s="51">
        <f t="shared" si="6"/>
        <v>6</v>
      </c>
      <c r="K251" s="174">
        <v>1777322.0</v>
      </c>
      <c r="L251" s="141">
        <f t="shared" si="15"/>
        <v>23480</v>
      </c>
      <c r="M251" s="165">
        <f t="shared" si="16"/>
        <v>0.08756388416</v>
      </c>
      <c r="N251" s="51">
        <v>3.0</v>
      </c>
      <c r="O251" s="67">
        <f t="shared" si="13"/>
        <v>1.216568047</v>
      </c>
      <c r="P251" s="67">
        <f t="shared" si="8"/>
        <v>1.155782659</v>
      </c>
      <c r="Q251" s="85">
        <f t="shared" si="3"/>
        <v>1324</v>
      </c>
      <c r="R251" s="53">
        <f t="shared" si="5"/>
        <v>0.05527476073</v>
      </c>
      <c r="S251" s="53">
        <f t="shared" si="9"/>
        <v>0.03927849209</v>
      </c>
      <c r="T251" s="175">
        <v>1.0</v>
      </c>
      <c r="U251" s="56"/>
    </row>
    <row r="252" ht="15.75" customHeight="1">
      <c r="A252" s="160">
        <v>44136.0</v>
      </c>
      <c r="B252" s="58">
        <f t="shared" si="18"/>
        <v>40929</v>
      </c>
      <c r="C252" s="171">
        <v>1678.0</v>
      </c>
      <c r="D252" s="170">
        <v>25.0</v>
      </c>
      <c r="E252" s="60">
        <v>1374.0</v>
      </c>
      <c r="F252" s="61">
        <f t="shared" si="17"/>
        <v>3245</v>
      </c>
      <c r="G252" s="46"/>
      <c r="H252" s="172">
        <v>140.0</v>
      </c>
      <c r="I252" s="173">
        <v>635.0</v>
      </c>
      <c r="J252" s="51">
        <f t="shared" si="6"/>
        <v>9</v>
      </c>
      <c r="K252" s="174">
        <v>1792030.0</v>
      </c>
      <c r="L252" s="141">
        <f t="shared" si="15"/>
        <v>14708</v>
      </c>
      <c r="M252" s="165">
        <f t="shared" si="16"/>
        <v>0.1140875714</v>
      </c>
      <c r="N252" s="51">
        <v>3.0</v>
      </c>
      <c r="O252" s="67">
        <f t="shared" si="13"/>
        <v>0.8161478599</v>
      </c>
      <c r="P252" s="67">
        <f t="shared" si="8"/>
        <v>1.118829679</v>
      </c>
      <c r="Q252" s="85">
        <f t="shared" si="3"/>
        <v>1450.857143</v>
      </c>
      <c r="R252" s="53">
        <f t="shared" si="5"/>
        <v>0.04275050317</v>
      </c>
      <c r="S252" s="53">
        <f t="shared" si="9"/>
        <v>0.04162279862</v>
      </c>
      <c r="T252" s="175"/>
      <c r="U252" s="56"/>
    </row>
    <row r="253" ht="15.75" customHeight="1">
      <c r="A253" s="57">
        <v>44137.0</v>
      </c>
      <c r="B253" s="58">
        <f t="shared" si="18"/>
        <v>42080</v>
      </c>
      <c r="C253" s="171">
        <v>1152.0</v>
      </c>
      <c r="D253" s="170">
        <v>37.0</v>
      </c>
      <c r="E253" s="60">
        <v>1374.0</v>
      </c>
      <c r="F253" s="61">
        <f t="shared" si="17"/>
        <v>3282</v>
      </c>
      <c r="G253" s="46"/>
      <c r="H253" s="172">
        <v>153.0</v>
      </c>
      <c r="I253" s="173">
        <v>642.0</v>
      </c>
      <c r="J253" s="51">
        <f t="shared" si="6"/>
        <v>7</v>
      </c>
      <c r="K253" s="174">
        <v>1804016.0</v>
      </c>
      <c r="L253" s="141">
        <f t="shared" si="15"/>
        <v>11986</v>
      </c>
      <c r="M253" s="165">
        <f t="shared" si="16"/>
        <v>0.09611213082</v>
      </c>
      <c r="N253" s="51">
        <v>3.0</v>
      </c>
      <c r="O253" s="67">
        <f t="shared" si="13"/>
        <v>0.6865315852</v>
      </c>
      <c r="P253" s="67">
        <f t="shared" si="8"/>
        <v>1.099031154</v>
      </c>
      <c r="Q253" s="85">
        <f t="shared" si="3"/>
        <v>1513.285714</v>
      </c>
      <c r="R253" s="53">
        <f t="shared" si="5"/>
        <v>0.02814630213</v>
      </c>
      <c r="S253" s="53">
        <f t="shared" si="9"/>
        <v>0.04232543315</v>
      </c>
      <c r="T253" s="175">
        <v>1.0</v>
      </c>
      <c r="U253" s="56"/>
    </row>
    <row r="254" ht="15.75" customHeight="1">
      <c r="A254" s="57">
        <v>44138.0</v>
      </c>
      <c r="B254" s="58">
        <f t="shared" si="18"/>
        <v>44246</v>
      </c>
      <c r="C254" s="171">
        <v>2166.0</v>
      </c>
      <c r="D254" s="170">
        <v>44.0</v>
      </c>
      <c r="E254" s="60">
        <v>1374.0</v>
      </c>
      <c r="F254" s="61">
        <f t="shared" si="17"/>
        <v>3326</v>
      </c>
      <c r="G254" s="46"/>
      <c r="H254" s="172">
        <v>169.0</v>
      </c>
      <c r="I254" s="173">
        <v>655.0</v>
      </c>
      <c r="J254" s="51">
        <f t="shared" si="6"/>
        <v>13</v>
      </c>
      <c r="K254" s="174">
        <v>1829091.0</v>
      </c>
      <c r="L254" s="141">
        <f t="shared" si="15"/>
        <v>25075</v>
      </c>
      <c r="M254" s="165">
        <f t="shared" si="16"/>
        <v>0.08638085743</v>
      </c>
      <c r="N254" s="51">
        <v>3.0</v>
      </c>
      <c r="O254" s="67">
        <f t="shared" si="13"/>
        <v>1.880208333</v>
      </c>
      <c r="P254" s="67">
        <f t="shared" si="8"/>
        <v>1.220924284</v>
      </c>
      <c r="Q254" s="85">
        <f t="shared" si="3"/>
        <v>1642.857143</v>
      </c>
      <c r="R254" s="53">
        <f t="shared" si="5"/>
        <v>0.05147338403</v>
      </c>
      <c r="S254" s="53">
        <f t="shared" si="9"/>
        <v>0.04396829802</v>
      </c>
      <c r="T254" s="175"/>
      <c r="U254" s="56"/>
    </row>
    <row r="255" ht="15.75" customHeight="1">
      <c r="A255" s="57">
        <v>44139.0</v>
      </c>
      <c r="B255" s="58">
        <f t="shared" si="18"/>
        <v>46892</v>
      </c>
      <c r="C255" s="171">
        <v>2646.0</v>
      </c>
      <c r="D255" s="170">
        <v>42.0</v>
      </c>
      <c r="E255" s="60">
        <v>1374.0</v>
      </c>
      <c r="F255" s="61">
        <f t="shared" si="17"/>
        <v>3368</v>
      </c>
      <c r="G255" s="46"/>
      <c r="H255" s="172">
        <v>179.0</v>
      </c>
      <c r="I255" s="173">
        <v>673.0</v>
      </c>
      <c r="J255" s="51">
        <f t="shared" si="6"/>
        <v>18</v>
      </c>
      <c r="K255" s="174">
        <v>1853295.0</v>
      </c>
      <c r="L255" s="141">
        <f t="shared" si="15"/>
        <v>24204</v>
      </c>
      <c r="M255" s="165">
        <f t="shared" si="16"/>
        <v>0.1093207734</v>
      </c>
      <c r="N255" s="51">
        <v>3.0</v>
      </c>
      <c r="O255" s="67">
        <f t="shared" si="13"/>
        <v>1.221606648</v>
      </c>
      <c r="P255" s="67">
        <f t="shared" si="8"/>
        <v>1.15352022</v>
      </c>
      <c r="Q255" s="85">
        <f t="shared" si="3"/>
        <v>1799.857143</v>
      </c>
      <c r="R255" s="53">
        <f t="shared" si="5"/>
        <v>0.059802016</v>
      </c>
      <c r="S255" s="53">
        <f t="shared" si="9"/>
        <v>0.04576376363</v>
      </c>
      <c r="T255" s="175"/>
      <c r="U255" s="56"/>
    </row>
    <row r="256" ht="15.75" customHeight="1">
      <c r="A256" s="57">
        <v>44140.0</v>
      </c>
      <c r="B256" s="58">
        <f t="shared" si="18"/>
        <v>49807</v>
      </c>
      <c r="C256" s="171">
        <v>2917.0</v>
      </c>
      <c r="D256" s="170">
        <v>32.0</v>
      </c>
      <c r="E256" s="60">
        <v>1374.0</v>
      </c>
      <c r="F256" s="61">
        <f t="shared" si="17"/>
        <v>3400</v>
      </c>
      <c r="G256" s="46"/>
      <c r="H256" s="172">
        <v>187.0</v>
      </c>
      <c r="I256" s="173">
        <v>701.0</v>
      </c>
      <c r="J256" s="51">
        <f t="shared" si="6"/>
        <v>28</v>
      </c>
      <c r="K256" s="174">
        <v>1876471.0</v>
      </c>
      <c r="L256" s="141">
        <f t="shared" si="15"/>
        <v>23176</v>
      </c>
      <c r="M256" s="165">
        <f t="shared" si="16"/>
        <v>0.1258629617</v>
      </c>
      <c r="N256" s="51">
        <v>3.0</v>
      </c>
      <c r="O256" s="67">
        <f t="shared" si="13"/>
        <v>1.102418745</v>
      </c>
      <c r="P256" s="67">
        <f t="shared" si="8"/>
        <v>1.137728441</v>
      </c>
      <c r="Q256" s="85">
        <f t="shared" si="3"/>
        <v>2043.571429</v>
      </c>
      <c r="R256" s="53">
        <f t="shared" si="5"/>
        <v>0.06220677301</v>
      </c>
      <c r="S256" s="53">
        <f t="shared" si="9"/>
        <v>0.04960656666</v>
      </c>
      <c r="T256" s="175">
        <v>2.0</v>
      </c>
      <c r="U256" s="56"/>
    </row>
    <row r="257" ht="15.75" customHeight="1">
      <c r="A257" s="57">
        <v>44141.0</v>
      </c>
      <c r="B257" s="58">
        <f t="shared" si="18"/>
        <v>52254</v>
      </c>
      <c r="C257" s="171">
        <v>2448.0</v>
      </c>
      <c r="D257" s="170">
        <v>66.0</v>
      </c>
      <c r="E257" s="60">
        <v>1374.0</v>
      </c>
      <c r="F257" s="61">
        <f t="shared" si="17"/>
        <v>3466</v>
      </c>
      <c r="G257" s="46"/>
      <c r="H257" s="172">
        <v>196.0</v>
      </c>
      <c r="I257" s="173">
        <v>715.0</v>
      </c>
      <c r="J257" s="51">
        <f t="shared" si="6"/>
        <v>14</v>
      </c>
      <c r="K257" s="174">
        <v>1902458.0</v>
      </c>
      <c r="L257" s="141">
        <f t="shared" si="15"/>
        <v>25987</v>
      </c>
      <c r="M257" s="165">
        <f t="shared" si="16"/>
        <v>0.09420094663</v>
      </c>
      <c r="N257" s="51">
        <v>3.0</v>
      </c>
      <c r="O257" s="67">
        <f t="shared" si="13"/>
        <v>0.839218375</v>
      </c>
      <c r="P257" s="67">
        <f t="shared" si="8"/>
        <v>1.144780059</v>
      </c>
      <c r="Q257" s="85">
        <f t="shared" si="3"/>
        <v>2151.857143</v>
      </c>
      <c r="R257" s="53">
        <f t="shared" si="5"/>
        <v>0.04914971791</v>
      </c>
      <c r="S257" s="53">
        <f t="shared" si="9"/>
        <v>0.04982906528</v>
      </c>
      <c r="T257" s="175">
        <v>1.0</v>
      </c>
      <c r="U257" s="56"/>
    </row>
    <row r="258" ht="15.75" customHeight="1">
      <c r="A258" s="160">
        <v>44142.0</v>
      </c>
      <c r="B258" s="58">
        <f t="shared" si="18"/>
        <v>54810</v>
      </c>
      <c r="C258" s="171">
        <v>2556.0</v>
      </c>
      <c r="D258" s="170">
        <v>17.0</v>
      </c>
      <c r="E258" s="60">
        <v>1374.0</v>
      </c>
      <c r="F258" s="61">
        <f t="shared" si="17"/>
        <v>3483</v>
      </c>
      <c r="G258" s="46"/>
      <c r="H258" s="172">
        <v>207.0</v>
      </c>
      <c r="I258" s="173">
        <v>749.0</v>
      </c>
      <c r="J258" s="51">
        <f t="shared" si="6"/>
        <v>34</v>
      </c>
      <c r="K258" s="174">
        <v>1926544.0</v>
      </c>
      <c r="L258" s="141">
        <f t="shared" si="15"/>
        <v>24086</v>
      </c>
      <c r="M258" s="165">
        <f t="shared" si="16"/>
        <v>0.1061197376</v>
      </c>
      <c r="N258" s="51">
        <v>3.0</v>
      </c>
      <c r="O258" s="67">
        <f t="shared" si="13"/>
        <v>1.044117647</v>
      </c>
      <c r="P258" s="67">
        <f t="shared" si="8"/>
        <v>1.100852155</v>
      </c>
      <c r="Q258" s="85">
        <f t="shared" si="3"/>
        <v>2223.285714</v>
      </c>
      <c r="R258" s="53">
        <f t="shared" si="5"/>
        <v>0.0489149156</v>
      </c>
      <c r="S258" s="53">
        <f t="shared" si="9"/>
        <v>0.04892051598</v>
      </c>
      <c r="T258" s="175"/>
      <c r="U258" s="176">
        <v>13033.0</v>
      </c>
    </row>
    <row r="259" ht="15.75" customHeight="1">
      <c r="A259" s="160">
        <v>44143.0</v>
      </c>
      <c r="B259" s="58">
        <f t="shared" si="18"/>
        <v>56723</v>
      </c>
      <c r="C259" s="171">
        <v>1914.0</v>
      </c>
      <c r="D259" s="170">
        <v>42.0</v>
      </c>
      <c r="E259" s="60">
        <v>1374.0</v>
      </c>
      <c r="F259" s="61">
        <f t="shared" si="17"/>
        <v>3525</v>
      </c>
      <c r="G259" s="46"/>
      <c r="H259" s="172">
        <v>228.0</v>
      </c>
      <c r="I259" s="173">
        <v>784.0</v>
      </c>
      <c r="J259" s="51">
        <f t="shared" si="6"/>
        <v>35</v>
      </c>
      <c r="K259" s="174">
        <v>1941656.0</v>
      </c>
      <c r="L259" s="141">
        <f t="shared" si="15"/>
        <v>15112</v>
      </c>
      <c r="M259" s="165">
        <f t="shared" si="16"/>
        <v>0.1266543145</v>
      </c>
      <c r="N259" s="51">
        <v>3.0</v>
      </c>
      <c r="O259" s="67">
        <f t="shared" si="13"/>
        <v>0.7488262911</v>
      </c>
      <c r="P259" s="67">
        <f t="shared" si="8"/>
        <v>1.042384436</v>
      </c>
      <c r="Q259" s="85">
        <f t="shared" si="3"/>
        <v>2257</v>
      </c>
      <c r="R259" s="53">
        <f t="shared" si="5"/>
        <v>0.03492063492</v>
      </c>
      <c r="S259" s="53">
        <f t="shared" si="9"/>
        <v>0.04780196337</v>
      </c>
      <c r="T259" s="175">
        <v>1.0</v>
      </c>
      <c r="U259" s="56"/>
    </row>
    <row r="260" ht="15.75" customHeight="1">
      <c r="A260" s="57">
        <v>44144.0</v>
      </c>
      <c r="B260" s="58">
        <f t="shared" si="18"/>
        <v>58187</v>
      </c>
      <c r="C260" s="171">
        <v>1490.0</v>
      </c>
      <c r="D260" s="170">
        <v>27.0</v>
      </c>
      <c r="E260" s="60">
        <v>1374.0</v>
      </c>
      <c r="F260" s="61">
        <f t="shared" si="17"/>
        <v>3552</v>
      </c>
      <c r="G260" s="46"/>
      <c r="H260" s="172">
        <v>239.0</v>
      </c>
      <c r="I260" s="173">
        <v>825.0</v>
      </c>
      <c r="J260" s="51">
        <f t="shared" si="6"/>
        <v>41</v>
      </c>
      <c r="K260" s="174">
        <v>1952343.0</v>
      </c>
      <c r="L260" s="141">
        <f t="shared" si="15"/>
        <v>10687</v>
      </c>
      <c r="M260" s="165">
        <f t="shared" si="16"/>
        <v>0.1394217273</v>
      </c>
      <c r="N260" s="51">
        <v>3.0</v>
      </c>
      <c r="O260" s="67">
        <f t="shared" si="13"/>
        <v>0.7784743992</v>
      </c>
      <c r="P260" s="67">
        <f t="shared" si="8"/>
        <v>1.037675253</v>
      </c>
      <c r="Q260" s="85">
        <f t="shared" si="3"/>
        <v>2305.285714</v>
      </c>
      <c r="R260" s="53">
        <f t="shared" si="5"/>
        <v>0.02626800416</v>
      </c>
      <c r="S260" s="53">
        <f t="shared" si="9"/>
        <v>0.04753363509</v>
      </c>
      <c r="T260" s="175">
        <v>26.0</v>
      </c>
      <c r="U260" s="56"/>
    </row>
    <row r="261" ht="15.75" customHeight="1">
      <c r="A261" s="57">
        <v>44145.0</v>
      </c>
      <c r="B261" s="58">
        <f t="shared" si="18"/>
        <v>60571</v>
      </c>
      <c r="C261" s="171">
        <v>2384.0</v>
      </c>
      <c r="D261" s="170">
        <v>50.0</v>
      </c>
      <c r="E261" s="60">
        <v>1374.0</v>
      </c>
      <c r="F261" s="61">
        <f t="shared" si="17"/>
        <v>3602</v>
      </c>
      <c r="G261" s="46"/>
      <c r="H261" s="172">
        <v>263.0</v>
      </c>
      <c r="I261" s="173">
        <v>866.0</v>
      </c>
      <c r="J261" s="51">
        <f t="shared" si="6"/>
        <v>41</v>
      </c>
      <c r="K261" s="174">
        <v>1977560.0</v>
      </c>
      <c r="L261" s="141">
        <f t="shared" si="15"/>
        <v>25217</v>
      </c>
      <c r="M261" s="165">
        <f t="shared" si="16"/>
        <v>0.09453939803</v>
      </c>
      <c r="N261" s="51">
        <v>3.0</v>
      </c>
      <c r="O261" s="67">
        <f t="shared" si="13"/>
        <v>1.6</v>
      </c>
      <c r="P261" s="67">
        <f t="shared" si="8"/>
        <v>1.151858805</v>
      </c>
      <c r="Q261" s="85">
        <f t="shared" si="3"/>
        <v>2336.428571</v>
      </c>
      <c r="R261" s="53">
        <f t="shared" si="5"/>
        <v>0.04097135099</v>
      </c>
      <c r="S261" s="53">
        <f t="shared" si="9"/>
        <v>0.04603334466</v>
      </c>
      <c r="T261" s="175"/>
      <c r="U261" s="56"/>
    </row>
    <row r="262" ht="15.75" customHeight="1">
      <c r="A262" s="57">
        <v>44146.0</v>
      </c>
      <c r="B262" s="58">
        <f t="shared" si="18"/>
        <v>63321</v>
      </c>
      <c r="C262" s="171">
        <v>2752.0</v>
      </c>
      <c r="D262" s="170">
        <v>43.0</v>
      </c>
      <c r="E262" s="60">
        <v>1374.0</v>
      </c>
      <c r="F262" s="61">
        <f t="shared" si="17"/>
        <v>3645</v>
      </c>
      <c r="G262" s="46"/>
      <c r="H262" s="172">
        <v>297.0</v>
      </c>
      <c r="I262" s="173">
        <v>909.0</v>
      </c>
      <c r="J262" s="51">
        <f t="shared" si="6"/>
        <v>43</v>
      </c>
      <c r="K262" s="174">
        <v>2003274.0</v>
      </c>
      <c r="L262" s="141">
        <f t="shared" si="15"/>
        <v>25714</v>
      </c>
      <c r="M262" s="165">
        <f t="shared" si="16"/>
        <v>0.1070234114</v>
      </c>
      <c r="N262" s="51">
        <v>3.0</v>
      </c>
      <c r="O262" s="67">
        <f t="shared" si="13"/>
        <v>1.154362416</v>
      </c>
      <c r="P262" s="67">
        <f t="shared" si="8"/>
        <v>1.061128065</v>
      </c>
      <c r="Q262" s="85">
        <f t="shared" si="3"/>
        <v>2351.571429</v>
      </c>
      <c r="R262" s="53">
        <f t="shared" si="5"/>
        <v>0.04543428373</v>
      </c>
      <c r="S262" s="53">
        <f t="shared" si="9"/>
        <v>0.04398081148</v>
      </c>
      <c r="T262" s="175">
        <v>2.0</v>
      </c>
      <c r="U262" s="56"/>
    </row>
    <row r="263" ht="15.75" customHeight="1">
      <c r="A263" s="57">
        <v>44147.0</v>
      </c>
      <c r="B263" s="58">
        <f t="shared" si="18"/>
        <v>66637</v>
      </c>
      <c r="C263" s="171">
        <v>3316.0</v>
      </c>
      <c r="D263" s="170">
        <v>27.0</v>
      </c>
      <c r="E263" s="60">
        <v>1374.0</v>
      </c>
      <c r="F263" s="61">
        <f t="shared" si="17"/>
        <v>3672</v>
      </c>
      <c r="G263" s="46"/>
      <c r="H263" s="172">
        <v>310.0</v>
      </c>
      <c r="I263" s="173">
        <v>959.0</v>
      </c>
      <c r="J263" s="51">
        <f t="shared" si="6"/>
        <v>50</v>
      </c>
      <c r="K263" s="174">
        <v>2028196.0</v>
      </c>
      <c r="L263" s="141">
        <f t="shared" si="15"/>
        <v>24922</v>
      </c>
      <c r="M263" s="165">
        <f t="shared" si="16"/>
        <v>0.133055132</v>
      </c>
      <c r="N263" s="51">
        <v>3.0</v>
      </c>
      <c r="O263" s="67">
        <f t="shared" si="13"/>
        <v>1.20494186</v>
      </c>
      <c r="P263" s="67">
        <f t="shared" si="8"/>
        <v>1.059044967</v>
      </c>
      <c r="Q263" s="85">
        <f t="shared" si="3"/>
        <v>2408.571429</v>
      </c>
      <c r="R263" s="53">
        <f t="shared" si="5"/>
        <v>0.05236809273</v>
      </c>
      <c r="S263" s="53">
        <f t="shared" si="9"/>
        <v>0.04257528572</v>
      </c>
      <c r="T263" s="175"/>
      <c r="U263" s="56"/>
    </row>
    <row r="264" ht="15.75" customHeight="1">
      <c r="A264" s="57">
        <v>44148.0</v>
      </c>
      <c r="B264" s="58">
        <f t="shared" si="18"/>
        <v>69675</v>
      </c>
      <c r="C264" s="171">
        <v>3038.0</v>
      </c>
      <c r="D264" s="170">
        <v>12.0</v>
      </c>
      <c r="E264" s="60">
        <v>1374.0</v>
      </c>
      <c r="F264" s="61">
        <f t="shared" si="17"/>
        <v>3684</v>
      </c>
      <c r="G264" s="46"/>
      <c r="H264" s="172">
        <v>336.0</v>
      </c>
      <c r="I264" s="173">
        <v>997.0</v>
      </c>
      <c r="J264" s="51">
        <f t="shared" si="6"/>
        <v>38</v>
      </c>
      <c r="K264" s="174">
        <v>2053166.0</v>
      </c>
      <c r="L264" s="141">
        <f t="shared" si="15"/>
        <v>24970</v>
      </c>
      <c r="M264" s="165">
        <f t="shared" si="16"/>
        <v>0.1216659992</v>
      </c>
      <c r="N264" s="51">
        <v>3.0</v>
      </c>
      <c r="O264" s="67">
        <f t="shared" si="13"/>
        <v>0.9161640531</v>
      </c>
      <c r="P264" s="67">
        <f t="shared" si="8"/>
        <v>1.03576313</v>
      </c>
      <c r="Q264" s="85">
        <f t="shared" si="3"/>
        <v>2492.857143</v>
      </c>
      <c r="R264" s="53">
        <f t="shared" si="5"/>
        <v>0.04559028768</v>
      </c>
      <c r="S264" s="53">
        <f t="shared" si="9"/>
        <v>0.04206679569</v>
      </c>
      <c r="T264" s="175"/>
      <c r="U264" s="56"/>
    </row>
    <row r="265" ht="15.75" customHeight="1">
      <c r="A265" s="160">
        <v>44149.0</v>
      </c>
      <c r="B265" s="58">
        <f t="shared" si="18"/>
        <v>72510</v>
      </c>
      <c r="C265" s="171">
        <v>2835.0</v>
      </c>
      <c r="D265" s="170"/>
      <c r="E265" s="60">
        <v>1374.0</v>
      </c>
      <c r="F265" s="61">
        <f t="shared" si="17"/>
        <v>3684</v>
      </c>
      <c r="G265" s="46"/>
      <c r="H265" s="172">
        <v>366.0</v>
      </c>
      <c r="I265" s="173">
        <v>1035.0</v>
      </c>
      <c r="J265" s="51">
        <f t="shared" si="6"/>
        <v>38</v>
      </c>
      <c r="K265" s="174">
        <v>2078062.0</v>
      </c>
      <c r="L265" s="141">
        <f t="shared" si="15"/>
        <v>24896</v>
      </c>
      <c r="M265" s="165">
        <f t="shared" si="16"/>
        <v>0.1138737147</v>
      </c>
      <c r="N265" s="51">
        <v>3.0</v>
      </c>
      <c r="O265" s="67">
        <f t="shared" si="13"/>
        <v>0.9331797235</v>
      </c>
      <c r="P265" s="67">
        <f t="shared" si="8"/>
        <v>1.047508299</v>
      </c>
      <c r="Q265" s="85">
        <f t="shared" si="3"/>
        <v>2532.714286</v>
      </c>
      <c r="R265" s="53">
        <f t="shared" si="5"/>
        <v>0.04068891281</v>
      </c>
      <c r="S265" s="53">
        <f t="shared" si="9"/>
        <v>0.04089165243</v>
      </c>
      <c r="T265" s="175"/>
      <c r="U265" s="56"/>
    </row>
    <row r="266" ht="15.75" customHeight="1">
      <c r="A266" s="160">
        <v>44150.0</v>
      </c>
      <c r="B266" s="58">
        <f t="shared" si="18"/>
        <v>74205</v>
      </c>
      <c r="C266" s="171">
        <v>1698.0</v>
      </c>
      <c r="D266" s="170"/>
      <c r="E266" s="60">
        <v>1374.0</v>
      </c>
      <c r="F266" s="61">
        <f t="shared" si="17"/>
        <v>3684</v>
      </c>
      <c r="G266" s="46"/>
      <c r="H266" s="172">
        <v>392.0</v>
      </c>
      <c r="I266" s="173">
        <v>1106.0</v>
      </c>
      <c r="J266" s="51">
        <f t="shared" si="6"/>
        <v>71</v>
      </c>
      <c r="K266" s="174">
        <v>2092324.0</v>
      </c>
      <c r="L266" s="141">
        <f t="shared" si="15"/>
        <v>14262</v>
      </c>
      <c r="M266" s="165">
        <f t="shared" si="16"/>
        <v>0.1190576357</v>
      </c>
      <c r="N266" s="51">
        <v>3.0</v>
      </c>
      <c r="O266" s="67">
        <f t="shared" si="13"/>
        <v>0.5989417989</v>
      </c>
      <c r="P266" s="67">
        <f t="shared" si="8"/>
        <v>0.9918613178</v>
      </c>
      <c r="Q266" s="85">
        <f t="shared" si="3"/>
        <v>2501.857143</v>
      </c>
      <c r="R266" s="53">
        <f t="shared" si="5"/>
        <v>0.02341745966</v>
      </c>
      <c r="S266" s="53">
        <f t="shared" si="9"/>
        <v>0.03924834168</v>
      </c>
      <c r="T266" s="175">
        <v>3.0</v>
      </c>
      <c r="U266" s="56"/>
    </row>
    <row r="267" ht="15.75" customHeight="1">
      <c r="A267" s="57">
        <v>44151.0</v>
      </c>
      <c r="B267" s="58">
        <f t="shared" si="18"/>
        <v>76403</v>
      </c>
      <c r="C267" s="171">
        <v>2198.0</v>
      </c>
      <c r="D267" s="170"/>
      <c r="E267" s="60">
        <v>1374.0</v>
      </c>
      <c r="F267" s="61">
        <f t="shared" si="17"/>
        <v>3684</v>
      </c>
      <c r="G267" s="46"/>
      <c r="H267" s="172">
        <v>400.0</v>
      </c>
      <c r="I267" s="173">
        <v>1165.0</v>
      </c>
      <c r="J267" s="51">
        <f t="shared" si="6"/>
        <v>59</v>
      </c>
      <c r="K267" s="174">
        <v>2104235.0</v>
      </c>
      <c r="L267" s="141">
        <f t="shared" si="15"/>
        <v>11911</v>
      </c>
      <c r="M267" s="165">
        <f t="shared" si="16"/>
        <v>0.1845353035</v>
      </c>
      <c r="N267" s="51">
        <v>3.0</v>
      </c>
      <c r="O267" s="67">
        <f t="shared" si="13"/>
        <v>1.294464075</v>
      </c>
      <c r="P267" s="67">
        <f t="shared" si="8"/>
        <v>1.060066041</v>
      </c>
      <c r="Q267" s="85">
        <f t="shared" si="3"/>
        <v>2603</v>
      </c>
      <c r="R267" s="53">
        <f t="shared" si="5"/>
        <v>0.02962064551</v>
      </c>
      <c r="S267" s="53">
        <f t="shared" si="9"/>
        <v>0.03972729044</v>
      </c>
      <c r="T267" s="175"/>
      <c r="U267" s="56"/>
    </row>
    <row r="268" ht="15.75" customHeight="1">
      <c r="A268" s="57">
        <v>44152.0</v>
      </c>
      <c r="B268" s="58">
        <f t="shared" si="18"/>
        <v>78825</v>
      </c>
      <c r="C268" s="171">
        <v>2422.0</v>
      </c>
      <c r="D268" s="170"/>
      <c r="E268" s="60">
        <v>1374.0</v>
      </c>
      <c r="F268" s="61">
        <f t="shared" si="17"/>
        <v>3684</v>
      </c>
      <c r="G268" s="46"/>
      <c r="H268" s="172">
        <v>443.0</v>
      </c>
      <c r="I268" s="173">
        <v>1228.0</v>
      </c>
      <c r="J268" s="51">
        <f t="shared" si="6"/>
        <v>63</v>
      </c>
      <c r="K268" s="174">
        <v>2128189.0</v>
      </c>
      <c r="L268" s="141">
        <f t="shared" si="15"/>
        <v>23954</v>
      </c>
      <c r="M268" s="165">
        <f t="shared" si="16"/>
        <v>0.1011104617</v>
      </c>
      <c r="N268" s="51">
        <v>3.0</v>
      </c>
      <c r="O268" s="67">
        <f t="shared" si="13"/>
        <v>1.101910828</v>
      </c>
      <c r="P268" s="67">
        <f t="shared" si="8"/>
        <v>1.100495594</v>
      </c>
      <c r="Q268" s="85">
        <f t="shared" si="3"/>
        <v>2608.428571</v>
      </c>
      <c r="R268" s="53">
        <f t="shared" si="5"/>
        <v>0.0317003259</v>
      </c>
      <c r="S268" s="53">
        <f t="shared" si="9"/>
        <v>0.03840285829</v>
      </c>
      <c r="T268" s="175"/>
      <c r="U268" s="56"/>
    </row>
    <row r="269" ht="15.75" customHeight="1">
      <c r="A269" s="57">
        <v>44153.0</v>
      </c>
      <c r="B269" s="58">
        <f t="shared" si="18"/>
        <v>82034</v>
      </c>
      <c r="C269" s="171">
        <v>3209.0</v>
      </c>
      <c r="D269" s="170"/>
      <c r="E269" s="60">
        <v>1374.0</v>
      </c>
      <c r="F269" s="61">
        <f t="shared" si="17"/>
        <v>3684</v>
      </c>
      <c r="G269" s="46"/>
      <c r="H269" s="172">
        <v>480.0</v>
      </c>
      <c r="I269" s="173">
        <v>1288.0</v>
      </c>
      <c r="J269" s="51">
        <f t="shared" si="6"/>
        <v>60</v>
      </c>
      <c r="K269" s="174">
        <v>2153954.0</v>
      </c>
      <c r="L269" s="141">
        <f t="shared" si="15"/>
        <v>25765</v>
      </c>
      <c r="M269" s="165">
        <f t="shared" si="16"/>
        <v>0.1245488065</v>
      </c>
      <c r="N269" s="51">
        <v>3.0</v>
      </c>
      <c r="O269" s="67">
        <f t="shared" si="13"/>
        <v>1.324938068</v>
      </c>
      <c r="P269" s="67">
        <f t="shared" si="8"/>
        <v>1.066112853</v>
      </c>
      <c r="Q269" s="85">
        <f t="shared" si="3"/>
        <v>2673.714286</v>
      </c>
      <c r="R269" s="53">
        <f t="shared" si="5"/>
        <v>0.04071043451</v>
      </c>
      <c r="S269" s="53">
        <f t="shared" si="9"/>
        <v>0.03772802269</v>
      </c>
      <c r="T269" s="175"/>
    </row>
    <row r="270" ht="15.75" customHeight="1">
      <c r="A270" s="57">
        <v>44154.0</v>
      </c>
      <c r="B270" s="58">
        <f t="shared" si="18"/>
        <v>85227</v>
      </c>
      <c r="C270" s="171">
        <v>3227.0</v>
      </c>
      <c r="D270" s="170"/>
      <c r="E270" s="60">
        <v>1374.0</v>
      </c>
      <c r="F270" s="61">
        <f t="shared" si="17"/>
        <v>3684</v>
      </c>
      <c r="G270" s="46"/>
      <c r="H270" s="172">
        <v>499.0</v>
      </c>
      <c r="I270" s="173">
        <v>1347.0</v>
      </c>
      <c r="J270" s="51">
        <f t="shared" si="6"/>
        <v>59</v>
      </c>
      <c r="K270" s="174">
        <v>2177279.0</v>
      </c>
      <c r="L270" s="141">
        <f t="shared" si="15"/>
        <v>23325</v>
      </c>
      <c r="M270" s="165">
        <f t="shared" si="16"/>
        <v>0.1383494105</v>
      </c>
      <c r="N270" s="51">
        <v>3.0</v>
      </c>
      <c r="O270" s="67">
        <f t="shared" si="13"/>
        <v>1.005609224</v>
      </c>
      <c r="P270" s="67">
        <f t="shared" si="8"/>
        <v>1.047518704</v>
      </c>
      <c r="Q270" s="85">
        <f t="shared" si="3"/>
        <v>2661</v>
      </c>
      <c r="R270" s="53">
        <f t="shared" si="5"/>
        <v>0.03933734793</v>
      </c>
      <c r="S270" s="53">
        <f t="shared" si="9"/>
        <v>0.03586648771</v>
      </c>
      <c r="T270" s="177">
        <v>34.0</v>
      </c>
    </row>
    <row r="271" ht="15.75" customHeight="1">
      <c r="A271" s="57">
        <v>44155.0</v>
      </c>
      <c r="B271" s="58">
        <f t="shared" si="18"/>
        <v>87808</v>
      </c>
      <c r="C271" s="171">
        <v>2581.0</v>
      </c>
      <c r="D271" s="170"/>
      <c r="E271" s="60">
        <v>1374.0</v>
      </c>
      <c r="F271" s="61">
        <f t="shared" si="17"/>
        <v>3684</v>
      </c>
      <c r="G271" s="46"/>
      <c r="H271" s="172">
        <v>519.0</v>
      </c>
      <c r="I271" s="173">
        <v>1419.0</v>
      </c>
      <c r="J271" s="51">
        <f t="shared" si="6"/>
        <v>72</v>
      </c>
      <c r="K271" s="174">
        <v>2200427.0</v>
      </c>
      <c r="L271" s="141">
        <f t="shared" si="15"/>
        <v>23148</v>
      </c>
      <c r="M271" s="165">
        <f t="shared" si="16"/>
        <v>0.1114999136</v>
      </c>
      <c r="N271" s="51">
        <v>3.0</v>
      </c>
      <c r="O271" s="67">
        <f t="shared" si="13"/>
        <v>0.7998140688</v>
      </c>
      <c r="P271" s="67">
        <f t="shared" si="8"/>
        <v>0.9968777299</v>
      </c>
      <c r="Q271" s="85">
        <f t="shared" si="3"/>
        <v>2595.714286</v>
      </c>
      <c r="R271" s="53">
        <f t="shared" si="5"/>
        <v>0.03028383024</v>
      </c>
      <c r="S271" s="53">
        <f t="shared" si="9"/>
        <v>0.03367985094</v>
      </c>
      <c r="T271" s="177"/>
    </row>
    <row r="272" ht="15.75" customHeight="1">
      <c r="A272" s="160">
        <v>44156.0</v>
      </c>
      <c r="B272" s="58">
        <f t="shared" si="18"/>
        <v>90111</v>
      </c>
      <c r="C272" s="171">
        <v>2311.0</v>
      </c>
      <c r="D272" s="170"/>
      <c r="E272" s="60">
        <v>1374.0</v>
      </c>
      <c r="F272" s="61">
        <f t="shared" si="17"/>
        <v>3684</v>
      </c>
      <c r="G272" s="46"/>
      <c r="H272" s="172">
        <v>522.0</v>
      </c>
      <c r="I272" s="173">
        <v>1527.0</v>
      </c>
      <c r="J272" s="51">
        <f t="shared" si="6"/>
        <v>108</v>
      </c>
      <c r="K272" s="174">
        <v>2223225.0</v>
      </c>
      <c r="L272" s="141">
        <f t="shared" si="15"/>
        <v>22798</v>
      </c>
      <c r="M272" s="165">
        <f t="shared" si="16"/>
        <v>0.1013685411</v>
      </c>
      <c r="N272" s="51">
        <v>3.0</v>
      </c>
      <c r="O272" s="67">
        <f t="shared" si="13"/>
        <v>0.895389384</v>
      </c>
      <c r="P272" s="67">
        <f t="shared" si="8"/>
        <v>0.9942808963</v>
      </c>
      <c r="Q272" s="85">
        <f t="shared" si="3"/>
        <v>2520.857143</v>
      </c>
      <c r="R272" s="53">
        <f t="shared" si="5"/>
        <v>0.02631878644</v>
      </c>
      <c r="S272" s="53">
        <f t="shared" si="9"/>
        <v>0.03162697574</v>
      </c>
      <c r="T272" s="177">
        <v>8.0</v>
      </c>
    </row>
    <row r="273" ht="15.75" customHeight="1">
      <c r="A273" s="160">
        <v>44157.0</v>
      </c>
      <c r="B273" s="58">
        <f t="shared" si="18"/>
        <v>91609</v>
      </c>
      <c r="C273" s="171">
        <v>1498.0</v>
      </c>
      <c r="D273" s="170"/>
      <c r="E273" s="60">
        <v>1374.0</v>
      </c>
      <c r="F273" s="61">
        <f t="shared" si="17"/>
        <v>3684</v>
      </c>
      <c r="G273" s="46"/>
      <c r="H273" s="172">
        <v>540.0</v>
      </c>
      <c r="I273" s="173">
        <v>1630.0</v>
      </c>
      <c r="J273" s="51">
        <f t="shared" si="6"/>
        <v>103</v>
      </c>
      <c r="K273" s="174">
        <v>2235923.0</v>
      </c>
      <c r="L273" s="141">
        <f t="shared" si="15"/>
        <v>12698</v>
      </c>
      <c r="M273" s="165">
        <f t="shared" si="16"/>
        <v>0.1179713341</v>
      </c>
      <c r="N273" s="51">
        <v>3.0</v>
      </c>
      <c r="O273" s="67">
        <f t="shared" si="13"/>
        <v>0.6482042406</v>
      </c>
      <c r="P273" s="67">
        <f t="shared" si="8"/>
        <v>0.9586589609</v>
      </c>
      <c r="Q273" s="85">
        <f t="shared" si="3"/>
        <v>2492.285714</v>
      </c>
      <c r="R273" s="53">
        <f t="shared" si="5"/>
        <v>0.01662394158</v>
      </c>
      <c r="S273" s="53">
        <f t="shared" si="9"/>
        <v>0.03065647316</v>
      </c>
      <c r="T273" s="177"/>
    </row>
    <row r="274" ht="15.75" customHeight="1">
      <c r="A274" s="57"/>
      <c r="B274" s="178"/>
      <c r="F274" s="179"/>
      <c r="J274" s="146"/>
      <c r="K274" s="146"/>
      <c r="M274" s="180"/>
      <c r="N274" s="51"/>
      <c r="Q274" s="181"/>
      <c r="R274" s="54"/>
      <c r="S274" s="54"/>
      <c r="T274" s="182"/>
    </row>
    <row r="275" ht="15.75" customHeight="1">
      <c r="A275" s="57"/>
      <c r="B275" s="178"/>
      <c r="F275" s="179"/>
      <c r="J275" s="146"/>
      <c r="K275" s="146"/>
      <c r="M275" s="180"/>
      <c r="N275" s="51"/>
      <c r="Q275" s="181"/>
      <c r="R275" s="54"/>
      <c r="S275" s="54"/>
      <c r="T275" s="182"/>
    </row>
    <row r="276" ht="15.75" customHeight="1">
      <c r="A276" s="57"/>
      <c r="B276" s="178"/>
      <c r="F276" s="179"/>
      <c r="J276" s="146"/>
      <c r="K276" s="146"/>
      <c r="M276" s="180"/>
      <c r="N276" s="51"/>
      <c r="Q276" s="181"/>
      <c r="R276" s="54"/>
      <c r="S276" s="54"/>
      <c r="T276" s="182"/>
    </row>
    <row r="277" ht="15.75" customHeight="1">
      <c r="A277" s="57"/>
      <c r="B277" s="178"/>
      <c r="F277" s="179"/>
      <c r="J277" s="146"/>
      <c r="K277" s="146"/>
      <c r="M277" s="180"/>
      <c r="N277" s="51"/>
      <c r="Q277" s="181"/>
      <c r="R277" s="54"/>
      <c r="S277" s="54"/>
      <c r="T277" s="182"/>
    </row>
    <row r="278" ht="15.75" customHeight="1">
      <c r="A278" s="57"/>
      <c r="B278" s="178"/>
      <c r="F278" s="179"/>
      <c r="J278" s="146"/>
      <c r="K278" s="146"/>
      <c r="M278" s="180"/>
      <c r="N278" s="51"/>
      <c r="Q278" s="181"/>
      <c r="R278" s="54"/>
      <c r="S278" s="54"/>
      <c r="T278" s="182"/>
    </row>
    <row r="279" ht="15.75" customHeight="1">
      <c r="A279" s="160"/>
      <c r="B279" s="178"/>
      <c r="F279" s="179"/>
      <c r="J279" s="146"/>
      <c r="K279" s="146"/>
      <c r="M279" s="180"/>
      <c r="N279" s="51"/>
      <c r="Q279" s="181"/>
      <c r="R279" s="54"/>
      <c r="S279" s="54"/>
      <c r="T279" s="182"/>
    </row>
    <row r="280" ht="15.75" customHeight="1">
      <c r="A280" s="160"/>
      <c r="B280" s="178"/>
      <c r="F280" s="179"/>
      <c r="J280" s="146"/>
      <c r="K280" s="146"/>
      <c r="M280" s="180"/>
      <c r="N280" s="51"/>
      <c r="Q280" s="181"/>
      <c r="R280" s="54"/>
      <c r="S280" s="54"/>
      <c r="T280" s="182"/>
    </row>
    <row r="281" ht="15.75" customHeight="1">
      <c r="A281" s="57"/>
      <c r="B281" s="178"/>
      <c r="F281" s="179"/>
      <c r="J281" s="146"/>
      <c r="K281" s="146"/>
      <c r="M281" s="180"/>
      <c r="N281" s="51"/>
      <c r="Q281" s="181"/>
      <c r="R281" s="54"/>
      <c r="S281" s="54"/>
      <c r="T281" s="182"/>
    </row>
    <row r="282" ht="15.75" customHeight="1">
      <c r="A282" s="57"/>
      <c r="B282" s="178"/>
      <c r="F282" s="179"/>
      <c r="J282" s="146"/>
      <c r="K282" s="146"/>
      <c r="M282" s="180"/>
      <c r="N282" s="51"/>
      <c r="Q282" s="181"/>
      <c r="R282" s="54"/>
      <c r="S282" s="54"/>
      <c r="T282" s="182"/>
    </row>
    <row r="283" ht="15.75" customHeight="1">
      <c r="A283" s="57"/>
      <c r="B283" s="178"/>
      <c r="F283" s="179"/>
      <c r="J283" s="146"/>
      <c r="K283" s="146"/>
      <c r="M283" s="180"/>
      <c r="N283" s="51"/>
      <c r="Q283" s="181"/>
      <c r="R283" s="54"/>
      <c r="S283" s="54"/>
      <c r="T283" s="182"/>
    </row>
    <row r="284" ht="15.75" customHeight="1">
      <c r="A284" s="57"/>
      <c r="B284" s="178"/>
      <c r="F284" s="179"/>
      <c r="J284" s="146"/>
      <c r="K284" s="146"/>
      <c r="M284" s="180"/>
      <c r="N284" s="51"/>
      <c r="Q284" s="181"/>
      <c r="R284" s="54"/>
      <c r="S284" s="54"/>
      <c r="T284" s="182"/>
    </row>
    <row r="285" ht="15.75" customHeight="1">
      <c r="A285" s="57"/>
      <c r="B285" s="178"/>
      <c r="F285" s="179"/>
      <c r="J285" s="146"/>
      <c r="K285" s="146"/>
      <c r="M285" s="180"/>
      <c r="N285" s="51"/>
      <c r="Q285" s="181"/>
      <c r="R285" s="54"/>
      <c r="S285" s="54"/>
      <c r="T285" s="182"/>
    </row>
    <row r="286" ht="15.75" customHeight="1">
      <c r="A286" s="160"/>
      <c r="B286" s="178"/>
      <c r="F286" s="179"/>
      <c r="J286" s="146"/>
      <c r="K286" s="146"/>
      <c r="M286" s="180"/>
      <c r="N286" s="51"/>
      <c r="Q286" s="181"/>
      <c r="R286" s="54"/>
      <c r="S286" s="54"/>
      <c r="T286" s="182"/>
    </row>
    <row r="287" ht="15.75" customHeight="1">
      <c r="A287" s="160"/>
      <c r="B287" s="178"/>
      <c r="F287" s="179"/>
      <c r="J287" s="146"/>
      <c r="K287" s="146"/>
      <c r="M287" s="180"/>
      <c r="N287" s="51"/>
      <c r="Q287" s="181"/>
      <c r="R287" s="54"/>
      <c r="S287" s="54"/>
      <c r="T287" s="182"/>
    </row>
    <row r="288" ht="15.75" customHeight="1">
      <c r="A288" s="57"/>
      <c r="B288" s="178"/>
      <c r="F288" s="179"/>
      <c r="J288" s="146"/>
      <c r="K288" s="146"/>
      <c r="M288" s="180"/>
      <c r="N288" s="51"/>
      <c r="Q288" s="181"/>
      <c r="R288" s="54"/>
      <c r="S288" s="54"/>
      <c r="T288" s="182"/>
    </row>
    <row r="289" ht="15.75" customHeight="1">
      <c r="A289" s="57"/>
      <c r="B289" s="178"/>
      <c r="F289" s="179"/>
      <c r="J289" s="146"/>
      <c r="K289" s="146"/>
      <c r="M289" s="180"/>
      <c r="N289" s="51"/>
      <c r="Q289" s="181"/>
      <c r="R289" s="54"/>
      <c r="S289" s="54"/>
      <c r="T289" s="182"/>
    </row>
    <row r="290" ht="15.75" customHeight="1">
      <c r="A290" s="57"/>
      <c r="B290" s="178"/>
      <c r="F290" s="179"/>
      <c r="J290" s="146"/>
      <c r="K290" s="146"/>
      <c r="M290" s="180"/>
      <c r="N290" s="51"/>
      <c r="Q290" s="181"/>
      <c r="R290" s="54"/>
      <c r="S290" s="54"/>
      <c r="T290" s="182"/>
    </row>
    <row r="291" ht="15.75" customHeight="1">
      <c r="A291" s="57"/>
      <c r="B291" s="178"/>
      <c r="F291" s="179"/>
      <c r="J291" s="146"/>
      <c r="K291" s="146"/>
      <c r="M291" s="180"/>
      <c r="N291" s="51"/>
      <c r="Q291" s="181"/>
      <c r="R291" s="54"/>
      <c r="S291" s="54"/>
      <c r="T291" s="182"/>
    </row>
    <row r="292" ht="15.75" customHeight="1">
      <c r="B292" s="178"/>
      <c r="F292" s="179"/>
      <c r="J292" s="146"/>
      <c r="K292" s="146"/>
      <c r="M292" s="180"/>
      <c r="N292" s="51"/>
      <c r="Q292" s="181"/>
      <c r="R292" s="54"/>
      <c r="S292" s="54"/>
      <c r="T292" s="182"/>
    </row>
    <row r="293" ht="15.75" customHeight="1">
      <c r="B293" s="178"/>
      <c r="F293" s="179"/>
      <c r="J293" s="146"/>
      <c r="K293" s="146"/>
      <c r="M293" s="180"/>
      <c r="N293" s="51"/>
      <c r="Q293" s="181"/>
      <c r="R293" s="54"/>
      <c r="S293" s="54"/>
      <c r="T293" s="182"/>
    </row>
    <row r="294" ht="15.75" customHeight="1">
      <c r="B294" s="178"/>
      <c r="F294" s="179"/>
      <c r="J294" s="146"/>
      <c r="K294" s="146"/>
      <c r="M294" s="180"/>
      <c r="N294" s="51"/>
      <c r="Q294" s="181"/>
      <c r="R294" s="54"/>
      <c r="S294" s="54"/>
      <c r="T294" s="182"/>
    </row>
    <row r="295" ht="15.75" customHeight="1">
      <c r="B295" s="178"/>
      <c r="F295" s="179"/>
      <c r="J295" s="146"/>
      <c r="K295" s="146"/>
      <c r="M295" s="180"/>
      <c r="N295" s="51"/>
      <c r="Q295" s="181"/>
      <c r="R295" s="54"/>
      <c r="S295" s="54"/>
      <c r="T295" s="182"/>
    </row>
    <row r="296" ht="15.75" customHeight="1">
      <c r="B296" s="178"/>
      <c r="F296" s="179"/>
      <c r="J296" s="146"/>
      <c r="K296" s="146"/>
      <c r="M296" s="180"/>
      <c r="N296" s="51"/>
      <c r="Q296" s="181"/>
      <c r="R296" s="54"/>
      <c r="S296" s="54"/>
      <c r="T296" s="182"/>
    </row>
    <row r="297" ht="15.75" customHeight="1">
      <c r="B297" s="178"/>
      <c r="F297" s="179"/>
      <c r="J297" s="146"/>
      <c r="K297" s="146"/>
      <c r="M297" s="180"/>
      <c r="N297" s="51"/>
      <c r="Q297" s="181"/>
      <c r="R297" s="54"/>
      <c r="S297" s="54"/>
      <c r="T297" s="182"/>
    </row>
    <row r="298" ht="15.75" customHeight="1">
      <c r="B298" s="178"/>
      <c r="F298" s="179"/>
      <c r="J298" s="146"/>
      <c r="K298" s="146"/>
      <c r="M298" s="180"/>
      <c r="N298" s="51"/>
      <c r="Q298" s="181"/>
      <c r="R298" s="54"/>
      <c r="S298" s="54"/>
      <c r="T298" s="182"/>
    </row>
    <row r="299" ht="15.75" customHeight="1">
      <c r="B299" s="178"/>
      <c r="F299" s="179"/>
      <c r="J299" s="146"/>
      <c r="K299" s="146"/>
      <c r="M299" s="180"/>
      <c r="N299" s="51"/>
      <c r="Q299" s="181"/>
      <c r="R299" s="54"/>
      <c r="S299" s="54"/>
      <c r="T299" s="182"/>
    </row>
    <row r="300" ht="15.75" customHeight="1">
      <c r="B300" s="178"/>
      <c r="F300" s="179"/>
      <c r="J300" s="146"/>
      <c r="K300" s="146"/>
      <c r="M300" s="180"/>
      <c r="N300" s="51"/>
      <c r="Q300" s="181"/>
      <c r="R300" s="54"/>
      <c r="S300" s="54"/>
      <c r="T300" s="182"/>
    </row>
    <row r="301" ht="15.75" customHeight="1">
      <c r="B301" s="178"/>
      <c r="F301" s="179"/>
      <c r="J301" s="146"/>
      <c r="K301" s="146"/>
      <c r="M301" s="180"/>
      <c r="N301" s="51"/>
      <c r="Q301" s="181"/>
      <c r="R301" s="54"/>
      <c r="S301" s="54"/>
      <c r="T301" s="182"/>
    </row>
    <row r="302" ht="15.75" customHeight="1">
      <c r="B302" s="178"/>
      <c r="F302" s="179"/>
      <c r="J302" s="146"/>
      <c r="K302" s="146"/>
      <c r="M302" s="180"/>
      <c r="N302" s="51"/>
      <c r="Q302" s="181"/>
      <c r="R302" s="54"/>
      <c r="S302" s="54"/>
      <c r="T302" s="182"/>
    </row>
    <row r="303" ht="15.75" customHeight="1">
      <c r="B303" s="178"/>
      <c r="F303" s="179"/>
      <c r="J303" s="146"/>
      <c r="K303" s="146"/>
      <c r="M303" s="180"/>
      <c r="N303" s="51"/>
      <c r="Q303" s="181"/>
      <c r="R303" s="54"/>
      <c r="S303" s="54"/>
      <c r="T303" s="182"/>
    </row>
    <row r="304" ht="15.75" customHeight="1">
      <c r="B304" s="178"/>
      <c r="F304" s="179"/>
      <c r="J304" s="146"/>
      <c r="K304" s="146"/>
      <c r="M304" s="180"/>
      <c r="N304" s="51"/>
      <c r="Q304" s="181"/>
      <c r="R304" s="54"/>
      <c r="S304" s="54"/>
      <c r="T304" s="182"/>
    </row>
    <row r="305" ht="15.75" customHeight="1">
      <c r="B305" s="178"/>
      <c r="F305" s="179"/>
      <c r="J305" s="146"/>
      <c r="K305" s="146"/>
      <c r="M305" s="180"/>
      <c r="N305" s="51"/>
      <c r="Q305" s="181"/>
      <c r="R305" s="54"/>
      <c r="S305" s="54"/>
      <c r="T305" s="182"/>
    </row>
    <row r="306" ht="15.75" customHeight="1">
      <c r="B306" s="178"/>
      <c r="F306" s="179"/>
      <c r="J306" s="146"/>
      <c r="K306" s="146"/>
      <c r="M306" s="180"/>
      <c r="N306" s="51"/>
      <c r="Q306" s="181"/>
      <c r="R306" s="54"/>
      <c r="S306" s="54"/>
      <c r="T306" s="182"/>
    </row>
    <row r="307" ht="15.75" customHeight="1">
      <c r="B307" s="178"/>
      <c r="F307" s="179"/>
      <c r="J307" s="146"/>
      <c r="K307" s="146"/>
      <c r="M307" s="180"/>
      <c r="N307" s="51"/>
      <c r="Q307" s="181"/>
      <c r="R307" s="54"/>
      <c r="S307" s="54"/>
      <c r="T307" s="182"/>
    </row>
    <row r="308" ht="15.75" customHeight="1">
      <c r="B308" s="178"/>
      <c r="F308" s="179"/>
      <c r="J308" s="146"/>
      <c r="K308" s="146"/>
      <c r="M308" s="180"/>
      <c r="N308" s="51"/>
      <c r="Q308" s="181"/>
      <c r="R308" s="54"/>
      <c r="S308" s="54"/>
      <c r="T308" s="182"/>
    </row>
    <row r="309" ht="15.75" customHeight="1">
      <c r="B309" s="178"/>
      <c r="F309" s="179"/>
      <c r="J309" s="146"/>
      <c r="K309" s="146"/>
      <c r="M309" s="180"/>
      <c r="N309" s="51"/>
      <c r="Q309" s="181"/>
      <c r="R309" s="54"/>
      <c r="S309" s="54"/>
      <c r="T309" s="182"/>
    </row>
    <row r="310" ht="15.75" customHeight="1">
      <c r="B310" s="178"/>
      <c r="F310" s="179"/>
      <c r="J310" s="146"/>
      <c r="K310" s="146"/>
      <c r="M310" s="180"/>
      <c r="N310" s="51"/>
      <c r="Q310" s="181"/>
      <c r="R310" s="54"/>
      <c r="S310" s="54"/>
      <c r="T310" s="182"/>
    </row>
    <row r="311" ht="15.75" customHeight="1">
      <c r="B311" s="178"/>
      <c r="F311" s="179"/>
      <c r="J311" s="146"/>
      <c r="K311" s="146"/>
      <c r="M311" s="180"/>
      <c r="N311" s="51"/>
      <c r="Q311" s="181"/>
      <c r="R311" s="54"/>
      <c r="S311" s="54"/>
      <c r="T311" s="182"/>
    </row>
    <row r="312" ht="15.75" customHeight="1">
      <c r="B312" s="178"/>
      <c r="F312" s="179"/>
      <c r="J312" s="146"/>
      <c r="K312" s="146"/>
      <c r="M312" s="180"/>
      <c r="N312" s="51"/>
      <c r="Q312" s="181"/>
      <c r="R312" s="54"/>
      <c r="S312" s="54"/>
      <c r="T312" s="182"/>
    </row>
    <row r="313" ht="15.75" customHeight="1">
      <c r="B313" s="178"/>
      <c r="F313" s="179"/>
      <c r="J313" s="146"/>
      <c r="K313" s="146"/>
      <c r="M313" s="180"/>
      <c r="N313" s="51"/>
      <c r="Q313" s="181"/>
      <c r="R313" s="54"/>
      <c r="S313" s="54"/>
      <c r="T313" s="182"/>
    </row>
    <row r="314" ht="15.75" customHeight="1">
      <c r="B314" s="178"/>
      <c r="F314" s="179"/>
      <c r="J314" s="146"/>
      <c r="K314" s="146"/>
      <c r="M314" s="180"/>
      <c r="N314" s="51"/>
      <c r="Q314" s="181"/>
      <c r="R314" s="54"/>
      <c r="S314" s="54"/>
      <c r="T314" s="182"/>
    </row>
    <row r="315" ht="15.75" customHeight="1">
      <c r="B315" s="178"/>
      <c r="F315" s="179"/>
      <c r="J315" s="146"/>
      <c r="K315" s="146"/>
      <c r="M315" s="180"/>
      <c r="N315" s="51"/>
      <c r="Q315" s="181"/>
      <c r="R315" s="54"/>
      <c r="S315" s="54"/>
      <c r="T315" s="182"/>
    </row>
    <row r="316" ht="15.75" customHeight="1">
      <c r="B316" s="178"/>
      <c r="F316" s="179"/>
      <c r="J316" s="146"/>
      <c r="K316" s="146"/>
      <c r="M316" s="180"/>
      <c r="N316" s="51"/>
      <c r="Q316" s="181"/>
      <c r="R316" s="54"/>
      <c r="S316" s="54"/>
      <c r="T316" s="182"/>
    </row>
    <row r="317" ht="15.75" customHeight="1">
      <c r="B317" s="178"/>
      <c r="F317" s="179"/>
      <c r="J317" s="146"/>
      <c r="K317" s="146"/>
      <c r="M317" s="180"/>
      <c r="N317" s="51"/>
      <c r="Q317" s="181"/>
      <c r="R317" s="54"/>
      <c r="S317" s="54"/>
      <c r="T317" s="182"/>
    </row>
    <row r="318" ht="15.75" customHeight="1">
      <c r="B318" s="178"/>
      <c r="F318" s="179"/>
      <c r="J318" s="146"/>
      <c r="K318" s="146"/>
      <c r="M318" s="180"/>
      <c r="N318" s="51"/>
      <c r="Q318" s="181"/>
      <c r="R318" s="54"/>
      <c r="S318" s="54"/>
      <c r="T318" s="182"/>
    </row>
    <row r="319" ht="15.75" customHeight="1">
      <c r="B319" s="178"/>
      <c r="F319" s="179"/>
      <c r="J319" s="146"/>
      <c r="K319" s="146"/>
      <c r="M319" s="180"/>
      <c r="N319" s="51"/>
      <c r="Q319" s="181"/>
      <c r="R319" s="54"/>
      <c r="S319" s="54"/>
      <c r="T319" s="182"/>
    </row>
    <row r="320" ht="15.75" customHeight="1">
      <c r="B320" s="178"/>
      <c r="F320" s="179"/>
      <c r="J320" s="146"/>
      <c r="K320" s="146"/>
      <c r="M320" s="180"/>
      <c r="N320" s="51"/>
      <c r="Q320" s="181"/>
      <c r="R320" s="54"/>
      <c r="S320" s="54"/>
      <c r="T320" s="182"/>
    </row>
    <row r="321" ht="15.75" customHeight="1">
      <c r="B321" s="178"/>
      <c r="F321" s="179"/>
      <c r="J321" s="146"/>
      <c r="K321" s="146"/>
      <c r="M321" s="180"/>
      <c r="N321" s="51"/>
      <c r="Q321" s="181"/>
      <c r="R321" s="54"/>
      <c r="S321" s="54"/>
      <c r="T321" s="182"/>
    </row>
    <row r="322" ht="15.75" customHeight="1">
      <c r="B322" s="178"/>
      <c r="F322" s="179"/>
      <c r="J322" s="146"/>
      <c r="K322" s="146"/>
      <c r="M322" s="180"/>
      <c r="N322" s="51"/>
      <c r="Q322" s="181"/>
      <c r="R322" s="54"/>
      <c r="S322" s="54"/>
      <c r="T322" s="182"/>
    </row>
    <row r="323" ht="15.75" customHeight="1">
      <c r="B323" s="178"/>
      <c r="F323" s="179"/>
      <c r="J323" s="146"/>
      <c r="K323" s="146"/>
      <c r="M323" s="180"/>
      <c r="N323" s="51"/>
      <c r="Q323" s="181"/>
      <c r="R323" s="54"/>
      <c r="S323" s="54"/>
      <c r="T323" s="182"/>
    </row>
    <row r="324" ht="15.75" customHeight="1">
      <c r="B324" s="178"/>
      <c r="F324" s="179"/>
      <c r="J324" s="146"/>
      <c r="K324" s="146"/>
      <c r="M324" s="180"/>
      <c r="N324" s="51"/>
      <c r="Q324" s="181"/>
      <c r="R324" s="54"/>
      <c r="S324" s="54"/>
      <c r="T324" s="182"/>
    </row>
    <row r="325" ht="15.75" customHeight="1">
      <c r="B325" s="178"/>
      <c r="F325" s="179"/>
      <c r="J325" s="146"/>
      <c r="K325" s="146"/>
      <c r="M325" s="180"/>
      <c r="N325" s="51"/>
      <c r="Q325" s="181"/>
      <c r="R325" s="54"/>
      <c r="S325" s="54"/>
      <c r="T325" s="182"/>
    </row>
    <row r="326" ht="15.75" customHeight="1">
      <c r="B326" s="178"/>
      <c r="F326" s="179"/>
      <c r="J326" s="146"/>
      <c r="K326" s="146"/>
      <c r="M326" s="180"/>
      <c r="N326" s="51"/>
      <c r="Q326" s="181"/>
      <c r="R326" s="54"/>
      <c r="S326" s="54"/>
      <c r="T326" s="182"/>
    </row>
    <row r="327" ht="15.75" customHeight="1">
      <c r="B327" s="178"/>
      <c r="F327" s="179"/>
      <c r="J327" s="146"/>
      <c r="K327" s="146"/>
      <c r="M327" s="180"/>
      <c r="N327" s="51"/>
      <c r="Q327" s="181"/>
      <c r="R327" s="54"/>
      <c r="S327" s="54"/>
      <c r="T327" s="182"/>
    </row>
    <row r="328" ht="15.75" customHeight="1">
      <c r="B328" s="178"/>
      <c r="F328" s="179"/>
      <c r="J328" s="146"/>
      <c r="K328" s="146"/>
      <c r="M328" s="180"/>
      <c r="N328" s="51"/>
      <c r="Q328" s="181"/>
      <c r="R328" s="54"/>
      <c r="S328" s="54"/>
      <c r="T328" s="182"/>
    </row>
    <row r="329" ht="15.75" customHeight="1">
      <c r="B329" s="178"/>
      <c r="F329" s="179"/>
      <c r="J329" s="146"/>
      <c r="K329" s="146"/>
      <c r="M329" s="180"/>
      <c r="N329" s="51"/>
      <c r="Q329" s="181"/>
      <c r="R329" s="54"/>
      <c r="S329" s="54"/>
      <c r="T329" s="182"/>
    </row>
    <row r="330" ht="15.75" customHeight="1">
      <c r="B330" s="178"/>
      <c r="F330" s="179"/>
      <c r="J330" s="146"/>
      <c r="K330" s="146"/>
      <c r="M330" s="180"/>
      <c r="N330" s="51"/>
      <c r="Q330" s="181"/>
      <c r="R330" s="54"/>
      <c r="S330" s="54"/>
      <c r="T330" s="182"/>
    </row>
    <row r="331" ht="15.75" customHeight="1">
      <c r="B331" s="178"/>
      <c r="F331" s="179"/>
      <c r="J331" s="146"/>
      <c r="K331" s="146"/>
      <c r="M331" s="180"/>
      <c r="N331" s="51"/>
      <c r="Q331" s="181"/>
      <c r="R331" s="54"/>
      <c r="S331" s="54"/>
      <c r="T331" s="182"/>
    </row>
    <row r="332" ht="15.75" customHeight="1">
      <c r="B332" s="178"/>
      <c r="F332" s="179"/>
      <c r="J332" s="146"/>
      <c r="K332" s="146"/>
      <c r="M332" s="180"/>
      <c r="N332" s="51"/>
      <c r="Q332" s="181"/>
      <c r="R332" s="54"/>
      <c r="S332" s="54"/>
      <c r="T332" s="182"/>
    </row>
    <row r="333" ht="15.75" customHeight="1">
      <c r="B333" s="178"/>
      <c r="F333" s="179"/>
      <c r="J333" s="146"/>
      <c r="K333" s="146"/>
      <c r="M333" s="180"/>
      <c r="N333" s="51"/>
      <c r="Q333" s="181"/>
      <c r="R333" s="54"/>
      <c r="S333" s="54"/>
      <c r="T333" s="182"/>
    </row>
    <row r="334" ht="15.75" customHeight="1">
      <c r="B334" s="178"/>
      <c r="F334" s="179"/>
      <c r="J334" s="146"/>
      <c r="K334" s="146"/>
      <c r="M334" s="180"/>
      <c r="N334" s="51"/>
      <c r="Q334" s="181"/>
      <c r="R334" s="54"/>
      <c r="S334" s="54"/>
      <c r="T334" s="182"/>
    </row>
    <row r="335" ht="15.75" customHeight="1">
      <c r="B335" s="178"/>
      <c r="F335" s="179"/>
      <c r="J335" s="146"/>
      <c r="K335" s="146"/>
      <c r="M335" s="180"/>
      <c r="N335" s="51"/>
      <c r="Q335" s="181"/>
      <c r="R335" s="54"/>
      <c r="S335" s="54"/>
      <c r="T335" s="182"/>
    </row>
    <row r="336" ht="15.75" customHeight="1">
      <c r="B336" s="178"/>
      <c r="F336" s="179"/>
      <c r="J336" s="146"/>
      <c r="K336" s="146"/>
      <c r="M336" s="180"/>
      <c r="N336" s="51"/>
      <c r="Q336" s="181"/>
      <c r="R336" s="54"/>
      <c r="S336" s="54"/>
      <c r="T336" s="182"/>
    </row>
    <row r="337" ht="15.75" customHeight="1">
      <c r="B337" s="178"/>
      <c r="F337" s="179"/>
      <c r="J337" s="146"/>
      <c r="K337" s="146"/>
      <c r="M337" s="180"/>
      <c r="N337" s="51"/>
      <c r="Q337" s="181"/>
      <c r="R337" s="54"/>
      <c r="S337" s="54"/>
      <c r="T337" s="182"/>
    </row>
    <row r="338" ht="15.75" customHeight="1">
      <c r="B338" s="178"/>
      <c r="F338" s="179"/>
      <c r="J338" s="146"/>
      <c r="K338" s="146"/>
      <c r="M338" s="180"/>
      <c r="N338" s="51"/>
      <c r="Q338" s="181"/>
      <c r="R338" s="54"/>
      <c r="S338" s="54"/>
      <c r="T338" s="182"/>
    </row>
    <row r="339" ht="15.75" customHeight="1">
      <c r="B339" s="178"/>
      <c r="F339" s="179"/>
      <c r="J339" s="146"/>
      <c r="K339" s="146"/>
      <c r="M339" s="180"/>
      <c r="N339" s="51"/>
      <c r="Q339" s="181"/>
      <c r="R339" s="54"/>
      <c r="S339" s="54"/>
      <c r="T339" s="182"/>
    </row>
    <row r="340" ht="15.75" customHeight="1">
      <c r="B340" s="178"/>
      <c r="F340" s="179"/>
      <c r="J340" s="146"/>
      <c r="K340" s="146"/>
      <c r="M340" s="180"/>
      <c r="N340" s="51"/>
      <c r="Q340" s="181"/>
      <c r="R340" s="54"/>
      <c r="S340" s="54"/>
      <c r="T340" s="182"/>
    </row>
    <row r="341" ht="15.75" customHeight="1">
      <c r="B341" s="178"/>
      <c r="F341" s="179"/>
      <c r="J341" s="146"/>
      <c r="K341" s="146"/>
      <c r="M341" s="180"/>
      <c r="N341" s="51"/>
      <c r="Q341" s="181"/>
      <c r="R341" s="54"/>
      <c r="S341" s="54"/>
      <c r="T341" s="182"/>
    </row>
    <row r="342" ht="15.75" customHeight="1">
      <c r="B342" s="178"/>
      <c r="F342" s="179"/>
      <c r="J342" s="146"/>
      <c r="K342" s="146"/>
      <c r="M342" s="180"/>
      <c r="N342" s="51"/>
      <c r="Q342" s="181"/>
      <c r="R342" s="54"/>
      <c r="S342" s="54"/>
      <c r="T342" s="182"/>
    </row>
    <row r="343" ht="15.75" customHeight="1">
      <c r="B343" s="178"/>
      <c r="F343" s="179"/>
      <c r="J343" s="146"/>
      <c r="K343" s="146"/>
      <c r="M343" s="180"/>
      <c r="N343" s="51"/>
      <c r="Q343" s="181"/>
      <c r="R343" s="54"/>
      <c r="S343" s="54"/>
      <c r="T343" s="182"/>
    </row>
    <row r="344" ht="15.75" customHeight="1">
      <c r="B344" s="178"/>
      <c r="F344" s="179"/>
      <c r="J344" s="146"/>
      <c r="K344" s="146"/>
      <c r="M344" s="180"/>
      <c r="N344" s="51"/>
      <c r="Q344" s="181"/>
      <c r="R344" s="54"/>
      <c r="S344" s="54"/>
      <c r="T344" s="182"/>
    </row>
    <row r="345" ht="15.75" customHeight="1">
      <c r="B345" s="178"/>
      <c r="F345" s="179"/>
      <c r="J345" s="146"/>
      <c r="K345" s="146"/>
      <c r="M345" s="180"/>
      <c r="N345" s="51"/>
      <c r="Q345" s="181"/>
      <c r="R345" s="54"/>
      <c r="S345" s="54"/>
      <c r="T345" s="182"/>
    </row>
    <row r="346" ht="15.75" customHeight="1">
      <c r="B346" s="178"/>
      <c r="F346" s="179"/>
      <c r="J346" s="146"/>
      <c r="K346" s="146"/>
      <c r="M346" s="180"/>
      <c r="N346" s="51"/>
      <c r="Q346" s="181"/>
      <c r="R346" s="54"/>
      <c r="S346" s="54"/>
      <c r="T346" s="182"/>
    </row>
    <row r="347" ht="15.75" customHeight="1">
      <c r="B347" s="178"/>
      <c r="F347" s="179"/>
      <c r="J347" s="146"/>
      <c r="K347" s="146"/>
      <c r="M347" s="180"/>
      <c r="N347" s="51"/>
      <c r="Q347" s="181"/>
      <c r="R347" s="54"/>
      <c r="S347" s="54"/>
      <c r="T347" s="182"/>
    </row>
    <row r="348" ht="15.75" customHeight="1">
      <c r="B348" s="178"/>
      <c r="F348" s="179"/>
      <c r="J348" s="146"/>
      <c r="K348" s="146"/>
      <c r="M348" s="180"/>
      <c r="N348" s="51"/>
      <c r="Q348" s="181"/>
      <c r="R348" s="54"/>
      <c r="S348" s="54"/>
      <c r="T348" s="182"/>
    </row>
    <row r="349" ht="15.75" customHeight="1">
      <c r="B349" s="178"/>
      <c r="F349" s="179"/>
      <c r="J349" s="146"/>
      <c r="K349" s="146"/>
      <c r="M349" s="180"/>
      <c r="N349" s="51"/>
      <c r="Q349" s="181"/>
      <c r="R349" s="54"/>
      <c r="S349" s="54"/>
      <c r="T349" s="182"/>
    </row>
    <row r="350" ht="15.75" customHeight="1">
      <c r="B350" s="178"/>
      <c r="F350" s="179"/>
      <c r="J350" s="146"/>
      <c r="K350" s="146"/>
      <c r="M350" s="180"/>
      <c r="N350" s="51"/>
      <c r="Q350" s="181"/>
      <c r="R350" s="54"/>
      <c r="S350" s="54"/>
      <c r="T350" s="182"/>
    </row>
    <row r="351" ht="15.75" customHeight="1">
      <c r="B351" s="178"/>
      <c r="F351" s="179"/>
      <c r="J351" s="146"/>
      <c r="K351" s="146"/>
      <c r="M351" s="180"/>
      <c r="N351" s="51"/>
      <c r="Q351" s="181"/>
      <c r="R351" s="54"/>
      <c r="S351" s="54"/>
      <c r="T351" s="182"/>
    </row>
    <row r="352" ht="15.75" customHeight="1">
      <c r="B352" s="178"/>
      <c r="F352" s="179"/>
      <c r="J352" s="146"/>
      <c r="K352" s="146"/>
      <c r="M352" s="180"/>
      <c r="N352" s="51"/>
      <c r="Q352" s="181"/>
      <c r="R352" s="54"/>
      <c r="S352" s="54"/>
      <c r="T352" s="182"/>
    </row>
    <row r="353" ht="15.75" customHeight="1">
      <c r="B353" s="178"/>
      <c r="F353" s="179"/>
      <c r="J353" s="146"/>
      <c r="K353" s="146"/>
      <c r="M353" s="180"/>
      <c r="N353" s="51"/>
      <c r="Q353" s="181"/>
      <c r="R353" s="54"/>
      <c r="S353" s="54"/>
      <c r="T353" s="182"/>
    </row>
    <row r="354" ht="15.75" customHeight="1">
      <c r="B354" s="178"/>
      <c r="F354" s="179"/>
      <c r="J354" s="146"/>
      <c r="K354" s="146"/>
      <c r="M354" s="180"/>
      <c r="N354" s="51"/>
      <c r="Q354" s="181"/>
      <c r="R354" s="54"/>
      <c r="S354" s="54"/>
      <c r="T354" s="182"/>
    </row>
    <row r="355" ht="15.75" customHeight="1">
      <c r="B355" s="178"/>
      <c r="F355" s="179"/>
      <c r="J355" s="146"/>
      <c r="K355" s="146"/>
      <c r="M355" s="180"/>
      <c r="N355" s="51"/>
      <c r="Q355" s="181"/>
      <c r="R355" s="54"/>
      <c r="S355" s="54"/>
      <c r="T355" s="182"/>
    </row>
    <row r="356" ht="15.75" customHeight="1">
      <c r="B356" s="178"/>
      <c r="F356" s="179"/>
      <c r="J356" s="146"/>
      <c r="K356" s="146"/>
      <c r="M356" s="180"/>
      <c r="N356" s="51"/>
      <c r="Q356" s="181"/>
      <c r="R356" s="54"/>
      <c r="S356" s="54"/>
      <c r="T356" s="182"/>
    </row>
    <row r="357" ht="15.75" customHeight="1">
      <c r="B357" s="178"/>
      <c r="F357" s="179"/>
      <c r="J357" s="146"/>
      <c r="K357" s="146"/>
      <c r="M357" s="180"/>
      <c r="N357" s="51"/>
      <c r="Q357" s="181"/>
      <c r="R357" s="54"/>
      <c r="S357" s="54"/>
      <c r="T357" s="182"/>
    </row>
    <row r="358" ht="15.75" customHeight="1">
      <c r="B358" s="178"/>
      <c r="F358" s="179"/>
      <c r="J358" s="146"/>
      <c r="K358" s="146"/>
      <c r="M358" s="180"/>
      <c r="N358" s="51"/>
      <c r="Q358" s="181"/>
      <c r="R358" s="54"/>
      <c r="S358" s="54"/>
      <c r="T358" s="182"/>
    </row>
    <row r="359" ht="15.75" customHeight="1">
      <c r="B359" s="178"/>
      <c r="F359" s="179"/>
      <c r="J359" s="146"/>
      <c r="K359" s="146"/>
      <c r="M359" s="180"/>
      <c r="N359" s="51"/>
      <c r="Q359" s="181"/>
      <c r="R359" s="54"/>
      <c r="S359" s="54"/>
      <c r="T359" s="182"/>
    </row>
    <row r="360" ht="15.75" customHeight="1">
      <c r="B360" s="178"/>
      <c r="F360" s="179"/>
      <c r="J360" s="146"/>
      <c r="K360" s="146"/>
      <c r="M360" s="180"/>
      <c r="N360" s="51"/>
      <c r="Q360" s="181"/>
      <c r="R360" s="54"/>
      <c r="S360" s="54"/>
      <c r="T360" s="182"/>
    </row>
    <row r="361" ht="15.75" customHeight="1">
      <c r="B361" s="178"/>
      <c r="F361" s="179"/>
      <c r="J361" s="146"/>
      <c r="K361" s="146"/>
      <c r="M361" s="180"/>
      <c r="N361" s="51"/>
      <c r="Q361" s="181"/>
      <c r="R361" s="54"/>
      <c r="S361" s="54"/>
      <c r="T361" s="182"/>
    </row>
    <row r="362" ht="15.75" customHeight="1">
      <c r="B362" s="178"/>
      <c r="F362" s="179"/>
      <c r="J362" s="146"/>
      <c r="K362" s="146"/>
      <c r="M362" s="180"/>
      <c r="N362" s="51"/>
      <c r="Q362" s="181"/>
      <c r="R362" s="54"/>
      <c r="S362" s="54"/>
      <c r="T362" s="182"/>
    </row>
    <row r="363" ht="15.75" customHeight="1">
      <c r="B363" s="178"/>
      <c r="F363" s="179"/>
      <c r="J363" s="146"/>
      <c r="K363" s="146"/>
      <c r="M363" s="180"/>
      <c r="N363" s="51"/>
      <c r="Q363" s="181"/>
      <c r="R363" s="54"/>
      <c r="S363" s="54"/>
      <c r="T363" s="182"/>
    </row>
    <row r="364" ht="15.75" customHeight="1">
      <c r="B364" s="178"/>
      <c r="F364" s="179"/>
      <c r="J364" s="146"/>
      <c r="K364" s="146"/>
      <c r="M364" s="180"/>
      <c r="N364" s="51"/>
      <c r="Q364" s="181"/>
      <c r="R364" s="54"/>
      <c r="S364" s="54"/>
      <c r="T364" s="182"/>
    </row>
    <row r="365" ht="15.75" customHeight="1">
      <c r="B365" s="178"/>
      <c r="F365" s="179"/>
      <c r="J365" s="146"/>
      <c r="K365" s="146"/>
      <c r="M365" s="180"/>
      <c r="N365" s="51"/>
      <c r="Q365" s="181"/>
      <c r="R365" s="54"/>
      <c r="S365" s="54"/>
      <c r="T365" s="182"/>
    </row>
    <row r="366" ht="15.75" customHeight="1">
      <c r="B366" s="178"/>
      <c r="F366" s="179"/>
      <c r="J366" s="146"/>
      <c r="K366" s="146"/>
      <c r="M366" s="180"/>
      <c r="N366" s="51"/>
      <c r="Q366" s="181"/>
      <c r="R366" s="54"/>
      <c r="S366" s="54"/>
      <c r="T366" s="182"/>
    </row>
    <row r="367" ht="15.75" customHeight="1">
      <c r="B367" s="178"/>
      <c r="F367" s="179"/>
      <c r="J367" s="146"/>
      <c r="K367" s="146"/>
      <c r="M367" s="180"/>
      <c r="N367" s="51"/>
      <c r="Q367" s="181"/>
      <c r="R367" s="54"/>
      <c r="S367" s="54"/>
      <c r="T367" s="182"/>
    </row>
    <row r="368" ht="15.75" customHeight="1">
      <c r="B368" s="178"/>
      <c r="F368" s="179"/>
      <c r="J368" s="146"/>
      <c r="K368" s="146"/>
      <c r="M368" s="180"/>
      <c r="N368" s="51"/>
      <c r="Q368" s="181"/>
      <c r="R368" s="54"/>
      <c r="S368" s="54"/>
      <c r="T368" s="182"/>
    </row>
    <row r="369" ht="15.75" customHeight="1">
      <c r="B369" s="178"/>
      <c r="F369" s="179"/>
      <c r="J369" s="146"/>
      <c r="K369" s="146"/>
      <c r="M369" s="180"/>
      <c r="N369" s="51"/>
      <c r="Q369" s="181"/>
      <c r="R369" s="54"/>
      <c r="S369" s="54"/>
      <c r="T369" s="182"/>
    </row>
    <row r="370" ht="15.75" customHeight="1">
      <c r="B370" s="178"/>
      <c r="F370" s="179"/>
      <c r="J370" s="146"/>
      <c r="K370" s="146"/>
      <c r="M370" s="180"/>
      <c r="N370" s="51"/>
      <c r="Q370" s="181"/>
      <c r="R370" s="54"/>
      <c r="S370" s="54"/>
      <c r="T370" s="182"/>
    </row>
    <row r="371" ht="15.75" customHeight="1">
      <c r="B371" s="178"/>
      <c r="F371" s="179"/>
      <c r="J371" s="146"/>
      <c r="K371" s="146"/>
      <c r="M371" s="180"/>
      <c r="N371" s="51"/>
      <c r="Q371" s="181"/>
      <c r="R371" s="54"/>
      <c r="S371" s="54"/>
      <c r="T371" s="182"/>
    </row>
    <row r="372" ht="15.75" customHeight="1">
      <c r="B372" s="178"/>
      <c r="F372" s="179"/>
      <c r="J372" s="146"/>
      <c r="K372" s="146"/>
      <c r="M372" s="180"/>
      <c r="N372" s="51"/>
      <c r="Q372" s="181"/>
      <c r="R372" s="54"/>
      <c r="S372" s="54"/>
      <c r="T372" s="182"/>
    </row>
    <row r="373" ht="15.75" customHeight="1">
      <c r="B373" s="178"/>
      <c r="F373" s="179"/>
      <c r="J373" s="146"/>
      <c r="K373" s="146"/>
      <c r="M373" s="180"/>
      <c r="N373" s="51"/>
      <c r="Q373" s="181"/>
      <c r="R373" s="54"/>
      <c r="S373" s="54"/>
      <c r="T373" s="182"/>
    </row>
    <row r="374" ht="15.75" customHeight="1">
      <c r="B374" s="178"/>
      <c r="F374" s="179"/>
      <c r="J374" s="146"/>
      <c r="K374" s="146"/>
      <c r="M374" s="180"/>
      <c r="N374" s="51"/>
      <c r="Q374" s="181"/>
      <c r="R374" s="54"/>
      <c r="S374" s="54"/>
      <c r="T374" s="182"/>
    </row>
    <row r="375" ht="15.75" customHeight="1">
      <c r="B375" s="178"/>
      <c r="F375" s="179"/>
      <c r="J375" s="146"/>
      <c r="K375" s="146"/>
      <c r="M375" s="180"/>
      <c r="N375" s="51"/>
      <c r="Q375" s="181"/>
      <c r="R375" s="54"/>
      <c r="S375" s="54"/>
      <c r="T375" s="182"/>
    </row>
    <row r="376" ht="15.75" customHeight="1">
      <c r="B376" s="178"/>
      <c r="F376" s="179"/>
      <c r="J376" s="146"/>
      <c r="K376" s="146"/>
      <c r="M376" s="180"/>
      <c r="N376" s="51"/>
      <c r="Q376" s="181"/>
      <c r="R376" s="54"/>
      <c r="S376" s="54"/>
      <c r="T376" s="182"/>
    </row>
    <row r="377" ht="15.75" customHeight="1">
      <c r="B377" s="178"/>
      <c r="F377" s="179"/>
      <c r="J377" s="146"/>
      <c r="K377" s="146"/>
      <c r="M377" s="180"/>
      <c r="N377" s="51"/>
      <c r="Q377" s="181"/>
      <c r="R377" s="54"/>
      <c r="S377" s="54"/>
      <c r="T377" s="182"/>
    </row>
    <row r="378" ht="15.75" customHeight="1">
      <c r="B378" s="178"/>
      <c r="F378" s="179"/>
      <c r="J378" s="146"/>
      <c r="K378" s="146"/>
      <c r="M378" s="180"/>
      <c r="N378" s="51"/>
      <c r="Q378" s="181"/>
      <c r="R378" s="54"/>
      <c r="S378" s="54"/>
      <c r="T378" s="182"/>
    </row>
    <row r="379" ht="15.75" customHeight="1">
      <c r="B379" s="178"/>
      <c r="F379" s="179"/>
      <c r="J379" s="146"/>
      <c r="K379" s="146"/>
      <c r="M379" s="180"/>
      <c r="N379" s="51"/>
      <c r="Q379" s="181"/>
      <c r="R379" s="54"/>
      <c r="S379" s="54"/>
      <c r="T379" s="182"/>
    </row>
    <row r="380" ht="15.75" customHeight="1">
      <c r="B380" s="178"/>
      <c r="F380" s="179"/>
      <c r="J380" s="146"/>
      <c r="K380" s="146"/>
      <c r="M380" s="180"/>
      <c r="N380" s="51"/>
      <c r="Q380" s="181"/>
      <c r="R380" s="54"/>
      <c r="S380" s="54"/>
      <c r="T380" s="182"/>
    </row>
    <row r="381" ht="15.75" customHeight="1">
      <c r="B381" s="178"/>
      <c r="F381" s="179"/>
      <c r="J381" s="146"/>
      <c r="K381" s="146"/>
      <c r="M381" s="180"/>
      <c r="N381" s="51"/>
      <c r="Q381" s="181"/>
      <c r="R381" s="54"/>
      <c r="S381" s="54"/>
      <c r="T381" s="182"/>
    </row>
    <row r="382" ht="15.75" customHeight="1">
      <c r="B382" s="178"/>
      <c r="F382" s="179"/>
      <c r="J382" s="146"/>
      <c r="K382" s="146"/>
      <c r="M382" s="180"/>
      <c r="N382" s="51"/>
      <c r="Q382" s="181"/>
      <c r="R382" s="54"/>
      <c r="S382" s="54"/>
      <c r="T382" s="182"/>
    </row>
    <row r="383" ht="15.75" customHeight="1">
      <c r="B383" s="178"/>
      <c r="F383" s="179"/>
      <c r="J383" s="146"/>
      <c r="K383" s="146"/>
      <c r="M383" s="180"/>
      <c r="N383" s="51"/>
      <c r="Q383" s="181"/>
      <c r="R383" s="54"/>
      <c r="S383" s="54"/>
      <c r="T383" s="182"/>
    </row>
    <row r="384" ht="15.75" customHeight="1">
      <c r="B384" s="178"/>
      <c r="F384" s="179"/>
      <c r="J384" s="146"/>
      <c r="K384" s="146"/>
      <c r="M384" s="180"/>
      <c r="N384" s="51"/>
      <c r="Q384" s="181"/>
      <c r="R384" s="54"/>
      <c r="S384" s="54"/>
      <c r="T384" s="182"/>
    </row>
    <row r="385" ht="15.75" customHeight="1">
      <c r="B385" s="178"/>
      <c r="F385" s="179"/>
      <c r="J385" s="146"/>
      <c r="K385" s="146"/>
      <c r="M385" s="180"/>
      <c r="N385" s="51"/>
      <c r="Q385" s="181"/>
      <c r="R385" s="54"/>
      <c r="S385" s="54"/>
      <c r="T385" s="182"/>
    </row>
    <row r="386" ht="15.75" customHeight="1">
      <c r="B386" s="178"/>
      <c r="F386" s="179"/>
      <c r="J386" s="146"/>
      <c r="K386" s="146"/>
      <c r="M386" s="180"/>
      <c r="N386" s="51"/>
      <c r="Q386" s="181"/>
      <c r="R386" s="54"/>
      <c r="S386" s="54"/>
      <c r="T386" s="182"/>
    </row>
    <row r="387" ht="15.75" customHeight="1">
      <c r="B387" s="178"/>
      <c r="F387" s="179"/>
      <c r="J387" s="146"/>
      <c r="K387" s="146"/>
      <c r="M387" s="180"/>
      <c r="N387" s="51"/>
      <c r="Q387" s="181"/>
      <c r="R387" s="54"/>
      <c r="S387" s="54"/>
      <c r="T387" s="182"/>
    </row>
    <row r="388" ht="15.75" customHeight="1">
      <c r="B388" s="178"/>
      <c r="F388" s="179"/>
      <c r="J388" s="146"/>
      <c r="K388" s="146"/>
      <c r="M388" s="180"/>
      <c r="N388" s="51"/>
      <c r="Q388" s="181"/>
      <c r="R388" s="54"/>
      <c r="S388" s="54"/>
      <c r="T388" s="182"/>
    </row>
    <row r="389" ht="15.75" customHeight="1">
      <c r="B389" s="178"/>
      <c r="F389" s="179"/>
      <c r="J389" s="146"/>
      <c r="K389" s="146"/>
      <c r="M389" s="180"/>
      <c r="N389" s="51"/>
      <c r="Q389" s="181"/>
      <c r="R389" s="54"/>
      <c r="S389" s="54"/>
      <c r="T389" s="182"/>
    </row>
    <row r="390" ht="15.75" customHeight="1">
      <c r="B390" s="178"/>
      <c r="F390" s="179"/>
      <c r="J390" s="146"/>
      <c r="K390" s="146"/>
      <c r="M390" s="180"/>
      <c r="N390" s="51"/>
      <c r="Q390" s="181"/>
      <c r="R390" s="54"/>
      <c r="S390" s="54"/>
      <c r="T390" s="182"/>
    </row>
    <row r="391" ht="15.75" customHeight="1">
      <c r="B391" s="178"/>
      <c r="F391" s="179"/>
      <c r="J391" s="146"/>
      <c r="K391" s="146"/>
      <c r="M391" s="180"/>
      <c r="N391" s="51"/>
      <c r="Q391" s="181"/>
      <c r="R391" s="54"/>
      <c r="S391" s="54"/>
      <c r="T391" s="182"/>
    </row>
    <row r="392" ht="15.75" customHeight="1">
      <c r="B392" s="178"/>
      <c r="F392" s="179"/>
      <c r="J392" s="146"/>
      <c r="K392" s="146"/>
      <c r="M392" s="180"/>
      <c r="N392" s="51"/>
      <c r="Q392" s="181"/>
      <c r="R392" s="54"/>
      <c r="S392" s="54"/>
      <c r="T392" s="182"/>
    </row>
    <row r="393" ht="15.75" customHeight="1">
      <c r="B393" s="178"/>
      <c r="F393" s="179"/>
      <c r="J393" s="146"/>
      <c r="K393" s="146"/>
      <c r="M393" s="180"/>
      <c r="N393" s="51"/>
      <c r="Q393" s="181"/>
      <c r="R393" s="54"/>
      <c r="S393" s="54"/>
      <c r="T393" s="182"/>
    </row>
    <row r="394" ht="15.75" customHeight="1">
      <c r="B394" s="178"/>
      <c r="F394" s="179"/>
      <c r="J394" s="146"/>
      <c r="K394" s="146"/>
      <c r="M394" s="180"/>
      <c r="N394" s="51"/>
      <c r="Q394" s="181"/>
      <c r="R394" s="54"/>
      <c r="S394" s="54"/>
      <c r="T394" s="182"/>
    </row>
    <row r="395" ht="15.75" customHeight="1">
      <c r="B395" s="178"/>
      <c r="F395" s="179"/>
      <c r="J395" s="146"/>
      <c r="K395" s="146"/>
      <c r="M395" s="180"/>
      <c r="N395" s="51"/>
      <c r="Q395" s="181"/>
      <c r="R395" s="54"/>
      <c r="S395" s="54"/>
      <c r="T395" s="182"/>
    </row>
    <row r="396" ht="15.75" customHeight="1">
      <c r="B396" s="178"/>
      <c r="F396" s="179"/>
      <c r="J396" s="146"/>
      <c r="K396" s="146"/>
      <c r="M396" s="180"/>
      <c r="N396" s="51"/>
      <c r="Q396" s="181"/>
      <c r="R396" s="54"/>
      <c r="S396" s="54"/>
      <c r="T396" s="182"/>
    </row>
    <row r="397" ht="15.75" customHeight="1">
      <c r="B397" s="178"/>
      <c r="F397" s="179"/>
      <c r="J397" s="146"/>
      <c r="K397" s="146"/>
      <c r="M397" s="180"/>
      <c r="N397" s="51"/>
      <c r="Q397" s="181"/>
      <c r="R397" s="54"/>
      <c r="S397" s="54"/>
      <c r="T397" s="182"/>
    </row>
    <row r="398" ht="15.75" customHeight="1">
      <c r="R398" s="183"/>
      <c r="S398" s="183"/>
    </row>
    <row r="399" ht="15.75" customHeight="1">
      <c r="R399" s="183"/>
      <c r="S399" s="183"/>
    </row>
    <row r="400" ht="15.75" customHeight="1">
      <c r="R400" s="183"/>
      <c r="S400" s="183"/>
    </row>
    <row r="401" ht="15.75" customHeight="1">
      <c r="R401" s="183"/>
      <c r="S401" s="183"/>
    </row>
    <row r="402" ht="15.75" customHeight="1">
      <c r="R402" s="183"/>
      <c r="S402" s="183"/>
    </row>
    <row r="403" ht="15.75" customHeight="1">
      <c r="R403" s="183"/>
      <c r="S403" s="183"/>
    </row>
    <row r="404" ht="15.75" customHeight="1">
      <c r="R404" s="183"/>
      <c r="S404" s="183"/>
    </row>
    <row r="405" ht="15.75" customHeight="1">
      <c r="R405" s="183"/>
      <c r="S405" s="183"/>
    </row>
    <row r="406" ht="15.75" customHeight="1">
      <c r="R406" s="183"/>
      <c r="S406" s="183"/>
    </row>
    <row r="407" ht="15.75" customHeight="1">
      <c r="R407" s="183"/>
      <c r="S407" s="183"/>
    </row>
    <row r="408" ht="15.75" customHeight="1">
      <c r="R408" s="183"/>
      <c r="S408" s="183"/>
    </row>
    <row r="409" ht="15.75" customHeight="1">
      <c r="R409" s="183"/>
      <c r="S409" s="183"/>
    </row>
    <row r="410" ht="15.75" customHeight="1">
      <c r="R410" s="183"/>
      <c r="S410" s="183"/>
    </row>
    <row r="411" ht="15.75" customHeight="1">
      <c r="R411" s="183"/>
      <c r="S411" s="183"/>
    </row>
    <row r="412" ht="15.75" customHeight="1">
      <c r="R412" s="183"/>
      <c r="S412" s="183"/>
    </row>
    <row r="413" ht="15.75" customHeight="1">
      <c r="R413" s="183"/>
      <c r="S413" s="183"/>
    </row>
    <row r="414" ht="15.75" customHeight="1">
      <c r="R414" s="183"/>
      <c r="S414" s="183"/>
    </row>
    <row r="415" ht="15.75" customHeight="1">
      <c r="R415" s="183"/>
      <c r="S415" s="183"/>
    </row>
    <row r="416" ht="15.75" customHeight="1">
      <c r="R416" s="183"/>
      <c r="S416" s="183"/>
    </row>
    <row r="417" ht="15.75" customHeight="1">
      <c r="R417" s="183"/>
      <c r="S417" s="183"/>
    </row>
    <row r="418" ht="15.75" customHeight="1">
      <c r="R418" s="183"/>
      <c r="S418" s="183"/>
    </row>
    <row r="419" ht="15.75" customHeight="1">
      <c r="R419" s="183"/>
      <c r="S419" s="183"/>
    </row>
    <row r="420" ht="15.75" customHeight="1">
      <c r="R420" s="183"/>
      <c r="S420" s="183"/>
    </row>
    <row r="421" ht="15.75" customHeight="1">
      <c r="R421" s="183"/>
      <c r="S421" s="183"/>
    </row>
    <row r="422" ht="15.75" customHeight="1">
      <c r="R422" s="183"/>
      <c r="S422" s="183"/>
    </row>
    <row r="423" ht="15.75" customHeight="1">
      <c r="R423" s="183"/>
      <c r="S423" s="183"/>
    </row>
    <row r="424" ht="15.75" customHeight="1">
      <c r="R424" s="183"/>
      <c r="S424" s="183"/>
    </row>
    <row r="425" ht="15.75" customHeight="1">
      <c r="R425" s="183"/>
      <c r="S425" s="183"/>
    </row>
    <row r="426" ht="15.75" customHeight="1">
      <c r="R426" s="183"/>
      <c r="S426" s="183"/>
    </row>
    <row r="427" ht="15.75" customHeight="1">
      <c r="R427" s="183"/>
      <c r="S427" s="183"/>
    </row>
    <row r="428" ht="15.75" customHeight="1">
      <c r="R428" s="183"/>
      <c r="S428" s="183"/>
    </row>
    <row r="429" ht="15.75" customHeight="1">
      <c r="R429" s="183"/>
      <c r="S429" s="183"/>
    </row>
    <row r="430" ht="15.75" customHeight="1">
      <c r="R430" s="183"/>
      <c r="S430" s="183"/>
    </row>
    <row r="431" ht="15.75" customHeight="1">
      <c r="R431" s="183"/>
      <c r="S431" s="183"/>
    </row>
    <row r="432" ht="15.75" customHeight="1">
      <c r="R432" s="183"/>
      <c r="S432" s="183"/>
    </row>
    <row r="433" ht="15.75" customHeight="1">
      <c r="R433" s="183"/>
      <c r="S433" s="183"/>
    </row>
    <row r="434" ht="15.75" customHeight="1">
      <c r="R434" s="183"/>
      <c r="S434" s="183"/>
    </row>
    <row r="435" ht="15.75" customHeight="1">
      <c r="R435" s="183"/>
      <c r="S435" s="183"/>
    </row>
    <row r="436" ht="15.75" customHeight="1">
      <c r="R436" s="183"/>
      <c r="S436" s="183"/>
    </row>
    <row r="437" ht="15.75" customHeight="1">
      <c r="R437" s="183"/>
      <c r="S437" s="183"/>
    </row>
    <row r="438" ht="15.75" customHeight="1">
      <c r="R438" s="183"/>
      <c r="S438" s="183"/>
    </row>
    <row r="439" ht="15.75" customHeight="1">
      <c r="R439" s="183"/>
      <c r="S439" s="183"/>
    </row>
    <row r="440" ht="15.75" customHeight="1">
      <c r="R440" s="183"/>
      <c r="S440" s="183"/>
    </row>
    <row r="441" ht="15.75" customHeight="1">
      <c r="R441" s="183"/>
      <c r="S441" s="183"/>
    </row>
    <row r="442" ht="15.75" customHeight="1">
      <c r="R442" s="183"/>
      <c r="S442" s="183"/>
    </row>
    <row r="443" ht="15.75" customHeight="1">
      <c r="R443" s="183"/>
      <c r="S443" s="183"/>
    </row>
    <row r="444" ht="15.75" customHeight="1">
      <c r="R444" s="183"/>
      <c r="S444" s="183"/>
    </row>
    <row r="445" ht="15.75" customHeight="1">
      <c r="R445" s="183"/>
      <c r="S445" s="183"/>
    </row>
    <row r="446" ht="15.75" customHeight="1">
      <c r="R446" s="183"/>
      <c r="S446" s="183"/>
    </row>
    <row r="447" ht="15.75" customHeight="1">
      <c r="R447" s="183"/>
      <c r="S447" s="183"/>
    </row>
    <row r="448" ht="15.75" customHeight="1">
      <c r="R448" s="183"/>
      <c r="S448" s="183"/>
    </row>
    <row r="449" ht="15.75" customHeight="1">
      <c r="R449" s="183"/>
      <c r="S449" s="183"/>
    </row>
    <row r="450" ht="15.75" customHeight="1">
      <c r="R450" s="183"/>
      <c r="S450" s="183"/>
    </row>
    <row r="451" ht="15.75" customHeight="1">
      <c r="R451" s="183"/>
      <c r="S451" s="183"/>
    </row>
    <row r="452" ht="15.75" customHeight="1">
      <c r="R452" s="183"/>
      <c r="S452" s="183"/>
    </row>
    <row r="453" ht="15.75" customHeight="1">
      <c r="R453" s="183"/>
      <c r="S453" s="183"/>
    </row>
    <row r="454" ht="15.75" customHeight="1">
      <c r="R454" s="183"/>
      <c r="S454" s="183"/>
    </row>
    <row r="455" ht="15.75" customHeight="1">
      <c r="R455" s="183"/>
      <c r="S455" s="183"/>
    </row>
    <row r="456" ht="15.75" customHeight="1">
      <c r="R456" s="183"/>
      <c r="S456" s="183"/>
    </row>
    <row r="457" ht="15.75" customHeight="1">
      <c r="R457" s="183"/>
      <c r="S457" s="183"/>
    </row>
    <row r="458" ht="15.75" customHeight="1">
      <c r="R458" s="183"/>
      <c r="S458" s="183"/>
    </row>
    <row r="459" ht="15.75" customHeight="1">
      <c r="R459" s="183"/>
      <c r="S459" s="183"/>
    </row>
    <row r="460" ht="15.75" customHeight="1">
      <c r="R460" s="183"/>
      <c r="S460" s="183"/>
    </row>
    <row r="461" ht="15.75" customHeight="1">
      <c r="R461" s="183"/>
      <c r="S461" s="183"/>
    </row>
    <row r="462" ht="15.75" customHeight="1">
      <c r="R462" s="183"/>
      <c r="S462" s="183"/>
    </row>
    <row r="463" ht="15.75" customHeight="1">
      <c r="R463" s="183"/>
      <c r="S463" s="183"/>
    </row>
    <row r="464" ht="15.75" customHeight="1">
      <c r="R464" s="183"/>
      <c r="S464" s="183"/>
    </row>
    <row r="465" ht="15.75" customHeight="1">
      <c r="R465" s="183"/>
      <c r="S465" s="183"/>
    </row>
    <row r="466" ht="15.75" customHeight="1">
      <c r="R466" s="183"/>
      <c r="S466" s="183"/>
    </row>
    <row r="467" ht="15.75" customHeight="1">
      <c r="R467" s="183"/>
      <c r="S467" s="183"/>
    </row>
    <row r="468" ht="15.75" customHeight="1">
      <c r="R468" s="183"/>
      <c r="S468" s="183"/>
    </row>
    <row r="469" ht="15.75" customHeight="1">
      <c r="R469" s="183"/>
      <c r="S469" s="183"/>
    </row>
    <row r="470" ht="15.75" customHeight="1">
      <c r="R470" s="183"/>
      <c r="S470" s="183"/>
    </row>
    <row r="471" ht="15.75" customHeight="1">
      <c r="R471" s="183"/>
      <c r="S471" s="183"/>
    </row>
    <row r="472" ht="15.75" customHeight="1">
      <c r="R472" s="183"/>
      <c r="S472" s="183"/>
    </row>
    <row r="473" ht="15.75" customHeight="1">
      <c r="R473" s="183"/>
      <c r="S473" s="183"/>
    </row>
    <row r="474" ht="15.75" customHeight="1">
      <c r="R474" s="183"/>
      <c r="S474" s="183"/>
    </row>
    <row r="475" ht="15.75" customHeight="1">
      <c r="R475" s="183"/>
      <c r="S475" s="183"/>
    </row>
    <row r="476" ht="15.75" customHeight="1">
      <c r="R476" s="183"/>
      <c r="S476" s="183"/>
    </row>
    <row r="477" ht="15.75" customHeight="1">
      <c r="R477" s="183"/>
      <c r="S477" s="183"/>
    </row>
    <row r="478" ht="15.75" customHeight="1">
      <c r="R478" s="183"/>
      <c r="S478" s="183"/>
    </row>
    <row r="479" ht="15.75" customHeight="1">
      <c r="R479" s="183"/>
      <c r="S479" s="183"/>
    </row>
    <row r="480" ht="15.75" customHeight="1">
      <c r="R480" s="183"/>
      <c r="S480" s="183"/>
    </row>
    <row r="481" ht="15.75" customHeight="1">
      <c r="R481" s="183"/>
      <c r="S481" s="183"/>
    </row>
    <row r="482" ht="15.75" customHeight="1">
      <c r="R482" s="183"/>
      <c r="S482" s="183"/>
    </row>
    <row r="483" ht="15.75" customHeight="1">
      <c r="R483" s="183"/>
      <c r="S483" s="183"/>
    </row>
    <row r="484" ht="15.75" customHeight="1">
      <c r="R484" s="183"/>
      <c r="S484" s="183"/>
    </row>
    <row r="485" ht="15.75" customHeight="1">
      <c r="R485" s="183"/>
      <c r="S485" s="183"/>
    </row>
    <row r="486" ht="15.75" customHeight="1">
      <c r="R486" s="183"/>
      <c r="S486" s="183"/>
    </row>
    <row r="487" ht="15.75" customHeight="1">
      <c r="R487" s="183"/>
      <c r="S487" s="183"/>
    </row>
    <row r="488" ht="15.75" customHeight="1">
      <c r="R488" s="183"/>
      <c r="S488" s="183"/>
    </row>
    <row r="489" ht="15.75" customHeight="1">
      <c r="R489" s="183"/>
      <c r="S489" s="183"/>
    </row>
    <row r="490" ht="15.75" customHeight="1">
      <c r="R490" s="183"/>
      <c r="S490" s="183"/>
    </row>
    <row r="491" ht="15.75" customHeight="1">
      <c r="R491" s="183"/>
      <c r="S491" s="183"/>
    </row>
    <row r="492" ht="15.75" customHeight="1">
      <c r="R492" s="183"/>
      <c r="S492" s="183"/>
    </row>
    <row r="493" ht="15.75" customHeight="1">
      <c r="R493" s="183"/>
      <c r="S493" s="183"/>
    </row>
    <row r="494" ht="15.75" customHeight="1">
      <c r="R494" s="183"/>
      <c r="S494" s="183"/>
    </row>
    <row r="495" ht="15.75" customHeight="1">
      <c r="R495" s="183"/>
      <c r="S495" s="183"/>
    </row>
    <row r="496" ht="15.75" customHeight="1">
      <c r="R496" s="183"/>
      <c r="S496" s="183"/>
    </row>
    <row r="497" ht="15.75" customHeight="1">
      <c r="R497" s="183"/>
      <c r="S497" s="183"/>
    </row>
    <row r="498" ht="15.75" customHeight="1">
      <c r="R498" s="183"/>
      <c r="S498" s="183"/>
    </row>
    <row r="499" ht="15.75" customHeight="1">
      <c r="R499" s="183"/>
      <c r="S499" s="183"/>
    </row>
    <row r="500" ht="15.75" customHeight="1">
      <c r="R500" s="183"/>
      <c r="S500" s="183"/>
    </row>
    <row r="501" ht="15.75" customHeight="1">
      <c r="R501" s="183"/>
      <c r="S501" s="183"/>
    </row>
    <row r="502" ht="15.75" customHeight="1">
      <c r="R502" s="183"/>
      <c r="S502" s="183"/>
    </row>
    <row r="503" ht="15.75" customHeight="1">
      <c r="R503" s="183"/>
      <c r="S503" s="183"/>
    </row>
    <row r="504" ht="15.75" customHeight="1">
      <c r="R504" s="183"/>
      <c r="S504" s="183"/>
    </row>
    <row r="505" ht="15.75" customHeight="1">
      <c r="R505" s="183"/>
      <c r="S505" s="183"/>
    </row>
    <row r="506" ht="15.75" customHeight="1">
      <c r="R506" s="183"/>
      <c r="S506" s="183"/>
    </row>
    <row r="507" ht="15.75" customHeight="1">
      <c r="R507" s="183"/>
      <c r="S507" s="183"/>
    </row>
    <row r="508" ht="15.75" customHeight="1">
      <c r="R508" s="183"/>
      <c r="S508" s="183"/>
    </row>
    <row r="509" ht="15.75" customHeight="1">
      <c r="R509" s="183"/>
      <c r="S509" s="183"/>
    </row>
    <row r="510" ht="15.75" customHeight="1">
      <c r="R510" s="183"/>
      <c r="S510" s="183"/>
    </row>
    <row r="511" ht="15.75" customHeight="1">
      <c r="R511" s="183"/>
      <c r="S511" s="183"/>
    </row>
    <row r="512" ht="15.75" customHeight="1">
      <c r="R512" s="183"/>
      <c r="S512" s="183"/>
    </row>
    <row r="513" ht="15.75" customHeight="1">
      <c r="R513" s="183"/>
      <c r="S513" s="183"/>
    </row>
    <row r="514" ht="15.75" customHeight="1">
      <c r="R514" s="183"/>
      <c r="S514" s="183"/>
    </row>
    <row r="515" ht="15.75" customHeight="1">
      <c r="R515" s="183"/>
      <c r="S515" s="183"/>
    </row>
    <row r="516" ht="15.75" customHeight="1">
      <c r="R516" s="183"/>
      <c r="S516" s="183"/>
    </row>
    <row r="517" ht="15.75" customHeight="1">
      <c r="R517" s="183"/>
      <c r="S517" s="183"/>
    </row>
    <row r="518" ht="15.75" customHeight="1">
      <c r="R518" s="183"/>
      <c r="S518" s="183"/>
    </row>
    <row r="519" ht="15.75" customHeight="1">
      <c r="R519" s="183"/>
      <c r="S519" s="183"/>
    </row>
    <row r="520" ht="15.75" customHeight="1">
      <c r="R520" s="183"/>
      <c r="S520" s="183"/>
    </row>
    <row r="521" ht="15.75" customHeight="1">
      <c r="R521" s="183"/>
      <c r="S521" s="183"/>
    </row>
    <row r="522" ht="15.75" customHeight="1">
      <c r="R522" s="183"/>
      <c r="S522" s="183"/>
    </row>
    <row r="523" ht="15.75" customHeight="1">
      <c r="R523" s="183"/>
      <c r="S523" s="183"/>
    </row>
    <row r="524" ht="15.75" customHeight="1">
      <c r="R524" s="183"/>
      <c r="S524" s="183"/>
    </row>
    <row r="525" ht="15.75" customHeight="1">
      <c r="R525" s="183"/>
      <c r="S525" s="183"/>
    </row>
    <row r="526" ht="15.75" customHeight="1">
      <c r="R526" s="183"/>
      <c r="S526" s="183"/>
    </row>
    <row r="527" ht="15.75" customHeight="1">
      <c r="R527" s="183"/>
      <c r="S527" s="183"/>
    </row>
    <row r="528" ht="15.75" customHeight="1">
      <c r="R528" s="183"/>
      <c r="S528" s="183"/>
    </row>
    <row r="529" ht="15.75" customHeight="1">
      <c r="R529" s="183"/>
      <c r="S529" s="183"/>
    </row>
    <row r="530" ht="15.75" customHeight="1">
      <c r="R530" s="183"/>
      <c r="S530" s="183"/>
    </row>
    <row r="531" ht="15.75" customHeight="1">
      <c r="R531" s="183"/>
      <c r="S531" s="183"/>
    </row>
    <row r="532" ht="15.75" customHeight="1">
      <c r="R532" s="183"/>
      <c r="S532" s="183"/>
    </row>
    <row r="533" ht="15.75" customHeight="1">
      <c r="R533" s="183"/>
      <c r="S533" s="183"/>
    </row>
    <row r="534" ht="15.75" customHeight="1">
      <c r="R534" s="183"/>
      <c r="S534" s="183"/>
    </row>
    <row r="535" ht="15.75" customHeight="1">
      <c r="R535" s="183"/>
      <c r="S535" s="183"/>
    </row>
    <row r="536" ht="15.75" customHeight="1">
      <c r="R536" s="183"/>
      <c r="S536" s="183"/>
    </row>
    <row r="537" ht="15.75" customHeight="1">
      <c r="R537" s="183"/>
      <c r="S537" s="183"/>
    </row>
    <row r="538" ht="15.75" customHeight="1">
      <c r="R538" s="183"/>
      <c r="S538" s="183"/>
    </row>
    <row r="539" ht="15.75" customHeight="1">
      <c r="R539" s="183"/>
      <c r="S539" s="183"/>
    </row>
    <row r="540" ht="15.75" customHeight="1">
      <c r="R540" s="183"/>
      <c r="S540" s="183"/>
    </row>
    <row r="541" ht="15.75" customHeight="1">
      <c r="R541" s="183"/>
      <c r="S541" s="183"/>
    </row>
    <row r="542" ht="15.75" customHeight="1">
      <c r="R542" s="183"/>
      <c r="S542" s="183"/>
    </row>
    <row r="543" ht="15.75" customHeight="1">
      <c r="R543" s="183"/>
      <c r="S543" s="183"/>
    </row>
    <row r="544" ht="15.75" customHeight="1">
      <c r="R544" s="183"/>
      <c r="S544" s="183"/>
    </row>
    <row r="545" ht="15.75" customHeight="1">
      <c r="R545" s="183"/>
      <c r="S545" s="183"/>
    </row>
    <row r="546" ht="15.75" customHeight="1">
      <c r="R546" s="183"/>
      <c r="S546" s="183"/>
    </row>
    <row r="547" ht="15.75" customHeight="1">
      <c r="R547" s="183"/>
      <c r="S547" s="183"/>
    </row>
    <row r="548" ht="15.75" customHeight="1">
      <c r="R548" s="183"/>
      <c r="S548" s="183"/>
    </row>
    <row r="549" ht="15.75" customHeight="1">
      <c r="R549" s="183"/>
      <c r="S549" s="183"/>
    </row>
    <row r="550" ht="15.75" customHeight="1">
      <c r="R550" s="183"/>
      <c r="S550" s="183"/>
    </row>
    <row r="551" ht="15.75" customHeight="1">
      <c r="R551" s="183"/>
      <c r="S551" s="183"/>
    </row>
    <row r="552" ht="15.75" customHeight="1">
      <c r="R552" s="183"/>
      <c r="S552" s="183"/>
    </row>
    <row r="553" ht="15.75" customHeight="1">
      <c r="R553" s="183"/>
      <c r="S553" s="183"/>
    </row>
    <row r="554" ht="15.75" customHeight="1">
      <c r="R554" s="183"/>
      <c r="S554" s="183"/>
    </row>
    <row r="555" ht="15.75" customHeight="1">
      <c r="R555" s="183"/>
      <c r="S555" s="183"/>
    </row>
    <row r="556" ht="15.75" customHeight="1">
      <c r="R556" s="183"/>
      <c r="S556" s="183"/>
    </row>
    <row r="557" ht="15.75" customHeight="1">
      <c r="R557" s="183"/>
      <c r="S557" s="183"/>
    </row>
    <row r="558" ht="15.75" customHeight="1">
      <c r="R558" s="183"/>
      <c r="S558" s="183"/>
    </row>
    <row r="559" ht="15.75" customHeight="1">
      <c r="R559" s="183"/>
      <c r="S559" s="183"/>
    </row>
    <row r="560" ht="15.75" customHeight="1">
      <c r="R560" s="183"/>
      <c r="S560" s="183"/>
    </row>
    <row r="561" ht="15.75" customHeight="1">
      <c r="R561" s="183"/>
      <c r="S561" s="183"/>
    </row>
    <row r="562" ht="15.75" customHeight="1">
      <c r="R562" s="183"/>
      <c r="S562" s="183"/>
    </row>
    <row r="563" ht="15.75" customHeight="1">
      <c r="R563" s="183"/>
      <c r="S563" s="183"/>
    </row>
    <row r="564" ht="15.75" customHeight="1">
      <c r="R564" s="183"/>
      <c r="S564" s="183"/>
    </row>
    <row r="565" ht="15.75" customHeight="1">
      <c r="R565" s="183"/>
      <c r="S565" s="183"/>
    </row>
    <row r="566" ht="15.75" customHeight="1">
      <c r="R566" s="183"/>
      <c r="S566" s="183"/>
    </row>
    <row r="567" ht="15.75" customHeight="1">
      <c r="R567" s="183"/>
      <c r="S567" s="183"/>
    </row>
    <row r="568" ht="15.75" customHeight="1">
      <c r="R568" s="183"/>
      <c r="S568" s="183"/>
    </row>
    <row r="569" ht="15.75" customHeight="1">
      <c r="R569" s="183"/>
      <c r="S569" s="183"/>
    </row>
    <row r="570" ht="15.75" customHeight="1">
      <c r="R570" s="183"/>
      <c r="S570" s="183"/>
    </row>
    <row r="571" ht="15.75" customHeight="1">
      <c r="R571" s="183"/>
      <c r="S571" s="183"/>
    </row>
    <row r="572" ht="15.75" customHeight="1">
      <c r="R572" s="183"/>
      <c r="S572" s="183"/>
    </row>
    <row r="573" ht="15.75" customHeight="1">
      <c r="R573" s="183"/>
      <c r="S573" s="183"/>
    </row>
    <row r="574" ht="15.75" customHeight="1">
      <c r="R574" s="183"/>
      <c r="S574" s="183"/>
    </row>
    <row r="575" ht="15.75" customHeight="1">
      <c r="R575" s="183"/>
      <c r="S575" s="183"/>
    </row>
    <row r="576" ht="15.75" customHeight="1">
      <c r="R576" s="183"/>
      <c r="S576" s="183"/>
    </row>
    <row r="577" ht="15.75" customHeight="1">
      <c r="R577" s="183"/>
      <c r="S577" s="183"/>
    </row>
    <row r="578" ht="15.75" customHeight="1">
      <c r="R578" s="183"/>
      <c r="S578" s="183"/>
    </row>
    <row r="579" ht="15.75" customHeight="1">
      <c r="R579" s="183"/>
      <c r="S579" s="183"/>
    </row>
    <row r="580" ht="15.75" customHeight="1">
      <c r="R580" s="183"/>
      <c r="S580" s="183"/>
    </row>
    <row r="581" ht="15.75" customHeight="1">
      <c r="R581" s="183"/>
      <c r="S581" s="183"/>
    </row>
    <row r="582" ht="15.75" customHeight="1">
      <c r="R582" s="183"/>
      <c r="S582" s="183"/>
    </row>
    <row r="583" ht="15.75" customHeight="1">
      <c r="R583" s="183"/>
      <c r="S583" s="183"/>
    </row>
    <row r="584" ht="15.75" customHeight="1">
      <c r="R584" s="183"/>
      <c r="S584" s="183"/>
    </row>
    <row r="585" ht="15.75" customHeight="1">
      <c r="R585" s="183"/>
      <c r="S585" s="183"/>
    </row>
    <row r="586" ht="15.75" customHeight="1">
      <c r="R586" s="183"/>
      <c r="S586" s="183"/>
    </row>
    <row r="587" ht="15.75" customHeight="1">
      <c r="R587" s="183"/>
      <c r="S587" s="183"/>
    </row>
    <row r="588" ht="15.75" customHeight="1">
      <c r="R588" s="183"/>
      <c r="S588" s="183"/>
    </row>
    <row r="589" ht="15.75" customHeight="1">
      <c r="R589" s="183"/>
      <c r="S589" s="183"/>
    </row>
    <row r="590" ht="15.75" customHeight="1">
      <c r="R590" s="183"/>
      <c r="S590" s="183"/>
    </row>
    <row r="591" ht="15.75" customHeight="1">
      <c r="R591" s="183"/>
      <c r="S591" s="183"/>
    </row>
    <row r="592" ht="15.75" customHeight="1">
      <c r="R592" s="183"/>
      <c r="S592" s="183"/>
    </row>
    <row r="593" ht="15.75" customHeight="1">
      <c r="R593" s="183"/>
      <c r="S593" s="183"/>
    </row>
    <row r="594" ht="15.75" customHeight="1">
      <c r="R594" s="183"/>
      <c r="S594" s="183"/>
    </row>
    <row r="595" ht="15.75" customHeight="1">
      <c r="R595" s="183"/>
      <c r="S595" s="183"/>
    </row>
    <row r="596" ht="15.75" customHeight="1">
      <c r="R596" s="183"/>
      <c r="S596" s="183"/>
    </row>
    <row r="597" ht="15.75" customHeight="1">
      <c r="R597" s="183"/>
      <c r="S597" s="183"/>
    </row>
    <row r="598" ht="15.75" customHeight="1">
      <c r="R598" s="183"/>
      <c r="S598" s="183"/>
    </row>
    <row r="599" ht="15.75" customHeight="1">
      <c r="R599" s="183"/>
      <c r="S599" s="183"/>
    </row>
    <row r="600" ht="15.75" customHeight="1">
      <c r="R600" s="183"/>
      <c r="S600" s="183"/>
    </row>
    <row r="601" ht="15.75" customHeight="1">
      <c r="R601" s="183"/>
      <c r="S601" s="183"/>
    </row>
    <row r="602" ht="15.75" customHeight="1">
      <c r="R602" s="183"/>
      <c r="S602" s="183"/>
    </row>
    <row r="603" ht="15.75" customHeight="1">
      <c r="R603" s="183"/>
      <c r="S603" s="183"/>
    </row>
    <row r="604" ht="15.75" customHeight="1">
      <c r="R604" s="183"/>
      <c r="S604" s="183"/>
    </row>
    <row r="605" ht="15.75" customHeight="1">
      <c r="R605" s="183"/>
      <c r="S605" s="183"/>
    </row>
    <row r="606" ht="15.75" customHeight="1">
      <c r="R606" s="183"/>
      <c r="S606" s="183"/>
    </row>
    <row r="607" ht="15.75" customHeight="1">
      <c r="R607" s="183"/>
      <c r="S607" s="183"/>
    </row>
    <row r="608" ht="15.75" customHeight="1">
      <c r="R608" s="183"/>
      <c r="S608" s="183"/>
    </row>
    <row r="609" ht="15.75" customHeight="1">
      <c r="R609" s="183"/>
      <c r="S609" s="183"/>
    </row>
    <row r="610" ht="15.75" customHeight="1">
      <c r="R610" s="183"/>
      <c r="S610" s="183"/>
    </row>
    <row r="611" ht="15.75" customHeight="1">
      <c r="R611" s="183"/>
      <c r="S611" s="183"/>
    </row>
    <row r="612" ht="15.75" customHeight="1">
      <c r="R612" s="183"/>
      <c r="S612" s="183"/>
    </row>
    <row r="613" ht="15.75" customHeight="1">
      <c r="R613" s="183"/>
      <c r="S613" s="183"/>
    </row>
    <row r="614" ht="15.75" customHeight="1">
      <c r="R614" s="183"/>
      <c r="S614" s="183"/>
    </row>
    <row r="615" ht="15.75" customHeight="1">
      <c r="R615" s="183"/>
      <c r="S615" s="183"/>
    </row>
    <row r="616" ht="15.75" customHeight="1">
      <c r="R616" s="183"/>
      <c r="S616" s="183"/>
    </row>
    <row r="617" ht="15.75" customHeight="1">
      <c r="R617" s="183"/>
      <c r="S617" s="183"/>
    </row>
    <row r="618" ht="15.75" customHeight="1">
      <c r="R618" s="183"/>
      <c r="S618" s="183"/>
    </row>
    <row r="619" ht="15.75" customHeight="1">
      <c r="R619" s="183"/>
      <c r="S619" s="183"/>
    </row>
    <row r="620" ht="15.75" customHeight="1">
      <c r="R620" s="183"/>
      <c r="S620" s="183"/>
    </row>
    <row r="621" ht="15.75" customHeight="1">
      <c r="R621" s="183"/>
      <c r="S621" s="183"/>
    </row>
    <row r="622" ht="15.75" customHeight="1">
      <c r="R622" s="183"/>
      <c r="S622" s="183"/>
    </row>
    <row r="623" ht="15.75" customHeight="1">
      <c r="R623" s="183"/>
      <c r="S623" s="183"/>
    </row>
    <row r="624" ht="15.75" customHeight="1">
      <c r="R624" s="183"/>
      <c r="S624" s="183"/>
    </row>
    <row r="625" ht="15.75" customHeight="1">
      <c r="R625" s="183"/>
      <c r="S625" s="183"/>
    </row>
    <row r="626" ht="15.75" customHeight="1">
      <c r="R626" s="183"/>
      <c r="S626" s="183"/>
    </row>
    <row r="627" ht="15.75" customHeight="1">
      <c r="R627" s="183"/>
      <c r="S627" s="183"/>
    </row>
    <row r="628" ht="15.75" customHeight="1">
      <c r="R628" s="183"/>
      <c r="S628" s="183"/>
    </row>
    <row r="629" ht="15.75" customHeight="1">
      <c r="R629" s="183"/>
      <c r="S629" s="183"/>
    </row>
    <row r="630" ht="15.75" customHeight="1">
      <c r="R630" s="183"/>
      <c r="S630" s="183"/>
    </row>
    <row r="631" ht="15.75" customHeight="1">
      <c r="R631" s="183"/>
      <c r="S631" s="183"/>
    </row>
    <row r="632" ht="15.75" customHeight="1">
      <c r="R632" s="183"/>
      <c r="S632" s="183"/>
    </row>
    <row r="633" ht="15.75" customHeight="1">
      <c r="R633" s="183"/>
      <c r="S633" s="183"/>
    </row>
    <row r="634" ht="15.75" customHeight="1">
      <c r="R634" s="183"/>
      <c r="S634" s="183"/>
    </row>
    <row r="635" ht="15.75" customHeight="1">
      <c r="R635" s="183"/>
      <c r="S635" s="183"/>
    </row>
    <row r="636" ht="15.75" customHeight="1">
      <c r="R636" s="183"/>
      <c r="S636" s="183"/>
    </row>
    <row r="637" ht="15.75" customHeight="1">
      <c r="R637" s="183"/>
      <c r="S637" s="183"/>
    </row>
    <row r="638" ht="15.75" customHeight="1">
      <c r="R638" s="183"/>
      <c r="S638" s="183"/>
    </row>
    <row r="639" ht="15.75" customHeight="1">
      <c r="R639" s="183"/>
      <c r="S639" s="183"/>
    </row>
    <row r="640" ht="15.75" customHeight="1">
      <c r="R640" s="183"/>
      <c r="S640" s="183"/>
    </row>
    <row r="641" ht="15.75" customHeight="1">
      <c r="R641" s="183"/>
      <c r="S641" s="183"/>
    </row>
    <row r="642" ht="15.75" customHeight="1">
      <c r="R642" s="183"/>
      <c r="S642" s="183"/>
    </row>
    <row r="643" ht="15.75" customHeight="1">
      <c r="R643" s="183"/>
      <c r="S643" s="183"/>
    </row>
    <row r="644" ht="15.75" customHeight="1">
      <c r="R644" s="183"/>
      <c r="S644" s="183"/>
    </row>
    <row r="645" ht="15.75" customHeight="1">
      <c r="R645" s="183"/>
      <c r="S645" s="183"/>
    </row>
    <row r="646" ht="15.75" customHeight="1">
      <c r="R646" s="183"/>
      <c r="S646" s="183"/>
    </row>
    <row r="647" ht="15.75" customHeight="1">
      <c r="R647" s="183"/>
      <c r="S647" s="183"/>
    </row>
    <row r="648" ht="15.75" customHeight="1">
      <c r="R648" s="183"/>
      <c r="S648" s="183"/>
    </row>
    <row r="649" ht="15.75" customHeight="1">
      <c r="R649" s="183"/>
      <c r="S649" s="183"/>
    </row>
    <row r="650" ht="15.75" customHeight="1">
      <c r="R650" s="183"/>
      <c r="S650" s="183"/>
    </row>
    <row r="651" ht="15.75" customHeight="1">
      <c r="R651" s="183"/>
      <c r="S651" s="183"/>
    </row>
    <row r="652" ht="15.75" customHeight="1">
      <c r="R652" s="183"/>
      <c r="S652" s="183"/>
    </row>
    <row r="653" ht="15.75" customHeight="1">
      <c r="R653" s="183"/>
      <c r="S653" s="183"/>
    </row>
    <row r="654" ht="15.75" customHeight="1">
      <c r="R654" s="183"/>
      <c r="S654" s="183"/>
    </row>
    <row r="655" ht="15.75" customHeight="1">
      <c r="R655" s="183"/>
      <c r="S655" s="183"/>
    </row>
    <row r="656" ht="15.75" customHeight="1">
      <c r="R656" s="183"/>
      <c r="S656" s="183"/>
    </row>
    <row r="657" ht="15.75" customHeight="1">
      <c r="R657" s="183"/>
      <c r="S657" s="183"/>
    </row>
    <row r="658" ht="15.75" customHeight="1">
      <c r="R658" s="183"/>
      <c r="S658" s="183"/>
    </row>
    <row r="659" ht="15.75" customHeight="1">
      <c r="R659" s="183"/>
      <c r="S659" s="183"/>
    </row>
    <row r="660" ht="15.75" customHeight="1">
      <c r="R660" s="183"/>
      <c r="S660" s="183"/>
    </row>
    <row r="661" ht="15.75" customHeight="1">
      <c r="R661" s="183"/>
      <c r="S661" s="183"/>
    </row>
    <row r="662" ht="15.75" customHeight="1">
      <c r="R662" s="183"/>
      <c r="S662" s="183"/>
    </row>
    <row r="663" ht="15.75" customHeight="1">
      <c r="R663" s="183"/>
      <c r="S663" s="183"/>
    </row>
    <row r="664" ht="15.75" customHeight="1">
      <c r="R664" s="183"/>
      <c r="S664" s="183"/>
    </row>
    <row r="665" ht="15.75" customHeight="1">
      <c r="R665" s="183"/>
      <c r="S665" s="183"/>
    </row>
    <row r="666" ht="15.75" customHeight="1">
      <c r="R666" s="183"/>
      <c r="S666" s="183"/>
    </row>
    <row r="667" ht="15.75" customHeight="1">
      <c r="R667" s="183"/>
      <c r="S667" s="183"/>
    </row>
    <row r="668" ht="15.75" customHeight="1">
      <c r="R668" s="183"/>
      <c r="S668" s="183"/>
    </row>
    <row r="669" ht="15.75" customHeight="1">
      <c r="R669" s="183"/>
      <c r="S669" s="183"/>
    </row>
    <row r="670" ht="15.75" customHeight="1">
      <c r="R670" s="183"/>
      <c r="S670" s="183"/>
    </row>
    <row r="671" ht="15.75" customHeight="1">
      <c r="R671" s="183"/>
      <c r="S671" s="183"/>
    </row>
    <row r="672" ht="15.75" customHeight="1">
      <c r="R672" s="183"/>
      <c r="S672" s="183"/>
    </row>
    <row r="673" ht="15.75" customHeight="1">
      <c r="R673" s="183"/>
      <c r="S673" s="183"/>
    </row>
    <row r="674" ht="15.75" customHeight="1">
      <c r="R674" s="183"/>
      <c r="S674" s="183"/>
    </row>
    <row r="675" ht="15.75" customHeight="1">
      <c r="R675" s="183"/>
      <c r="S675" s="183"/>
    </row>
    <row r="676" ht="15.75" customHeight="1">
      <c r="R676" s="183"/>
      <c r="S676" s="183"/>
    </row>
    <row r="677" ht="15.75" customHeight="1">
      <c r="R677" s="183"/>
      <c r="S677" s="183"/>
    </row>
    <row r="678" ht="15.75" customHeight="1">
      <c r="R678" s="183"/>
      <c r="S678" s="183"/>
    </row>
    <row r="679" ht="15.75" customHeight="1">
      <c r="R679" s="183"/>
      <c r="S679" s="183"/>
    </row>
    <row r="680" ht="15.75" customHeight="1">
      <c r="R680" s="183"/>
      <c r="S680" s="183"/>
    </row>
    <row r="681" ht="15.75" customHeight="1">
      <c r="R681" s="183"/>
      <c r="S681" s="183"/>
    </row>
    <row r="682" ht="15.75" customHeight="1">
      <c r="R682" s="183"/>
      <c r="S682" s="183"/>
    </row>
    <row r="683" ht="15.75" customHeight="1">
      <c r="R683" s="183"/>
      <c r="S683" s="183"/>
    </row>
    <row r="684" ht="15.75" customHeight="1">
      <c r="R684" s="183"/>
      <c r="S684" s="183"/>
    </row>
    <row r="685" ht="15.75" customHeight="1">
      <c r="R685" s="183"/>
      <c r="S685" s="183"/>
    </row>
    <row r="686" ht="15.75" customHeight="1">
      <c r="R686" s="183"/>
      <c r="S686" s="183"/>
    </row>
    <row r="687" ht="15.75" customHeight="1">
      <c r="R687" s="183"/>
      <c r="S687" s="183"/>
    </row>
    <row r="688" ht="15.75" customHeight="1">
      <c r="R688" s="183"/>
      <c r="S688" s="183"/>
    </row>
    <row r="689" ht="15.75" customHeight="1">
      <c r="R689" s="183"/>
      <c r="S689" s="183"/>
    </row>
    <row r="690" ht="15.75" customHeight="1">
      <c r="R690" s="183"/>
      <c r="S690" s="183"/>
    </row>
    <row r="691" ht="15.75" customHeight="1">
      <c r="R691" s="183"/>
      <c r="S691" s="183"/>
    </row>
    <row r="692" ht="15.75" customHeight="1">
      <c r="R692" s="183"/>
      <c r="S692" s="183"/>
    </row>
    <row r="693" ht="15.75" customHeight="1">
      <c r="R693" s="183"/>
      <c r="S693" s="183"/>
    </row>
    <row r="694" ht="15.75" customHeight="1">
      <c r="R694" s="183"/>
      <c r="S694" s="183"/>
    </row>
    <row r="695" ht="15.75" customHeight="1">
      <c r="R695" s="183"/>
      <c r="S695" s="183"/>
    </row>
    <row r="696" ht="15.75" customHeight="1">
      <c r="R696" s="183"/>
      <c r="S696" s="183"/>
    </row>
    <row r="697" ht="15.75" customHeight="1">
      <c r="R697" s="183"/>
      <c r="S697" s="183"/>
    </row>
    <row r="698" ht="15.75" customHeight="1">
      <c r="R698" s="183"/>
      <c r="S698" s="183"/>
    </row>
    <row r="699" ht="15.75" customHeight="1">
      <c r="R699" s="183"/>
      <c r="S699" s="183"/>
    </row>
    <row r="700" ht="15.75" customHeight="1">
      <c r="R700" s="183"/>
      <c r="S700" s="183"/>
    </row>
    <row r="701" ht="15.75" customHeight="1">
      <c r="R701" s="183"/>
      <c r="S701" s="183"/>
    </row>
    <row r="702" ht="15.75" customHeight="1">
      <c r="R702" s="183"/>
      <c r="S702" s="183"/>
    </row>
    <row r="703" ht="15.75" customHeight="1">
      <c r="R703" s="183"/>
      <c r="S703" s="183"/>
    </row>
    <row r="704" ht="15.75" customHeight="1">
      <c r="R704" s="183"/>
      <c r="S704" s="183"/>
    </row>
    <row r="705" ht="15.75" customHeight="1">
      <c r="R705" s="183"/>
      <c r="S705" s="183"/>
    </row>
    <row r="706" ht="15.75" customHeight="1">
      <c r="R706" s="183"/>
      <c r="S706" s="183"/>
    </row>
    <row r="707" ht="15.75" customHeight="1">
      <c r="R707" s="183"/>
      <c r="S707" s="183"/>
    </row>
    <row r="708" ht="15.75" customHeight="1">
      <c r="R708" s="183"/>
      <c r="S708" s="183"/>
    </row>
    <row r="709" ht="15.75" customHeight="1">
      <c r="R709" s="183"/>
      <c r="S709" s="183"/>
    </row>
    <row r="710" ht="15.75" customHeight="1">
      <c r="R710" s="183"/>
      <c r="S710" s="183"/>
    </row>
    <row r="711" ht="15.75" customHeight="1">
      <c r="R711" s="183"/>
      <c r="S711" s="183"/>
    </row>
    <row r="712" ht="15.75" customHeight="1">
      <c r="R712" s="183"/>
      <c r="S712" s="183"/>
    </row>
    <row r="713" ht="15.75" customHeight="1">
      <c r="R713" s="183"/>
      <c r="S713" s="183"/>
    </row>
    <row r="714" ht="15.75" customHeight="1">
      <c r="R714" s="183"/>
      <c r="S714" s="183"/>
    </row>
    <row r="715" ht="15.75" customHeight="1">
      <c r="R715" s="183"/>
      <c r="S715" s="183"/>
    </row>
    <row r="716" ht="15.75" customHeight="1">
      <c r="R716" s="183"/>
      <c r="S716" s="183"/>
    </row>
    <row r="717" ht="15.75" customHeight="1">
      <c r="R717" s="183"/>
      <c r="S717" s="183"/>
    </row>
    <row r="718" ht="15.75" customHeight="1">
      <c r="R718" s="183"/>
      <c r="S718" s="183"/>
    </row>
    <row r="719" ht="15.75" customHeight="1">
      <c r="R719" s="183"/>
      <c r="S719" s="183"/>
    </row>
    <row r="720" ht="15.75" customHeight="1">
      <c r="R720" s="183"/>
      <c r="S720" s="183"/>
    </row>
    <row r="721" ht="15.75" customHeight="1">
      <c r="R721" s="183"/>
      <c r="S721" s="183"/>
    </row>
    <row r="722" ht="15.75" customHeight="1">
      <c r="R722" s="183"/>
      <c r="S722" s="183"/>
    </row>
    <row r="723" ht="15.75" customHeight="1">
      <c r="R723" s="183"/>
      <c r="S723" s="183"/>
    </row>
    <row r="724" ht="15.75" customHeight="1">
      <c r="R724" s="183"/>
      <c r="S724" s="183"/>
    </row>
    <row r="725" ht="15.75" customHeight="1">
      <c r="R725" s="183"/>
      <c r="S725" s="183"/>
    </row>
    <row r="726" ht="15.75" customHeight="1">
      <c r="R726" s="183"/>
      <c r="S726" s="183"/>
    </row>
    <row r="727" ht="15.75" customHeight="1">
      <c r="R727" s="183"/>
      <c r="S727" s="183"/>
    </row>
    <row r="728" ht="15.75" customHeight="1">
      <c r="R728" s="183"/>
      <c r="S728" s="183"/>
    </row>
    <row r="729" ht="15.75" customHeight="1">
      <c r="R729" s="183"/>
      <c r="S729" s="183"/>
    </row>
    <row r="730" ht="15.75" customHeight="1">
      <c r="R730" s="183"/>
      <c r="S730" s="183"/>
    </row>
    <row r="731" ht="15.75" customHeight="1">
      <c r="R731" s="183"/>
      <c r="S731" s="183"/>
    </row>
    <row r="732" ht="15.75" customHeight="1">
      <c r="R732" s="183"/>
      <c r="S732" s="183"/>
    </row>
    <row r="733" ht="15.75" customHeight="1">
      <c r="R733" s="183"/>
      <c r="S733" s="183"/>
    </row>
    <row r="734" ht="15.75" customHeight="1">
      <c r="R734" s="183"/>
      <c r="S734" s="183"/>
    </row>
    <row r="735" ht="15.75" customHeight="1">
      <c r="R735" s="183"/>
      <c r="S735" s="183"/>
    </row>
    <row r="736" ht="15.75" customHeight="1">
      <c r="R736" s="183"/>
      <c r="S736" s="183"/>
    </row>
    <row r="737" ht="15.75" customHeight="1">
      <c r="R737" s="183"/>
      <c r="S737" s="183"/>
    </row>
    <row r="738" ht="15.75" customHeight="1">
      <c r="R738" s="183"/>
      <c r="S738" s="183"/>
    </row>
    <row r="739" ht="15.75" customHeight="1">
      <c r="R739" s="183"/>
      <c r="S739" s="183"/>
    </row>
    <row r="740" ht="15.75" customHeight="1">
      <c r="R740" s="183"/>
      <c r="S740" s="183"/>
    </row>
    <row r="741" ht="15.75" customHeight="1">
      <c r="R741" s="183"/>
      <c r="S741" s="183"/>
    </row>
    <row r="742" ht="15.75" customHeight="1">
      <c r="R742" s="183"/>
      <c r="S742" s="183"/>
    </row>
    <row r="743" ht="15.75" customHeight="1">
      <c r="R743" s="183"/>
      <c r="S743" s="183"/>
    </row>
    <row r="744" ht="15.75" customHeight="1">
      <c r="R744" s="183"/>
      <c r="S744" s="183"/>
    </row>
    <row r="745" ht="15.75" customHeight="1">
      <c r="R745" s="183"/>
      <c r="S745" s="183"/>
    </row>
    <row r="746" ht="15.75" customHeight="1">
      <c r="R746" s="183"/>
      <c r="S746" s="183"/>
    </row>
    <row r="747" ht="15.75" customHeight="1">
      <c r="R747" s="183"/>
      <c r="S747" s="183"/>
    </row>
    <row r="748" ht="15.75" customHeight="1">
      <c r="R748" s="183"/>
      <c r="S748" s="183"/>
    </row>
    <row r="749" ht="15.75" customHeight="1">
      <c r="R749" s="183"/>
      <c r="S749" s="183"/>
    </row>
    <row r="750" ht="15.75" customHeight="1">
      <c r="R750" s="183"/>
      <c r="S750" s="183"/>
    </row>
    <row r="751" ht="15.75" customHeight="1">
      <c r="R751" s="183"/>
      <c r="S751" s="183"/>
    </row>
    <row r="752" ht="15.75" customHeight="1">
      <c r="R752" s="183"/>
      <c r="S752" s="183"/>
    </row>
    <row r="753" ht="15.75" customHeight="1">
      <c r="R753" s="183"/>
      <c r="S753" s="183"/>
    </row>
    <row r="754" ht="15.75" customHeight="1">
      <c r="R754" s="183"/>
      <c r="S754" s="183"/>
    </row>
    <row r="755" ht="15.75" customHeight="1">
      <c r="R755" s="183"/>
      <c r="S755" s="183"/>
    </row>
    <row r="756" ht="15.75" customHeight="1">
      <c r="R756" s="183"/>
      <c r="S756" s="183"/>
    </row>
    <row r="757" ht="15.75" customHeight="1">
      <c r="R757" s="183"/>
      <c r="S757" s="183"/>
    </row>
    <row r="758" ht="15.75" customHeight="1">
      <c r="R758" s="183"/>
      <c r="S758" s="183"/>
    </row>
    <row r="759" ht="15.75" customHeight="1">
      <c r="R759" s="183"/>
      <c r="S759" s="183"/>
    </row>
    <row r="760" ht="15.75" customHeight="1">
      <c r="R760" s="183"/>
      <c r="S760" s="183"/>
    </row>
    <row r="761" ht="15.75" customHeight="1">
      <c r="R761" s="183"/>
      <c r="S761" s="183"/>
    </row>
    <row r="762" ht="15.75" customHeight="1">
      <c r="R762" s="183"/>
      <c r="S762" s="183"/>
    </row>
    <row r="763" ht="15.75" customHeight="1">
      <c r="R763" s="183"/>
      <c r="S763" s="183"/>
    </row>
    <row r="764" ht="15.75" customHeight="1">
      <c r="R764" s="183"/>
      <c r="S764" s="183"/>
    </row>
    <row r="765" ht="15.75" customHeight="1">
      <c r="R765" s="183"/>
      <c r="S765" s="183"/>
    </row>
    <row r="766" ht="15.75" customHeight="1">
      <c r="R766" s="183"/>
      <c r="S766" s="183"/>
    </row>
    <row r="767" ht="15.75" customHeight="1">
      <c r="R767" s="183"/>
      <c r="S767" s="183"/>
    </row>
    <row r="768" ht="15.75" customHeight="1">
      <c r="R768" s="183"/>
      <c r="S768" s="183"/>
    </row>
    <row r="769" ht="15.75" customHeight="1">
      <c r="R769" s="183"/>
      <c r="S769" s="183"/>
    </row>
    <row r="770" ht="15.75" customHeight="1">
      <c r="R770" s="183"/>
      <c r="S770" s="183"/>
    </row>
    <row r="771" ht="15.75" customHeight="1">
      <c r="R771" s="183"/>
      <c r="S771" s="183"/>
    </row>
    <row r="772" ht="15.75" customHeight="1">
      <c r="R772" s="183"/>
      <c r="S772" s="183"/>
    </row>
    <row r="773" ht="15.75" customHeight="1">
      <c r="R773" s="183"/>
      <c r="S773" s="183"/>
    </row>
    <row r="774" ht="15.75" customHeight="1">
      <c r="R774" s="183"/>
      <c r="S774" s="183"/>
    </row>
    <row r="775" ht="15.75" customHeight="1">
      <c r="R775" s="183"/>
      <c r="S775" s="183"/>
    </row>
    <row r="776" ht="15.75" customHeight="1">
      <c r="R776" s="183"/>
      <c r="S776" s="183"/>
    </row>
    <row r="777" ht="15.75" customHeight="1">
      <c r="R777" s="183"/>
      <c r="S777" s="183"/>
    </row>
    <row r="778" ht="15.75" customHeight="1">
      <c r="R778" s="183"/>
      <c r="S778" s="183"/>
    </row>
    <row r="779" ht="15.75" customHeight="1">
      <c r="R779" s="183"/>
      <c r="S779" s="183"/>
    </row>
    <row r="780" ht="15.75" customHeight="1">
      <c r="R780" s="183"/>
      <c r="S780" s="183"/>
    </row>
    <row r="781" ht="15.75" customHeight="1">
      <c r="R781" s="183"/>
      <c r="S781" s="183"/>
    </row>
    <row r="782" ht="15.75" customHeight="1">
      <c r="R782" s="183"/>
      <c r="S782" s="183"/>
    </row>
    <row r="783" ht="15.75" customHeight="1">
      <c r="R783" s="183"/>
      <c r="S783" s="183"/>
    </row>
    <row r="784" ht="15.75" customHeight="1">
      <c r="R784" s="183"/>
      <c r="S784" s="183"/>
    </row>
    <row r="785" ht="15.75" customHeight="1">
      <c r="R785" s="183"/>
      <c r="S785" s="183"/>
    </row>
    <row r="786" ht="15.75" customHeight="1">
      <c r="R786" s="183"/>
      <c r="S786" s="183"/>
    </row>
    <row r="787" ht="15.75" customHeight="1">
      <c r="R787" s="183"/>
      <c r="S787" s="183"/>
    </row>
    <row r="788" ht="15.75" customHeight="1">
      <c r="R788" s="183"/>
      <c r="S788" s="183"/>
    </row>
    <row r="789" ht="15.75" customHeight="1">
      <c r="R789" s="183"/>
      <c r="S789" s="183"/>
    </row>
    <row r="790" ht="15.75" customHeight="1">
      <c r="R790" s="183"/>
      <c r="S790" s="183"/>
    </row>
    <row r="791" ht="15.75" customHeight="1">
      <c r="R791" s="183"/>
      <c r="S791" s="183"/>
    </row>
    <row r="792" ht="15.75" customHeight="1">
      <c r="R792" s="183"/>
      <c r="S792" s="183"/>
    </row>
    <row r="793" ht="15.75" customHeight="1">
      <c r="R793" s="183"/>
      <c r="S793" s="183"/>
    </row>
    <row r="794" ht="15.75" customHeight="1">
      <c r="R794" s="183"/>
      <c r="S794" s="183"/>
    </row>
    <row r="795" ht="15.75" customHeight="1">
      <c r="R795" s="183"/>
      <c r="S795" s="183"/>
    </row>
    <row r="796" ht="15.75" customHeight="1">
      <c r="R796" s="183"/>
      <c r="S796" s="183"/>
    </row>
    <row r="797" ht="15.75" customHeight="1">
      <c r="R797" s="183"/>
      <c r="S797" s="183"/>
    </row>
    <row r="798" ht="15.75" customHeight="1">
      <c r="R798" s="183"/>
      <c r="S798" s="183"/>
    </row>
    <row r="799" ht="15.75" customHeight="1">
      <c r="R799" s="183"/>
      <c r="S799" s="183"/>
    </row>
    <row r="800" ht="15.75" customHeight="1">
      <c r="R800" s="183"/>
      <c r="S800" s="183"/>
    </row>
    <row r="801" ht="15.75" customHeight="1">
      <c r="R801" s="183"/>
      <c r="S801" s="183"/>
    </row>
    <row r="802" ht="15.75" customHeight="1">
      <c r="R802" s="183"/>
      <c r="S802" s="183"/>
    </row>
    <row r="803" ht="15.75" customHeight="1">
      <c r="R803" s="183"/>
      <c r="S803" s="183"/>
    </row>
    <row r="804" ht="15.75" customHeight="1">
      <c r="R804" s="183"/>
      <c r="S804" s="183"/>
    </row>
    <row r="805" ht="15.75" customHeight="1">
      <c r="R805" s="183"/>
      <c r="S805" s="183"/>
    </row>
    <row r="806" ht="15.75" customHeight="1">
      <c r="R806" s="183"/>
      <c r="S806" s="183"/>
    </row>
    <row r="807" ht="15.75" customHeight="1">
      <c r="R807" s="183"/>
      <c r="S807" s="183"/>
    </row>
    <row r="808" ht="15.75" customHeight="1">
      <c r="R808" s="183"/>
      <c r="S808" s="183"/>
    </row>
    <row r="809" ht="15.75" customHeight="1">
      <c r="R809" s="183"/>
      <c r="S809" s="183"/>
    </row>
    <row r="810" ht="15.75" customHeight="1">
      <c r="R810" s="183"/>
      <c r="S810" s="183"/>
    </row>
    <row r="811" ht="15.75" customHeight="1">
      <c r="R811" s="183"/>
      <c r="S811" s="183"/>
    </row>
    <row r="812" ht="15.75" customHeight="1">
      <c r="R812" s="183"/>
      <c r="S812" s="183"/>
    </row>
    <row r="813" ht="15.75" customHeight="1">
      <c r="R813" s="183"/>
      <c r="S813" s="183"/>
    </row>
    <row r="814" ht="15.75" customHeight="1">
      <c r="R814" s="183"/>
      <c r="S814" s="183"/>
    </row>
    <row r="815" ht="15.75" customHeight="1">
      <c r="R815" s="183"/>
      <c r="S815" s="183"/>
    </row>
    <row r="816" ht="15.75" customHeight="1">
      <c r="R816" s="183"/>
      <c r="S816" s="183"/>
    </row>
    <row r="817" ht="15.75" customHeight="1">
      <c r="R817" s="183"/>
      <c r="S817" s="183"/>
    </row>
    <row r="818" ht="15.75" customHeight="1">
      <c r="R818" s="183"/>
      <c r="S818" s="183"/>
    </row>
    <row r="819" ht="15.75" customHeight="1">
      <c r="R819" s="183"/>
      <c r="S819" s="183"/>
    </row>
    <row r="820" ht="15.75" customHeight="1">
      <c r="R820" s="183"/>
      <c r="S820" s="183"/>
    </row>
    <row r="821" ht="15.75" customHeight="1">
      <c r="R821" s="183"/>
      <c r="S821" s="183"/>
    </row>
    <row r="822" ht="15.75" customHeight="1">
      <c r="R822" s="183"/>
      <c r="S822" s="183"/>
    </row>
    <row r="823" ht="15.75" customHeight="1">
      <c r="R823" s="183"/>
      <c r="S823" s="183"/>
    </row>
    <row r="824" ht="15.75" customHeight="1">
      <c r="R824" s="183"/>
      <c r="S824" s="183"/>
    </row>
    <row r="825" ht="15.75" customHeight="1">
      <c r="R825" s="183"/>
      <c r="S825" s="183"/>
    </row>
    <row r="826" ht="15.75" customHeight="1">
      <c r="R826" s="183"/>
      <c r="S826" s="183"/>
    </row>
    <row r="827" ht="15.75" customHeight="1">
      <c r="R827" s="183"/>
      <c r="S827" s="183"/>
    </row>
    <row r="828" ht="15.75" customHeight="1">
      <c r="R828" s="183"/>
      <c r="S828" s="183"/>
    </row>
    <row r="829" ht="15.75" customHeight="1">
      <c r="R829" s="183"/>
      <c r="S829" s="183"/>
    </row>
    <row r="830" ht="15.75" customHeight="1">
      <c r="R830" s="183"/>
      <c r="S830" s="183"/>
    </row>
    <row r="831" ht="15.75" customHeight="1">
      <c r="R831" s="183"/>
      <c r="S831" s="183"/>
    </row>
    <row r="832" ht="15.75" customHeight="1">
      <c r="R832" s="183"/>
      <c r="S832" s="183"/>
    </row>
    <row r="833" ht="15.75" customHeight="1">
      <c r="R833" s="183"/>
      <c r="S833" s="183"/>
    </row>
    <row r="834" ht="15.75" customHeight="1">
      <c r="R834" s="183"/>
      <c r="S834" s="183"/>
    </row>
    <row r="835" ht="15.75" customHeight="1">
      <c r="R835" s="183"/>
      <c r="S835" s="183"/>
    </row>
    <row r="836" ht="15.75" customHeight="1">
      <c r="R836" s="183"/>
      <c r="S836" s="183"/>
    </row>
    <row r="837" ht="15.75" customHeight="1">
      <c r="R837" s="183"/>
      <c r="S837" s="183"/>
    </row>
    <row r="838" ht="15.75" customHeight="1">
      <c r="R838" s="183"/>
      <c r="S838" s="183"/>
    </row>
    <row r="839" ht="15.75" customHeight="1">
      <c r="R839" s="183"/>
      <c r="S839" s="183"/>
    </row>
    <row r="840" ht="15.75" customHeight="1">
      <c r="R840" s="183"/>
      <c r="S840" s="183"/>
    </row>
    <row r="841" ht="15.75" customHeight="1">
      <c r="R841" s="183"/>
      <c r="S841" s="183"/>
    </row>
    <row r="842" ht="15.75" customHeight="1">
      <c r="R842" s="183"/>
      <c r="S842" s="183"/>
    </row>
    <row r="843" ht="15.75" customHeight="1">
      <c r="R843" s="183"/>
      <c r="S843" s="183"/>
    </row>
    <row r="844" ht="15.75" customHeight="1">
      <c r="R844" s="183"/>
      <c r="S844" s="183"/>
    </row>
    <row r="845" ht="15.75" customHeight="1">
      <c r="R845" s="183"/>
      <c r="S845" s="183"/>
    </row>
    <row r="846" ht="15.75" customHeight="1">
      <c r="R846" s="183"/>
      <c r="S846" s="183"/>
    </row>
    <row r="847" ht="15.75" customHeight="1">
      <c r="R847" s="183"/>
      <c r="S847" s="183"/>
    </row>
    <row r="848" ht="15.75" customHeight="1">
      <c r="R848" s="183"/>
      <c r="S848" s="183"/>
    </row>
    <row r="849" ht="15.75" customHeight="1">
      <c r="R849" s="183"/>
      <c r="S849" s="183"/>
    </row>
    <row r="850" ht="15.75" customHeight="1">
      <c r="R850" s="183"/>
      <c r="S850" s="183"/>
    </row>
    <row r="851" ht="15.75" customHeight="1">
      <c r="R851" s="183"/>
      <c r="S851" s="183"/>
    </row>
    <row r="852" ht="15.75" customHeight="1">
      <c r="R852" s="183"/>
      <c r="S852" s="183"/>
    </row>
    <row r="853" ht="15.75" customHeight="1">
      <c r="R853" s="183"/>
      <c r="S853" s="183"/>
    </row>
    <row r="854" ht="15.75" customHeight="1">
      <c r="R854" s="183"/>
      <c r="S854" s="183"/>
    </row>
    <row r="855" ht="15.75" customHeight="1">
      <c r="R855" s="183"/>
      <c r="S855" s="183"/>
    </row>
    <row r="856" ht="15.75" customHeight="1">
      <c r="R856" s="183"/>
      <c r="S856" s="183"/>
    </row>
    <row r="857" ht="15.75" customHeight="1">
      <c r="R857" s="183"/>
      <c r="S857" s="183"/>
    </row>
    <row r="858" ht="15.75" customHeight="1">
      <c r="R858" s="183"/>
      <c r="S858" s="183"/>
    </row>
    <row r="859" ht="15.75" customHeight="1">
      <c r="R859" s="183"/>
      <c r="S859" s="183"/>
    </row>
    <row r="860" ht="15.75" customHeight="1">
      <c r="R860" s="183"/>
      <c r="S860" s="183"/>
    </row>
    <row r="861" ht="15.75" customHeight="1">
      <c r="R861" s="183"/>
      <c r="S861" s="183"/>
    </row>
    <row r="862" ht="15.75" customHeight="1">
      <c r="R862" s="183"/>
      <c r="S862" s="183"/>
    </row>
    <row r="863" ht="15.75" customHeight="1">
      <c r="R863" s="183"/>
      <c r="S863" s="183"/>
    </row>
    <row r="864" ht="15.75" customHeight="1">
      <c r="R864" s="183"/>
      <c r="S864" s="183"/>
    </row>
    <row r="865" ht="15.75" customHeight="1">
      <c r="R865" s="183"/>
      <c r="S865" s="183"/>
    </row>
    <row r="866" ht="15.75" customHeight="1">
      <c r="R866" s="183"/>
      <c r="S866" s="183"/>
    </row>
    <row r="867" ht="15.75" customHeight="1">
      <c r="R867" s="183"/>
      <c r="S867" s="183"/>
    </row>
    <row r="868" ht="15.75" customHeight="1">
      <c r="R868" s="183"/>
      <c r="S868" s="183"/>
    </row>
    <row r="869" ht="15.75" customHeight="1">
      <c r="R869" s="183"/>
      <c r="S869" s="183"/>
    </row>
    <row r="870" ht="15.75" customHeight="1">
      <c r="R870" s="183"/>
      <c r="S870" s="183"/>
    </row>
    <row r="871" ht="15.75" customHeight="1">
      <c r="R871" s="183"/>
      <c r="S871" s="183"/>
    </row>
    <row r="872" ht="15.75" customHeight="1">
      <c r="R872" s="183"/>
      <c r="S872" s="183"/>
    </row>
    <row r="873" ht="15.75" customHeight="1">
      <c r="R873" s="183"/>
      <c r="S873" s="183"/>
    </row>
    <row r="874" ht="15.75" customHeight="1">
      <c r="R874" s="183"/>
      <c r="S874" s="183"/>
    </row>
    <row r="875" ht="15.75" customHeight="1">
      <c r="R875" s="183"/>
      <c r="S875" s="183"/>
    </row>
    <row r="876" ht="15.75" customHeight="1">
      <c r="R876" s="183"/>
      <c r="S876" s="183"/>
    </row>
    <row r="877" ht="15.75" customHeight="1">
      <c r="R877" s="183"/>
      <c r="S877" s="183"/>
    </row>
    <row r="878" ht="15.75" customHeight="1">
      <c r="R878" s="183"/>
      <c r="S878" s="183"/>
    </row>
    <row r="879" ht="15.75" customHeight="1">
      <c r="R879" s="183"/>
      <c r="S879" s="183"/>
    </row>
    <row r="880" ht="15.75" customHeight="1">
      <c r="R880" s="183"/>
      <c r="S880" s="183"/>
    </row>
    <row r="881" ht="15.75" customHeight="1">
      <c r="R881" s="183"/>
      <c r="S881" s="183"/>
    </row>
    <row r="882" ht="15.75" customHeight="1">
      <c r="R882" s="183"/>
      <c r="S882" s="183"/>
    </row>
    <row r="883" ht="15.75" customHeight="1">
      <c r="R883" s="183"/>
      <c r="S883" s="183"/>
    </row>
    <row r="884" ht="15.75" customHeight="1">
      <c r="R884" s="183"/>
      <c r="S884" s="183"/>
    </row>
    <row r="885" ht="15.75" customHeight="1">
      <c r="R885" s="183"/>
      <c r="S885" s="183"/>
    </row>
    <row r="886" ht="15.75" customHeight="1">
      <c r="R886" s="183"/>
      <c r="S886" s="183"/>
    </row>
    <row r="887" ht="15.75" customHeight="1">
      <c r="R887" s="183"/>
      <c r="S887" s="183"/>
    </row>
    <row r="888" ht="15.75" customHeight="1">
      <c r="R888" s="183"/>
      <c r="S888" s="183"/>
    </row>
    <row r="889" ht="15.75" customHeight="1">
      <c r="R889" s="183"/>
      <c r="S889" s="183"/>
    </row>
    <row r="890" ht="15.75" customHeight="1">
      <c r="R890" s="183"/>
      <c r="S890" s="183"/>
    </row>
    <row r="891" ht="15.75" customHeight="1">
      <c r="R891" s="183"/>
      <c r="S891" s="183"/>
    </row>
    <row r="892" ht="15.75" customHeight="1">
      <c r="R892" s="183"/>
      <c r="S892" s="183"/>
    </row>
    <row r="893" ht="15.75" customHeight="1">
      <c r="R893" s="183"/>
      <c r="S893" s="183"/>
    </row>
    <row r="894" ht="15.75" customHeight="1">
      <c r="R894" s="183"/>
      <c r="S894" s="183"/>
    </row>
    <row r="895" ht="15.75" customHeight="1">
      <c r="R895" s="183"/>
      <c r="S895" s="183"/>
    </row>
    <row r="896" ht="15.75" customHeight="1">
      <c r="R896" s="183"/>
      <c r="S896" s="183"/>
    </row>
    <row r="897" ht="15.75" customHeight="1">
      <c r="R897" s="183"/>
      <c r="S897" s="183"/>
    </row>
    <row r="898" ht="15.75" customHeight="1">
      <c r="R898" s="183"/>
      <c r="S898" s="183"/>
    </row>
    <row r="899" ht="15.75" customHeight="1">
      <c r="R899" s="183"/>
      <c r="S899" s="183"/>
    </row>
    <row r="900" ht="15.75" customHeight="1">
      <c r="R900" s="183"/>
      <c r="S900" s="183"/>
    </row>
    <row r="901" ht="15.75" customHeight="1">
      <c r="R901" s="183"/>
      <c r="S901" s="183"/>
    </row>
    <row r="902" ht="15.75" customHeight="1">
      <c r="R902" s="183"/>
      <c r="S902" s="183"/>
    </row>
    <row r="903" ht="15.75" customHeight="1">
      <c r="R903" s="183"/>
      <c r="S903" s="183"/>
    </row>
    <row r="904" ht="15.75" customHeight="1">
      <c r="R904" s="183"/>
      <c r="S904" s="183"/>
    </row>
    <row r="905" ht="15.75" customHeight="1">
      <c r="R905" s="183"/>
      <c r="S905" s="183"/>
    </row>
    <row r="906" ht="15.75" customHeight="1">
      <c r="R906" s="183"/>
      <c r="S906" s="183"/>
    </row>
    <row r="907" ht="15.75" customHeight="1">
      <c r="R907" s="183"/>
      <c r="S907" s="183"/>
    </row>
    <row r="908" ht="15.75" customHeight="1">
      <c r="R908" s="183"/>
      <c r="S908" s="183"/>
    </row>
    <row r="909" ht="15.75" customHeight="1">
      <c r="R909" s="183"/>
      <c r="S909" s="183"/>
    </row>
    <row r="910" ht="15.75" customHeight="1">
      <c r="R910" s="183"/>
      <c r="S910" s="183"/>
    </row>
    <row r="911" ht="15.75" customHeight="1">
      <c r="R911" s="183"/>
      <c r="S911" s="183"/>
    </row>
    <row r="912" ht="15.75" customHeight="1">
      <c r="R912" s="183"/>
      <c r="S912" s="183"/>
    </row>
    <row r="913" ht="15.75" customHeight="1">
      <c r="R913" s="183"/>
      <c r="S913" s="183"/>
    </row>
    <row r="914" ht="15.75" customHeight="1">
      <c r="R914" s="183"/>
      <c r="S914" s="183"/>
    </row>
    <row r="915" ht="15.75" customHeight="1">
      <c r="R915" s="183"/>
      <c r="S915" s="183"/>
    </row>
    <row r="916" ht="15.75" customHeight="1">
      <c r="R916" s="183"/>
      <c r="S916" s="183"/>
    </row>
    <row r="917" ht="15.75" customHeight="1">
      <c r="R917" s="183"/>
      <c r="S917" s="183"/>
    </row>
    <row r="918" ht="15.75" customHeight="1">
      <c r="R918" s="183"/>
      <c r="S918" s="183"/>
    </row>
    <row r="919" ht="15.75" customHeight="1">
      <c r="R919" s="183"/>
      <c r="S919" s="183"/>
    </row>
    <row r="920" ht="15.75" customHeight="1">
      <c r="R920" s="183"/>
      <c r="S920" s="183"/>
    </row>
    <row r="921" ht="15.75" customHeight="1">
      <c r="R921" s="183"/>
      <c r="S921" s="183"/>
    </row>
    <row r="922" ht="15.75" customHeight="1">
      <c r="R922" s="183"/>
      <c r="S922" s="183"/>
    </row>
    <row r="923" ht="15.75" customHeight="1">
      <c r="R923" s="183"/>
      <c r="S923" s="183"/>
    </row>
    <row r="924" ht="15.75" customHeight="1">
      <c r="R924" s="183"/>
      <c r="S924" s="183"/>
    </row>
    <row r="925" ht="15.75" customHeight="1">
      <c r="R925" s="183"/>
      <c r="S925" s="183"/>
    </row>
    <row r="926" ht="15.75" customHeight="1">
      <c r="R926" s="183"/>
      <c r="S926" s="183"/>
    </row>
    <row r="927" ht="15.75" customHeight="1">
      <c r="R927" s="183"/>
      <c r="S927" s="183"/>
    </row>
    <row r="928" ht="15.75" customHeight="1">
      <c r="R928" s="183"/>
      <c r="S928" s="183"/>
    </row>
    <row r="929" ht="15.75" customHeight="1">
      <c r="R929" s="183"/>
      <c r="S929" s="183"/>
    </row>
    <row r="930" ht="15.75" customHeight="1">
      <c r="R930" s="183"/>
      <c r="S930" s="183"/>
    </row>
    <row r="931" ht="15.75" customHeight="1">
      <c r="R931" s="183"/>
      <c r="S931" s="183"/>
    </row>
    <row r="932" ht="15.75" customHeight="1">
      <c r="R932" s="183"/>
      <c r="S932" s="183"/>
    </row>
    <row r="933" ht="15.75" customHeight="1">
      <c r="R933" s="183"/>
      <c r="S933" s="183"/>
    </row>
    <row r="934" ht="15.75" customHeight="1">
      <c r="R934" s="183"/>
      <c r="S934" s="183"/>
    </row>
    <row r="935" ht="15.75" customHeight="1">
      <c r="R935" s="183"/>
      <c r="S935" s="183"/>
    </row>
    <row r="936" ht="15.75" customHeight="1">
      <c r="R936" s="183"/>
      <c r="S936" s="183"/>
    </row>
    <row r="937" ht="15.75" customHeight="1">
      <c r="R937" s="183"/>
      <c r="S937" s="183"/>
    </row>
    <row r="938" ht="15.75" customHeight="1">
      <c r="R938" s="183"/>
      <c r="S938" s="183"/>
    </row>
    <row r="939" ht="15.75" customHeight="1">
      <c r="R939" s="183"/>
      <c r="S939" s="183"/>
    </row>
    <row r="940" ht="15.75" customHeight="1">
      <c r="R940" s="183"/>
      <c r="S940" s="183"/>
    </row>
    <row r="941" ht="15.75" customHeight="1">
      <c r="R941" s="183"/>
      <c r="S941" s="183"/>
    </row>
    <row r="942" ht="15.75" customHeight="1">
      <c r="R942" s="183"/>
      <c r="S942" s="183"/>
    </row>
    <row r="943" ht="15.75" customHeight="1">
      <c r="R943" s="183"/>
      <c r="S943" s="183"/>
    </row>
    <row r="944" ht="15.75" customHeight="1">
      <c r="R944" s="183"/>
      <c r="S944" s="183"/>
    </row>
    <row r="945" ht="15.75" customHeight="1">
      <c r="R945" s="183"/>
      <c r="S945" s="183"/>
    </row>
    <row r="946" ht="15.75" customHeight="1">
      <c r="R946" s="183"/>
      <c r="S946" s="183"/>
    </row>
    <row r="947" ht="15.75" customHeight="1">
      <c r="R947" s="183"/>
      <c r="S947" s="183"/>
    </row>
    <row r="948" ht="15.75" customHeight="1">
      <c r="R948" s="183"/>
      <c r="S948" s="183"/>
    </row>
    <row r="949" ht="15.75" customHeight="1">
      <c r="R949" s="183"/>
      <c r="S949" s="183"/>
    </row>
    <row r="950" ht="15.75" customHeight="1">
      <c r="R950" s="183"/>
      <c r="S950" s="183"/>
    </row>
    <row r="951" ht="15.75" customHeight="1">
      <c r="R951" s="183"/>
      <c r="S951" s="183"/>
    </row>
    <row r="952" ht="15.75" customHeight="1">
      <c r="R952" s="183"/>
      <c r="S952" s="183"/>
    </row>
    <row r="953" ht="15.75" customHeight="1">
      <c r="R953" s="183"/>
      <c r="S953" s="183"/>
    </row>
    <row r="954" ht="15.75" customHeight="1">
      <c r="R954" s="183"/>
      <c r="S954" s="183"/>
    </row>
    <row r="955" ht="15.75" customHeight="1">
      <c r="R955" s="183"/>
      <c r="S955" s="183"/>
    </row>
    <row r="956" ht="15.75" customHeight="1">
      <c r="R956" s="183"/>
      <c r="S956" s="183"/>
    </row>
    <row r="957" ht="15.75" customHeight="1">
      <c r="R957" s="183"/>
      <c r="S957" s="183"/>
    </row>
    <row r="958" ht="15.75" customHeight="1">
      <c r="R958" s="183"/>
      <c r="S958" s="183"/>
    </row>
    <row r="959" ht="15.75" customHeight="1">
      <c r="R959" s="183"/>
      <c r="S959" s="183"/>
    </row>
    <row r="960" ht="15.75" customHeight="1">
      <c r="R960" s="183"/>
      <c r="S960" s="183"/>
    </row>
    <row r="961" ht="15.75" customHeight="1">
      <c r="R961" s="183"/>
      <c r="S961" s="183"/>
    </row>
    <row r="962" ht="15.75" customHeight="1">
      <c r="R962" s="183"/>
      <c r="S962" s="183"/>
    </row>
    <row r="963" ht="15.75" customHeight="1">
      <c r="R963" s="183"/>
      <c r="S963" s="183"/>
    </row>
    <row r="964" ht="15.75" customHeight="1">
      <c r="R964" s="183"/>
      <c r="S964" s="183"/>
    </row>
    <row r="965" ht="15.75" customHeight="1">
      <c r="R965" s="183"/>
      <c r="S965" s="183"/>
    </row>
    <row r="966" ht="15.75" customHeight="1">
      <c r="R966" s="183"/>
      <c r="S966" s="183"/>
    </row>
    <row r="967" ht="15.75" customHeight="1">
      <c r="R967" s="183"/>
      <c r="S967" s="183"/>
    </row>
    <row r="968" ht="15.75" customHeight="1">
      <c r="R968" s="183"/>
      <c r="S968" s="183"/>
    </row>
    <row r="969" ht="15.75" customHeight="1">
      <c r="R969" s="183"/>
      <c r="S969" s="183"/>
    </row>
    <row r="970" ht="15.75" customHeight="1">
      <c r="R970" s="183"/>
      <c r="S970" s="183"/>
    </row>
    <row r="971" ht="15.75" customHeight="1">
      <c r="R971" s="183"/>
      <c r="S971" s="183"/>
    </row>
    <row r="972" ht="15.75" customHeight="1">
      <c r="R972" s="183"/>
      <c r="S972" s="183"/>
    </row>
    <row r="973" ht="15.75" customHeight="1">
      <c r="R973" s="183"/>
      <c r="S973" s="183"/>
    </row>
    <row r="974" ht="15.75" customHeight="1">
      <c r="R974" s="183"/>
      <c r="S974" s="183"/>
    </row>
    <row r="975" ht="15.75" customHeight="1">
      <c r="R975" s="183"/>
      <c r="S975" s="183"/>
    </row>
    <row r="976" ht="15.75" customHeight="1">
      <c r="R976" s="183"/>
      <c r="S976" s="183"/>
    </row>
    <row r="977" ht="15.75" customHeight="1">
      <c r="R977" s="183"/>
      <c r="S977" s="183"/>
    </row>
    <row r="978" ht="15.75" customHeight="1">
      <c r="R978" s="183"/>
      <c r="S978" s="183"/>
    </row>
    <row r="979" ht="15.75" customHeight="1">
      <c r="R979" s="183"/>
      <c r="S979" s="183"/>
    </row>
    <row r="980" ht="15.75" customHeight="1">
      <c r="R980" s="183"/>
      <c r="S980" s="183"/>
    </row>
    <row r="981" ht="15.75" customHeight="1">
      <c r="R981" s="183"/>
      <c r="S981" s="183"/>
    </row>
    <row r="982" ht="15.75" customHeight="1">
      <c r="R982" s="183"/>
      <c r="S982" s="183"/>
    </row>
    <row r="983" ht="15.75" customHeight="1">
      <c r="R983" s="183"/>
      <c r="S983" s="183"/>
    </row>
    <row r="984" ht="15.75" customHeight="1">
      <c r="R984" s="183"/>
      <c r="S984" s="183"/>
    </row>
    <row r="985" ht="15.75" customHeight="1">
      <c r="R985" s="183"/>
      <c r="S985" s="183"/>
    </row>
    <row r="986" ht="15.75" customHeight="1">
      <c r="R986" s="183"/>
      <c r="S986" s="183"/>
    </row>
    <row r="987" ht="15.75" customHeight="1">
      <c r="R987" s="183"/>
      <c r="S987" s="183"/>
    </row>
    <row r="988" ht="15.75" customHeight="1">
      <c r="R988" s="183"/>
      <c r="S988" s="183"/>
    </row>
    <row r="989" ht="15.75" customHeight="1">
      <c r="R989" s="183"/>
      <c r="S989" s="183"/>
    </row>
    <row r="990" ht="15.75" customHeight="1">
      <c r="R990" s="183"/>
      <c r="S990" s="183"/>
    </row>
    <row r="991" ht="15.75" customHeight="1">
      <c r="R991" s="183"/>
      <c r="S991" s="183"/>
    </row>
    <row r="992" ht="15.75" customHeight="1">
      <c r="R992" s="183"/>
      <c r="S992" s="183"/>
    </row>
    <row r="993" ht="15.75" customHeight="1">
      <c r="R993" s="183"/>
      <c r="S993" s="183"/>
    </row>
    <row r="994" ht="15.75" customHeight="1">
      <c r="R994" s="183"/>
      <c r="S994" s="183"/>
    </row>
    <row r="995" ht="15.75" customHeight="1">
      <c r="R995" s="183"/>
      <c r="S995" s="183"/>
    </row>
    <row r="996" ht="15.75" customHeight="1">
      <c r="R996" s="183"/>
      <c r="S996" s="183"/>
    </row>
    <row r="997" ht="15.75" customHeight="1">
      <c r="R997" s="183"/>
      <c r="S997" s="183"/>
    </row>
    <row r="998" ht="15.75" customHeight="1">
      <c r="R998" s="183"/>
      <c r="S998" s="183"/>
    </row>
    <row r="999" ht="15.75" customHeight="1">
      <c r="R999" s="183"/>
      <c r="S999" s="183"/>
    </row>
    <row r="1000" ht="15.75" customHeight="1">
      <c r="R1000" s="183"/>
      <c r="S1000" s="183"/>
    </row>
  </sheetData>
  <conditionalFormatting sqref="P1:P273">
    <cfRule type="cellIs" dxfId="0" priority="1" operator="lessThan">
      <formula>1</formula>
    </cfRule>
  </conditionalFormatting>
  <conditionalFormatting sqref="O1:O273">
    <cfRule type="cellIs" dxfId="0" priority="2" operator="lessThan">
      <formula>1</formula>
    </cfRule>
  </conditionalFormatting>
  <conditionalFormatting sqref="J1:J397">
    <cfRule type="cellIs" dxfId="0" priority="3" operator="equal">
      <formula>0</formula>
    </cfRule>
  </conditionalFormatting>
  <conditionalFormatting sqref="L1:L397">
    <cfRule type="cellIs" dxfId="1" priority="4" operator="greaterThan">
      <formula>14000</formula>
    </cfRule>
  </conditionalFormatting>
  <conditionalFormatting sqref="M67:M273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1:C437">
    <cfRule type="colorScale" priority="6">
      <colorScale>
        <cfvo type="min"/>
        <cfvo type="max"/>
        <color rgb="FFFFFFFF"/>
        <color rgb="FFFF0000"/>
      </colorScale>
    </cfRule>
  </conditionalFormatting>
  <conditionalFormatting sqref="O201">
    <cfRule type="notContainsBlanks" dxfId="1" priority="7">
      <formula>LEN(TRIM(O201))&gt;0</formula>
    </cfRule>
  </conditionalFormatting>
  <conditionalFormatting sqref="J1:J1000">
    <cfRule type="colorScale" priority="8">
      <colorScale>
        <cfvo type="formula" val="7"/>
        <cfvo type="max"/>
        <color rgb="FFFFFFFF"/>
        <color rgb="FFE67C73"/>
      </colorScale>
    </cfRule>
  </conditionalFormatting>
  <conditionalFormatting sqref="S129:S273">
    <cfRule type="colorScale" priority="9">
      <colorScale>
        <cfvo type="min"/>
        <cfvo type="percentile" val="50"/>
        <cfvo type="max"/>
        <color rgb="FF57BB8A"/>
        <color rgb="FFFFD666"/>
        <color rgb="FFE67C73"/>
      </colorScale>
    </cfRule>
  </conditionalFormatting>
  <hyperlinks>
    <hyperlink r:id="rId1" ref="W1"/>
    <hyperlink r:id="rId2" ref="U25"/>
  </hyperlinks>
  <printOptions/>
  <pageMargins bottom="0.75" footer="0.0" header="0.0" left="0.7" right="0.7" top="0.75"/>
  <pageSetup paperSize="9" orientation="portrait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9.63"/>
    <col customWidth="1" min="2" max="2" width="7.38"/>
    <col customWidth="1" min="3" max="3" width="9.13"/>
    <col customWidth="1" min="4" max="4" width="6.38"/>
    <col customWidth="1" min="5" max="7" width="8.0"/>
    <col customWidth="1" min="8" max="8" width="5.13"/>
    <col customWidth="1" min="9" max="9" width="4.25"/>
    <col customWidth="1" min="10" max="10" width="5.63"/>
    <col customWidth="1" min="11" max="11" width="4.75"/>
    <col customWidth="1" min="12" max="12" width="6.38"/>
    <col customWidth="1" min="13" max="13" width="5.13"/>
    <col customWidth="1" min="14" max="14" width="6.38"/>
    <col customWidth="1" min="15" max="15" width="5.13"/>
    <col customWidth="1" min="16" max="16" width="7.38"/>
    <col customWidth="1" min="17" max="17" width="8.25"/>
    <col customWidth="1" min="18" max="18" width="8.13"/>
    <col customWidth="1" min="19" max="19" width="9.25"/>
    <col customWidth="1" min="20" max="22" width="7.13"/>
    <col customWidth="1" min="23" max="24" width="8.13"/>
    <col customWidth="1" min="25" max="25" width="19.38"/>
    <col customWidth="1" min="26" max="42" width="7.63"/>
  </cols>
  <sheetData>
    <row r="1">
      <c r="A1" s="184"/>
      <c r="B1" s="34" t="s">
        <v>15</v>
      </c>
      <c r="C1" s="24" t="s">
        <v>45</v>
      </c>
      <c r="D1" s="185" t="s">
        <v>30</v>
      </c>
      <c r="E1" s="186" t="s">
        <v>46</v>
      </c>
      <c r="F1" s="187" t="s">
        <v>15</v>
      </c>
      <c r="G1" s="187" t="s">
        <v>45</v>
      </c>
      <c r="H1" s="34"/>
      <c r="I1" s="35"/>
      <c r="J1" s="188"/>
      <c r="K1" s="188"/>
      <c r="L1" s="189" t="s">
        <v>29</v>
      </c>
      <c r="M1" s="189" t="s">
        <v>30</v>
      </c>
      <c r="N1" s="190" t="s">
        <v>29</v>
      </c>
      <c r="O1" s="190" t="s">
        <v>30</v>
      </c>
      <c r="P1" s="191" t="s">
        <v>47</v>
      </c>
      <c r="Q1" s="191" t="s">
        <v>48</v>
      </c>
      <c r="R1" s="192" t="s">
        <v>49</v>
      </c>
      <c r="S1" s="192" t="s">
        <v>50</v>
      </c>
      <c r="T1" s="192" t="s">
        <v>51</v>
      </c>
      <c r="U1" s="192" t="s">
        <v>52</v>
      </c>
      <c r="V1" s="193" t="s">
        <v>53</v>
      </c>
      <c r="W1" s="194" t="s">
        <v>54</v>
      </c>
      <c r="X1" s="49"/>
      <c r="Y1" s="195" t="s">
        <v>55</v>
      </c>
      <c r="AA1" s="35"/>
      <c r="AB1" s="35"/>
      <c r="AC1" s="39" t="s">
        <v>32</v>
      </c>
      <c r="AD1" s="40" t="s">
        <v>33</v>
      </c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</row>
    <row r="2">
      <c r="A2" s="196" t="s">
        <v>34</v>
      </c>
      <c r="B2" s="43"/>
      <c r="C2" s="43"/>
      <c r="D2" s="197"/>
      <c r="E2" s="186"/>
      <c r="F2" s="187"/>
      <c r="G2" s="187"/>
      <c r="H2" s="43"/>
      <c r="J2" s="198"/>
      <c r="K2" s="198"/>
      <c r="L2" s="199"/>
      <c r="M2" s="200"/>
      <c r="N2" s="201"/>
      <c r="O2" s="202"/>
      <c r="P2" s="203"/>
      <c r="Q2" s="203"/>
      <c r="R2" s="204"/>
      <c r="S2" s="204"/>
      <c r="T2" s="204"/>
      <c r="U2" s="204"/>
      <c r="V2" s="205"/>
      <c r="W2" s="205"/>
      <c r="X2" s="49"/>
      <c r="Y2" s="56"/>
    </row>
    <row r="3">
      <c r="A3" s="206">
        <v>43887.0</v>
      </c>
      <c r="B3" s="59">
        <f>B2+C3</f>
        <v>1</v>
      </c>
      <c r="C3" s="59">
        <f>all!C3</f>
        <v>1</v>
      </c>
      <c r="D3" s="207"/>
      <c r="E3" s="186"/>
      <c r="F3" s="187">
        <f t="shared" ref="F3:F272" si="1">F2+G3</f>
        <v>2</v>
      </c>
      <c r="G3" s="187">
        <v>2.0</v>
      </c>
      <c r="H3" s="66"/>
      <c r="I3" s="66"/>
      <c r="J3" s="208"/>
      <c r="K3" s="208"/>
      <c r="L3" s="199"/>
      <c r="M3" s="200"/>
      <c r="N3" s="201"/>
      <c r="O3" s="202"/>
      <c r="P3" s="209">
        <f t="shared" ref="P3:P35" si="2">G3</f>
        <v>2</v>
      </c>
      <c r="Q3" s="203"/>
      <c r="R3" s="204"/>
      <c r="S3" s="204"/>
      <c r="T3" s="204"/>
      <c r="U3" s="204"/>
      <c r="V3" s="205"/>
      <c r="W3" s="205"/>
      <c r="X3" s="49"/>
      <c r="Y3" s="56"/>
    </row>
    <row r="4">
      <c r="A4" s="206">
        <v>43888.0</v>
      </c>
      <c r="B4" s="58">
        <f>all!B4</f>
        <v>3</v>
      </c>
      <c r="C4" s="59">
        <f>all!C4</f>
        <v>2</v>
      </c>
      <c r="D4" s="207"/>
      <c r="E4" s="186"/>
      <c r="F4" s="187">
        <f t="shared" si="1"/>
        <v>4</v>
      </c>
      <c r="G4" s="187">
        <v>2.0</v>
      </c>
      <c r="H4" s="67">
        <f t="shared" ref="H4:H7" si="3">(B4-B3)/(B3-B2)</f>
        <v>2</v>
      </c>
      <c r="I4" s="66"/>
      <c r="J4" s="210">
        <f t="shared" ref="J4:J5" si="4">(F4-F3)/(F3-F2)</f>
        <v>1</v>
      </c>
      <c r="K4" s="208"/>
      <c r="L4" s="199"/>
      <c r="M4" s="200"/>
      <c r="N4" s="201"/>
      <c r="O4" s="202"/>
      <c r="P4" s="209">
        <f t="shared" si="2"/>
        <v>2</v>
      </c>
      <c r="Q4" s="211"/>
      <c r="R4" s="212"/>
      <c r="S4" s="212"/>
      <c r="T4" s="212"/>
      <c r="U4" s="212"/>
      <c r="V4" s="213"/>
      <c r="W4" s="213"/>
      <c r="X4" s="49"/>
      <c r="Y4" s="53"/>
    </row>
    <row r="5">
      <c r="A5" s="206">
        <v>43889.0</v>
      </c>
      <c r="B5" s="58">
        <f>all!B5</f>
        <v>4</v>
      </c>
      <c r="C5" s="59">
        <f>all!C5</f>
        <v>1</v>
      </c>
      <c r="D5" s="207"/>
      <c r="E5" s="186"/>
      <c r="F5" s="187">
        <f t="shared" si="1"/>
        <v>4</v>
      </c>
      <c r="G5" s="187"/>
      <c r="H5" s="67">
        <f t="shared" si="3"/>
        <v>0.5</v>
      </c>
      <c r="J5" s="210">
        <f t="shared" si="4"/>
        <v>0</v>
      </c>
      <c r="K5" s="198"/>
      <c r="L5" s="199"/>
      <c r="M5" s="200"/>
      <c r="N5" s="201"/>
      <c r="O5" s="202"/>
      <c r="P5" s="209" t="str">
        <f t="shared" si="2"/>
        <v/>
      </c>
      <c r="Q5" s="211"/>
      <c r="R5" s="212"/>
      <c r="S5" s="212"/>
      <c r="T5" s="212"/>
      <c r="U5" s="212"/>
      <c r="V5" s="213"/>
      <c r="W5" s="213"/>
      <c r="X5" s="49"/>
      <c r="Y5" s="53"/>
    </row>
    <row r="6">
      <c r="A6" s="214">
        <v>43890.0</v>
      </c>
      <c r="B6" s="58">
        <f>all!B6</f>
        <v>7</v>
      </c>
      <c r="C6" s="59">
        <f>all!C6</f>
        <v>3</v>
      </c>
      <c r="D6" s="207"/>
      <c r="E6" s="186"/>
      <c r="F6" s="187">
        <f t="shared" si="1"/>
        <v>6</v>
      </c>
      <c r="G6" s="187">
        <v>2.0</v>
      </c>
      <c r="H6" s="67">
        <f t="shared" si="3"/>
        <v>3</v>
      </c>
      <c r="J6" s="210"/>
      <c r="K6" s="198"/>
      <c r="L6" s="199"/>
      <c r="M6" s="200"/>
      <c r="N6" s="201"/>
      <c r="O6" s="202"/>
      <c r="P6" s="209">
        <f t="shared" si="2"/>
        <v>2</v>
      </c>
      <c r="Q6" s="211"/>
      <c r="R6" s="212"/>
      <c r="S6" s="212"/>
      <c r="T6" s="212"/>
      <c r="U6" s="212"/>
      <c r="V6" s="213"/>
      <c r="W6" s="213"/>
      <c r="X6" s="49"/>
      <c r="Y6" s="53"/>
    </row>
    <row r="7">
      <c r="A7" s="214">
        <v>43891.0</v>
      </c>
      <c r="B7" s="58">
        <f>all!B7</f>
        <v>7</v>
      </c>
      <c r="C7" s="59">
        <f>all!C7</f>
        <v>0</v>
      </c>
      <c r="D7" s="207"/>
      <c r="E7" s="186"/>
      <c r="F7" s="187">
        <f t="shared" si="1"/>
        <v>6</v>
      </c>
      <c r="G7" s="187"/>
      <c r="H7" s="67">
        <f t="shared" si="3"/>
        <v>0</v>
      </c>
      <c r="J7" s="210">
        <f>(F7-F6)/(F6-F5)</f>
        <v>0</v>
      </c>
      <c r="K7" s="198"/>
      <c r="L7" s="199"/>
      <c r="M7" s="200"/>
      <c r="N7" s="201"/>
      <c r="O7" s="202"/>
      <c r="P7" s="209" t="str">
        <f t="shared" si="2"/>
        <v/>
      </c>
      <c r="Q7" s="211"/>
      <c r="R7" s="212"/>
      <c r="S7" s="212"/>
      <c r="T7" s="212"/>
      <c r="U7" s="212"/>
      <c r="V7" s="213"/>
      <c r="W7" s="213"/>
      <c r="X7" s="49"/>
      <c r="Y7" s="53"/>
    </row>
    <row r="8">
      <c r="A8" s="206">
        <v>43892.0</v>
      </c>
      <c r="B8" s="58">
        <f>all!B8</f>
        <v>7</v>
      </c>
      <c r="C8" s="59">
        <f>all!C8</f>
        <v>0</v>
      </c>
      <c r="D8" s="207"/>
      <c r="E8" s="186"/>
      <c r="F8" s="187">
        <f t="shared" si="1"/>
        <v>6</v>
      </c>
      <c r="G8" s="187"/>
      <c r="H8" s="67">
        <v>0.0</v>
      </c>
      <c r="J8" s="210"/>
      <c r="K8" s="198"/>
      <c r="L8" s="199"/>
      <c r="M8" s="200"/>
      <c r="N8" s="201"/>
      <c r="O8" s="202"/>
      <c r="P8" s="209" t="str">
        <f t="shared" si="2"/>
        <v/>
      </c>
      <c r="Q8" s="211"/>
      <c r="R8" s="212"/>
      <c r="S8" s="212"/>
      <c r="T8" s="212"/>
      <c r="U8" s="212"/>
      <c r="V8" s="213"/>
      <c r="W8" s="213"/>
      <c r="X8" s="49"/>
      <c r="Y8" s="53"/>
    </row>
    <row r="9">
      <c r="A9" s="206">
        <v>43893.0</v>
      </c>
      <c r="B9" s="58">
        <f>all!B9</f>
        <v>7</v>
      </c>
      <c r="C9" s="59">
        <f>all!C9</f>
        <v>0</v>
      </c>
      <c r="D9" s="207"/>
      <c r="E9" s="186"/>
      <c r="F9" s="187">
        <f t="shared" si="1"/>
        <v>8</v>
      </c>
      <c r="G9" s="187">
        <v>2.0</v>
      </c>
      <c r="H9" s="67">
        <v>0.0</v>
      </c>
      <c r="J9" s="210"/>
      <c r="K9" s="198"/>
      <c r="L9" s="199"/>
      <c r="M9" s="200"/>
      <c r="N9" s="201"/>
      <c r="O9" s="202"/>
      <c r="P9" s="209">
        <f t="shared" si="2"/>
        <v>2</v>
      </c>
      <c r="Q9" s="211"/>
      <c r="R9" s="212"/>
      <c r="S9" s="212"/>
      <c r="T9" s="212"/>
      <c r="U9" s="212"/>
      <c r="V9" s="213"/>
      <c r="W9" s="213"/>
      <c r="X9" s="49"/>
      <c r="Y9" s="53"/>
    </row>
    <row r="10">
      <c r="A10" s="206">
        <v>43894.0</v>
      </c>
      <c r="B10" s="58">
        <f>all!B10</f>
        <v>9</v>
      </c>
      <c r="C10" s="59">
        <f>all!C10</f>
        <v>2</v>
      </c>
      <c r="D10" s="215">
        <f t="shared" ref="D10:D273" si="5">AVERAGE(C4:C10)</f>
        <v>1.142857143</v>
      </c>
      <c r="E10" s="186"/>
      <c r="F10" s="187">
        <f t="shared" si="1"/>
        <v>10</v>
      </c>
      <c r="G10" s="187">
        <v>2.0</v>
      </c>
      <c r="H10" s="67">
        <v>0.0</v>
      </c>
      <c r="J10" s="210">
        <f t="shared" ref="J10:J272" si="6">(F10-F9)/(F9-F8)</f>
        <v>1</v>
      </c>
      <c r="K10" s="198"/>
      <c r="L10" s="199"/>
      <c r="M10" s="200"/>
      <c r="N10" s="201"/>
      <c r="O10" s="202"/>
      <c r="P10" s="209">
        <f t="shared" si="2"/>
        <v>2</v>
      </c>
      <c r="Q10" s="209">
        <f t="shared" ref="Q10:Q272" si="7">AVERAGE(P4:P10)</f>
        <v>2</v>
      </c>
      <c r="R10" s="212"/>
      <c r="S10" s="212"/>
      <c r="T10" s="212"/>
      <c r="U10" s="212"/>
      <c r="V10" s="213"/>
      <c r="W10" s="213"/>
      <c r="X10" s="49"/>
      <c r="Y10" s="53"/>
    </row>
    <row r="11">
      <c r="A11" s="206">
        <v>43895.0</v>
      </c>
      <c r="B11" s="58">
        <f>all!B11</f>
        <v>31</v>
      </c>
      <c r="C11" s="59">
        <f>all!C11</f>
        <v>22</v>
      </c>
      <c r="D11" s="215">
        <f t="shared" si="5"/>
        <v>4</v>
      </c>
      <c r="E11" s="186"/>
      <c r="F11" s="187">
        <f t="shared" si="1"/>
        <v>59</v>
      </c>
      <c r="G11" s="187">
        <v>49.0</v>
      </c>
      <c r="H11" s="67">
        <f>(B11-B10)/(B10-B9)</f>
        <v>11</v>
      </c>
      <c r="J11" s="210">
        <f t="shared" si="6"/>
        <v>24.5</v>
      </c>
      <c r="K11" s="198"/>
      <c r="L11" s="199"/>
      <c r="M11" s="200"/>
      <c r="N11" s="201"/>
      <c r="O11" s="202"/>
      <c r="P11" s="209">
        <f t="shared" si="2"/>
        <v>49</v>
      </c>
      <c r="Q11" s="209">
        <f t="shared" si="7"/>
        <v>13.75</v>
      </c>
      <c r="R11" s="212"/>
      <c r="S11" s="212"/>
      <c r="T11" s="212"/>
      <c r="U11" s="212"/>
      <c r="V11" s="213"/>
      <c r="W11" s="213"/>
      <c r="X11" s="49"/>
      <c r="Y11" s="53"/>
    </row>
    <row r="12">
      <c r="A12" s="206">
        <v>43896.0</v>
      </c>
      <c r="B12" s="58">
        <f>all!B12</f>
        <v>45</v>
      </c>
      <c r="C12" s="59">
        <f>all!C12</f>
        <v>14</v>
      </c>
      <c r="D12" s="215">
        <f t="shared" si="5"/>
        <v>5.857142857</v>
      </c>
      <c r="E12" s="186"/>
      <c r="F12" s="187">
        <f t="shared" si="1"/>
        <v>66</v>
      </c>
      <c r="G12" s="187">
        <v>7.0</v>
      </c>
      <c r="H12" s="67">
        <f t="shared" ref="H12:H56" si="8">C12/C11</f>
        <v>0.6363636364</v>
      </c>
      <c r="J12" s="210">
        <f t="shared" si="6"/>
        <v>0.1428571429</v>
      </c>
      <c r="K12" s="198"/>
      <c r="L12" s="199">
        <f t="shared" ref="L12:L273" si="9">C12/B11</f>
        <v>0.4516129032</v>
      </c>
      <c r="M12" s="200"/>
      <c r="N12" s="201">
        <f t="shared" ref="N12:N272" si="10">G12/F11</f>
        <v>0.1186440678</v>
      </c>
      <c r="O12" s="202"/>
      <c r="P12" s="209">
        <f t="shared" si="2"/>
        <v>7</v>
      </c>
      <c r="Q12" s="209">
        <f t="shared" si="7"/>
        <v>12.4</v>
      </c>
      <c r="R12" s="212"/>
      <c r="S12" s="212"/>
      <c r="T12" s="212"/>
      <c r="U12" s="212"/>
      <c r="V12" s="213"/>
      <c r="W12" s="213"/>
      <c r="X12" s="49"/>
      <c r="Y12" s="53"/>
    </row>
    <row r="13">
      <c r="A13" s="214">
        <v>43897.0</v>
      </c>
      <c r="B13" s="58">
        <f>all!B13</f>
        <v>66</v>
      </c>
      <c r="C13" s="59">
        <f>all!C13</f>
        <v>21</v>
      </c>
      <c r="D13" s="215">
        <f t="shared" si="5"/>
        <v>8.428571429</v>
      </c>
      <c r="E13" s="186"/>
      <c r="F13" s="187">
        <f t="shared" si="1"/>
        <v>73</v>
      </c>
      <c r="G13" s="187">
        <v>7.0</v>
      </c>
      <c r="H13" s="67">
        <f t="shared" si="8"/>
        <v>1.5</v>
      </c>
      <c r="J13" s="210">
        <f t="shared" si="6"/>
        <v>1</v>
      </c>
      <c r="K13" s="198"/>
      <c r="L13" s="199">
        <f t="shared" si="9"/>
        <v>0.4666666667</v>
      </c>
      <c r="M13" s="200"/>
      <c r="N13" s="201">
        <f t="shared" si="10"/>
        <v>0.1060606061</v>
      </c>
      <c r="O13" s="202"/>
      <c r="P13" s="209">
        <f t="shared" si="2"/>
        <v>7</v>
      </c>
      <c r="Q13" s="209">
        <f t="shared" si="7"/>
        <v>13.4</v>
      </c>
      <c r="R13" s="212"/>
      <c r="S13" s="212"/>
      <c r="T13" s="212"/>
      <c r="U13" s="212"/>
      <c r="V13" s="213"/>
      <c r="W13" s="213"/>
      <c r="X13" s="49"/>
      <c r="Y13" s="53"/>
    </row>
    <row r="14">
      <c r="A14" s="214">
        <v>43898.0</v>
      </c>
      <c r="B14" s="58">
        <f>all!B14</f>
        <v>73</v>
      </c>
      <c r="C14" s="59">
        <f>all!C14</f>
        <v>7</v>
      </c>
      <c r="D14" s="215">
        <f t="shared" si="5"/>
        <v>9.428571429</v>
      </c>
      <c r="E14" s="186"/>
      <c r="F14" s="187">
        <f t="shared" si="1"/>
        <v>85</v>
      </c>
      <c r="G14" s="187">
        <v>12.0</v>
      </c>
      <c r="H14" s="67">
        <f t="shared" si="8"/>
        <v>0.3333333333</v>
      </c>
      <c r="J14" s="210">
        <f t="shared" si="6"/>
        <v>1.714285714</v>
      </c>
      <c r="K14" s="198"/>
      <c r="L14" s="199">
        <f t="shared" si="9"/>
        <v>0.1060606061</v>
      </c>
      <c r="M14" s="200"/>
      <c r="N14" s="201">
        <f t="shared" si="10"/>
        <v>0.1643835616</v>
      </c>
      <c r="O14" s="202"/>
      <c r="P14" s="209">
        <f t="shared" si="2"/>
        <v>12</v>
      </c>
      <c r="Q14" s="209">
        <f t="shared" si="7"/>
        <v>13.16666667</v>
      </c>
      <c r="R14" s="212"/>
      <c r="S14" s="212"/>
      <c r="T14" s="212"/>
      <c r="U14" s="212"/>
      <c r="V14" s="213"/>
      <c r="W14" s="213"/>
      <c r="X14" s="49"/>
      <c r="Y14" s="53"/>
    </row>
    <row r="15">
      <c r="A15" s="206">
        <v>43899.0</v>
      </c>
      <c r="B15" s="58">
        <f>all!B15</f>
        <v>84</v>
      </c>
      <c r="C15" s="59">
        <f>all!C15</f>
        <v>11</v>
      </c>
      <c r="D15" s="215">
        <f t="shared" si="5"/>
        <v>11</v>
      </c>
      <c r="E15" s="186"/>
      <c r="F15" s="187">
        <f t="shared" si="1"/>
        <v>94</v>
      </c>
      <c r="G15" s="187">
        <v>9.0</v>
      </c>
      <c r="H15" s="67">
        <f t="shared" si="8"/>
        <v>1.571428571</v>
      </c>
      <c r="J15" s="210">
        <f t="shared" si="6"/>
        <v>0.75</v>
      </c>
      <c r="K15" s="198"/>
      <c r="L15" s="199">
        <f t="shared" si="9"/>
        <v>0.1506849315</v>
      </c>
      <c r="M15" s="200"/>
      <c r="N15" s="201">
        <f t="shared" si="10"/>
        <v>0.1058823529</v>
      </c>
      <c r="O15" s="202"/>
      <c r="P15" s="209">
        <f t="shared" si="2"/>
        <v>9</v>
      </c>
      <c r="Q15" s="209">
        <f t="shared" si="7"/>
        <v>12.57142857</v>
      </c>
      <c r="R15" s="212"/>
      <c r="S15" s="212"/>
      <c r="T15" s="212"/>
      <c r="U15" s="212"/>
      <c r="V15" s="213"/>
      <c r="W15" s="213"/>
      <c r="X15" s="49"/>
      <c r="Y15" s="53" t="s">
        <v>36</v>
      </c>
    </row>
    <row r="16">
      <c r="A16" s="206">
        <v>43900.0</v>
      </c>
      <c r="B16" s="58">
        <f>all!B16</f>
        <v>89</v>
      </c>
      <c r="C16" s="59">
        <f>all!C16</f>
        <v>5</v>
      </c>
      <c r="D16" s="215">
        <f t="shared" si="5"/>
        <v>11.71428571</v>
      </c>
      <c r="E16" s="186"/>
      <c r="F16" s="187">
        <f t="shared" si="1"/>
        <v>117</v>
      </c>
      <c r="G16" s="187">
        <v>23.0</v>
      </c>
      <c r="H16" s="67">
        <f t="shared" si="8"/>
        <v>0.4545454545</v>
      </c>
      <c r="J16" s="210">
        <f t="shared" si="6"/>
        <v>2.555555556</v>
      </c>
      <c r="K16" s="198"/>
      <c r="L16" s="199">
        <f t="shared" si="9"/>
        <v>0.05952380952</v>
      </c>
      <c r="M16" s="200"/>
      <c r="N16" s="201">
        <f t="shared" si="10"/>
        <v>0.2446808511</v>
      </c>
      <c r="O16" s="202"/>
      <c r="P16" s="209">
        <f t="shared" si="2"/>
        <v>23</v>
      </c>
      <c r="Q16" s="209">
        <f t="shared" si="7"/>
        <v>15.57142857</v>
      </c>
      <c r="R16" s="212"/>
      <c r="S16" s="212"/>
      <c r="T16" s="212"/>
      <c r="U16" s="212"/>
      <c r="V16" s="213"/>
      <c r="W16" s="213"/>
      <c r="X16" s="49"/>
      <c r="Y16" s="53" t="s">
        <v>37</v>
      </c>
    </row>
    <row r="17">
      <c r="A17" s="206">
        <v>43901.0</v>
      </c>
      <c r="B17" s="58">
        <f>all!B17</f>
        <v>99</v>
      </c>
      <c r="C17" s="59">
        <f>all!C17</f>
        <v>10</v>
      </c>
      <c r="D17" s="215">
        <f t="shared" si="5"/>
        <v>12.85714286</v>
      </c>
      <c r="E17" s="186"/>
      <c r="F17" s="187">
        <f t="shared" si="1"/>
        <v>161</v>
      </c>
      <c r="G17" s="187">
        <v>44.0</v>
      </c>
      <c r="H17" s="67">
        <f t="shared" si="8"/>
        <v>2</v>
      </c>
      <c r="J17" s="210">
        <f t="shared" si="6"/>
        <v>1.913043478</v>
      </c>
      <c r="K17" s="198"/>
      <c r="L17" s="199">
        <f t="shared" si="9"/>
        <v>0.1123595506</v>
      </c>
      <c r="M17" s="200"/>
      <c r="N17" s="201">
        <f t="shared" si="10"/>
        <v>0.3760683761</v>
      </c>
      <c r="O17" s="202"/>
      <c r="P17" s="209">
        <f t="shared" si="2"/>
        <v>44</v>
      </c>
      <c r="Q17" s="209">
        <f t="shared" si="7"/>
        <v>21.57142857</v>
      </c>
      <c r="R17" s="212"/>
      <c r="S17" s="212"/>
      <c r="T17" s="212"/>
      <c r="U17" s="212"/>
      <c r="V17" s="213"/>
      <c r="W17" s="213"/>
      <c r="X17" s="49"/>
      <c r="Y17" s="53" t="s">
        <v>38</v>
      </c>
    </row>
    <row r="18">
      <c r="A18" s="206">
        <v>43902.0</v>
      </c>
      <c r="B18" s="58">
        <f>all!B18</f>
        <v>117</v>
      </c>
      <c r="C18" s="59">
        <f>all!C18</f>
        <v>18</v>
      </c>
      <c r="D18" s="215">
        <f t="shared" si="5"/>
        <v>12.28571429</v>
      </c>
      <c r="E18" s="186"/>
      <c r="F18" s="187">
        <f t="shared" si="1"/>
        <v>230</v>
      </c>
      <c r="G18" s="187">
        <v>69.0</v>
      </c>
      <c r="H18" s="67">
        <f t="shared" si="8"/>
        <v>1.8</v>
      </c>
      <c r="J18" s="210">
        <f t="shared" si="6"/>
        <v>1.568181818</v>
      </c>
      <c r="K18" s="198"/>
      <c r="L18" s="199">
        <f t="shared" si="9"/>
        <v>0.1818181818</v>
      </c>
      <c r="M18" s="200"/>
      <c r="N18" s="201">
        <f t="shared" si="10"/>
        <v>0.4285714286</v>
      </c>
      <c r="O18" s="202"/>
      <c r="P18" s="209">
        <f t="shared" si="2"/>
        <v>69</v>
      </c>
      <c r="Q18" s="209">
        <f t="shared" si="7"/>
        <v>24.42857143</v>
      </c>
      <c r="R18" s="212"/>
      <c r="S18" s="212"/>
      <c r="T18" s="212"/>
      <c r="U18" s="212"/>
      <c r="V18" s="213"/>
      <c r="W18" s="213"/>
      <c r="X18" s="49"/>
      <c r="Y18" s="53"/>
    </row>
    <row r="19">
      <c r="A19" s="206">
        <v>43903.0</v>
      </c>
      <c r="B19" s="58">
        <f>all!B19</f>
        <v>190</v>
      </c>
      <c r="C19" s="59">
        <f>all!C19</f>
        <v>73</v>
      </c>
      <c r="D19" s="215">
        <f t="shared" si="5"/>
        <v>20.71428571</v>
      </c>
      <c r="E19" s="186"/>
      <c r="F19" s="187">
        <f t="shared" si="1"/>
        <v>297</v>
      </c>
      <c r="G19" s="187">
        <v>67.0</v>
      </c>
      <c r="H19" s="67">
        <f t="shared" si="8"/>
        <v>4.055555556</v>
      </c>
      <c r="I19" s="67">
        <f t="shared" ref="I19:I273" si="11">AVERAGE(H12:H19)</f>
        <v>1.543903319</v>
      </c>
      <c r="J19" s="210">
        <f t="shared" si="6"/>
        <v>0.9710144928</v>
      </c>
      <c r="K19" s="210">
        <f t="shared" ref="K19:K272" si="12">AVERAGE(J12:J19)</f>
        <v>1.326867275</v>
      </c>
      <c r="L19" s="199">
        <f t="shared" si="9"/>
        <v>0.6239316239</v>
      </c>
      <c r="M19" s="199">
        <f t="shared" ref="M19:M273" si="13">AVERAGE(L13:L19)</f>
        <v>0.2430064814</v>
      </c>
      <c r="N19" s="201">
        <f t="shared" si="10"/>
        <v>0.2913043478</v>
      </c>
      <c r="O19" s="201">
        <f t="shared" ref="O19:O272" si="14">AVERAGE(N12:N16)</f>
        <v>0.1479302879</v>
      </c>
      <c r="P19" s="209">
        <f t="shared" si="2"/>
        <v>67</v>
      </c>
      <c r="Q19" s="209">
        <f t="shared" si="7"/>
        <v>33</v>
      </c>
      <c r="R19" s="212"/>
      <c r="S19" s="212"/>
      <c r="T19" s="212"/>
      <c r="U19" s="212"/>
      <c r="V19" s="213"/>
      <c r="W19" s="213"/>
      <c r="X19" s="49"/>
      <c r="Y19" s="53"/>
    </row>
    <row r="20">
      <c r="A20" s="216">
        <v>43904.0</v>
      </c>
      <c r="B20" s="96">
        <f>all!B20</f>
        <v>228</v>
      </c>
      <c r="C20" s="117">
        <f>all!C20</f>
        <v>38</v>
      </c>
      <c r="D20" s="215">
        <f t="shared" si="5"/>
        <v>23.14285714</v>
      </c>
      <c r="E20" s="186"/>
      <c r="F20" s="217">
        <f t="shared" si="1"/>
        <v>367</v>
      </c>
      <c r="G20" s="217">
        <v>70.0</v>
      </c>
      <c r="H20" s="103">
        <f t="shared" si="8"/>
        <v>0.5205479452</v>
      </c>
      <c r="I20" s="103">
        <f t="shared" si="11"/>
        <v>1.529426358</v>
      </c>
      <c r="J20" s="210">
        <f t="shared" si="6"/>
        <v>1.044776119</v>
      </c>
      <c r="K20" s="218">
        <f t="shared" si="12"/>
        <v>1.439607147</v>
      </c>
      <c r="L20" s="219">
        <f t="shared" si="9"/>
        <v>0.2</v>
      </c>
      <c r="M20" s="199">
        <f t="shared" si="13"/>
        <v>0.2049112433</v>
      </c>
      <c r="N20" s="220">
        <f t="shared" si="10"/>
        <v>0.2356902357</v>
      </c>
      <c r="O20" s="201">
        <f t="shared" si="14"/>
        <v>0.1994151496</v>
      </c>
      <c r="P20" s="209">
        <f t="shared" si="2"/>
        <v>70</v>
      </c>
      <c r="Q20" s="209">
        <f t="shared" si="7"/>
        <v>42</v>
      </c>
      <c r="R20" s="212"/>
      <c r="S20" s="212"/>
      <c r="T20" s="212"/>
      <c r="U20" s="212"/>
      <c r="V20" s="213"/>
      <c r="W20" s="213"/>
      <c r="X20" s="49"/>
      <c r="Y20" s="53" t="s">
        <v>39</v>
      </c>
    </row>
    <row r="21" ht="15.75" customHeight="1">
      <c r="A21" s="221">
        <v>43905.0</v>
      </c>
      <c r="B21" s="222">
        <f>all!B21</f>
        <v>331</v>
      </c>
      <c r="C21" s="117">
        <f>all!C21</f>
        <v>103</v>
      </c>
      <c r="D21" s="215">
        <f t="shared" si="5"/>
        <v>36.85714286</v>
      </c>
      <c r="E21" s="186"/>
      <c r="F21" s="223">
        <f t="shared" si="1"/>
        <v>398</v>
      </c>
      <c r="G21" s="223">
        <v>31.0</v>
      </c>
      <c r="H21" s="224">
        <f t="shared" si="8"/>
        <v>2.710526316</v>
      </c>
      <c r="I21" s="224">
        <f t="shared" si="11"/>
        <v>1.680742147</v>
      </c>
      <c r="J21" s="210">
        <f t="shared" si="6"/>
        <v>0.4428571429</v>
      </c>
      <c r="K21" s="225">
        <f t="shared" si="12"/>
        <v>1.36996429</v>
      </c>
      <c r="L21" s="226">
        <f t="shared" si="9"/>
        <v>0.451754386</v>
      </c>
      <c r="M21" s="199">
        <f t="shared" si="13"/>
        <v>0.254296069</v>
      </c>
      <c r="N21" s="227">
        <f t="shared" si="10"/>
        <v>0.08446866485</v>
      </c>
      <c r="O21" s="201">
        <f t="shared" si="14"/>
        <v>0.2639173141</v>
      </c>
      <c r="P21" s="209">
        <f t="shared" si="2"/>
        <v>31</v>
      </c>
      <c r="Q21" s="209">
        <f t="shared" si="7"/>
        <v>44.71428571</v>
      </c>
      <c r="R21" s="212"/>
      <c r="S21" s="212"/>
      <c r="T21" s="212"/>
      <c r="U21" s="212"/>
      <c r="V21" s="213"/>
      <c r="W21" s="213"/>
      <c r="X21" s="49"/>
      <c r="Y21" s="53"/>
    </row>
    <row r="22" ht="15.75" customHeight="1">
      <c r="A22" s="206">
        <v>43906.0</v>
      </c>
      <c r="B22" s="117">
        <f>all!B22</f>
        <v>352</v>
      </c>
      <c r="C22" s="117">
        <f>all!C22</f>
        <v>21</v>
      </c>
      <c r="D22" s="215">
        <f t="shared" si="5"/>
        <v>38.28571429</v>
      </c>
      <c r="E22" s="186"/>
      <c r="F22" s="187">
        <f t="shared" si="1"/>
        <v>458</v>
      </c>
      <c r="G22" s="187">
        <v>60.0</v>
      </c>
      <c r="H22" s="67">
        <f t="shared" si="8"/>
        <v>0.2038834951</v>
      </c>
      <c r="I22" s="67">
        <f t="shared" si="11"/>
        <v>1.664560917</v>
      </c>
      <c r="J22" s="210">
        <f t="shared" si="6"/>
        <v>1.935483871</v>
      </c>
      <c r="K22" s="210">
        <f t="shared" si="12"/>
        <v>1.39761406</v>
      </c>
      <c r="L22" s="199">
        <f t="shared" si="9"/>
        <v>0.06344410876</v>
      </c>
      <c r="M22" s="199">
        <f t="shared" si="13"/>
        <v>0.2418330944</v>
      </c>
      <c r="N22" s="201">
        <f t="shared" si="10"/>
        <v>0.1507537688</v>
      </c>
      <c r="O22" s="201">
        <f t="shared" si="14"/>
        <v>0.2893014713</v>
      </c>
      <c r="P22" s="209">
        <f t="shared" si="2"/>
        <v>60</v>
      </c>
      <c r="Q22" s="209">
        <f t="shared" si="7"/>
        <v>52</v>
      </c>
      <c r="R22" s="212"/>
      <c r="S22" s="212"/>
      <c r="T22" s="212"/>
      <c r="U22" s="212"/>
      <c r="V22" s="213"/>
      <c r="W22" s="213"/>
      <c r="X22" s="49"/>
      <c r="Y22" s="53"/>
    </row>
    <row r="23" ht="15.75" customHeight="1">
      <c r="A23" s="206">
        <v>43907.0</v>
      </c>
      <c r="B23" s="117">
        <f>all!B23</f>
        <v>387</v>
      </c>
      <c r="C23" s="117">
        <f>all!C23</f>
        <v>35</v>
      </c>
      <c r="D23" s="215">
        <f t="shared" si="5"/>
        <v>42.57142857</v>
      </c>
      <c r="E23" s="186"/>
      <c r="F23" s="187">
        <f t="shared" si="1"/>
        <v>498</v>
      </c>
      <c r="G23" s="187">
        <v>40.0</v>
      </c>
      <c r="H23" s="67">
        <f t="shared" si="8"/>
        <v>1.666666667</v>
      </c>
      <c r="I23" s="67">
        <f t="shared" si="11"/>
        <v>1.676465679</v>
      </c>
      <c r="J23" s="210">
        <f t="shared" si="6"/>
        <v>0.6666666667</v>
      </c>
      <c r="K23" s="210">
        <f t="shared" si="12"/>
        <v>1.387197393</v>
      </c>
      <c r="L23" s="199">
        <f t="shared" si="9"/>
        <v>0.09943181818</v>
      </c>
      <c r="M23" s="199">
        <f t="shared" si="13"/>
        <v>0.2475342385</v>
      </c>
      <c r="N23" s="201">
        <f t="shared" si="10"/>
        <v>0.08733624454</v>
      </c>
      <c r="O23" s="201">
        <f t="shared" si="14"/>
        <v>0.3152630478</v>
      </c>
      <c r="P23" s="209">
        <f t="shared" si="2"/>
        <v>40</v>
      </c>
      <c r="Q23" s="209">
        <f t="shared" si="7"/>
        <v>54.42857143</v>
      </c>
      <c r="R23" s="212"/>
      <c r="S23" s="212"/>
      <c r="T23" s="212"/>
      <c r="U23" s="212"/>
      <c r="V23" s="213"/>
      <c r="W23" s="213"/>
      <c r="X23" s="49"/>
      <c r="Y23" s="53"/>
    </row>
    <row r="24" ht="15.75" customHeight="1">
      <c r="A24" s="206">
        <v>43908.0</v>
      </c>
      <c r="B24" s="117">
        <f>all!B24</f>
        <v>418</v>
      </c>
      <c r="C24" s="117">
        <f>all!C24</f>
        <v>31</v>
      </c>
      <c r="D24" s="215">
        <f t="shared" si="5"/>
        <v>45.57142857</v>
      </c>
      <c r="E24" s="186"/>
      <c r="F24" s="187">
        <f t="shared" si="1"/>
        <v>558</v>
      </c>
      <c r="G24" s="187">
        <v>60.0</v>
      </c>
      <c r="H24" s="67">
        <f t="shared" si="8"/>
        <v>0.8857142857</v>
      </c>
      <c r="I24" s="67">
        <f t="shared" si="11"/>
        <v>1.730361783</v>
      </c>
      <c r="J24" s="210">
        <f t="shared" si="6"/>
        <v>1.5</v>
      </c>
      <c r="K24" s="210">
        <f t="shared" si="12"/>
        <v>1.255252949</v>
      </c>
      <c r="L24" s="199">
        <f t="shared" si="9"/>
        <v>0.08010335917</v>
      </c>
      <c r="M24" s="199">
        <f t="shared" si="13"/>
        <v>0.2429262111</v>
      </c>
      <c r="N24" s="201">
        <f t="shared" si="10"/>
        <v>0.1204819277</v>
      </c>
      <c r="O24" s="201">
        <f t="shared" si="14"/>
        <v>0.2832206106</v>
      </c>
      <c r="P24" s="209">
        <f t="shared" si="2"/>
        <v>60</v>
      </c>
      <c r="Q24" s="209">
        <f t="shared" si="7"/>
        <v>56.71428571</v>
      </c>
      <c r="R24" s="212"/>
      <c r="S24" s="212"/>
      <c r="T24" s="212"/>
      <c r="U24" s="212"/>
      <c r="V24" s="213"/>
      <c r="W24" s="213"/>
      <c r="X24" s="49"/>
      <c r="Y24" s="53"/>
    </row>
    <row r="25" ht="15.75" customHeight="1">
      <c r="A25" s="206">
        <v>43909.0</v>
      </c>
      <c r="B25" s="117">
        <f>all!B25</f>
        <v>464</v>
      </c>
      <c r="C25" s="117">
        <f>all!C25</f>
        <v>46</v>
      </c>
      <c r="D25" s="215">
        <f t="shared" si="5"/>
        <v>49.57142857</v>
      </c>
      <c r="E25" s="186"/>
      <c r="F25" s="187">
        <f t="shared" si="1"/>
        <v>625</v>
      </c>
      <c r="G25" s="187">
        <v>67.0</v>
      </c>
      <c r="H25" s="67">
        <f t="shared" si="8"/>
        <v>1.483870968</v>
      </c>
      <c r="I25" s="67">
        <f t="shared" si="11"/>
        <v>1.665845654</v>
      </c>
      <c r="J25" s="210">
        <f t="shared" si="6"/>
        <v>1.116666667</v>
      </c>
      <c r="K25" s="210">
        <f t="shared" si="12"/>
        <v>1.155705847</v>
      </c>
      <c r="L25" s="199">
        <f t="shared" si="9"/>
        <v>0.1100478469</v>
      </c>
      <c r="M25" s="199">
        <f t="shared" si="13"/>
        <v>0.2326733061</v>
      </c>
      <c r="N25" s="201">
        <f t="shared" si="10"/>
        <v>0.1200716846</v>
      </c>
      <c r="O25" s="201">
        <f t="shared" si="14"/>
        <v>0.2381576892</v>
      </c>
      <c r="P25" s="209">
        <f t="shared" si="2"/>
        <v>67</v>
      </c>
      <c r="Q25" s="209">
        <f t="shared" si="7"/>
        <v>56.42857143</v>
      </c>
      <c r="R25" s="212"/>
      <c r="S25" s="212"/>
      <c r="T25" s="212"/>
      <c r="U25" s="212"/>
      <c r="V25" s="213"/>
      <c r="W25" s="213"/>
      <c r="X25" s="49"/>
      <c r="Y25" s="53"/>
    </row>
    <row r="26" ht="15.75" customHeight="1">
      <c r="A26" s="206">
        <v>43910.0</v>
      </c>
      <c r="B26" s="117">
        <f>all!B26</f>
        <v>495</v>
      </c>
      <c r="C26" s="117">
        <f>all!C26</f>
        <v>31</v>
      </c>
      <c r="D26" s="215">
        <f t="shared" si="5"/>
        <v>43.57142857</v>
      </c>
      <c r="E26" s="186"/>
      <c r="F26" s="187">
        <f t="shared" si="1"/>
        <v>700</v>
      </c>
      <c r="G26" s="187">
        <v>75.0</v>
      </c>
      <c r="H26" s="67">
        <f t="shared" si="8"/>
        <v>0.6739130435</v>
      </c>
      <c r="I26" s="67">
        <f t="shared" si="11"/>
        <v>1.525084784</v>
      </c>
      <c r="J26" s="210">
        <f t="shared" si="6"/>
        <v>1.119402985</v>
      </c>
      <c r="K26" s="210">
        <f t="shared" si="12"/>
        <v>1.099608493</v>
      </c>
      <c r="L26" s="199">
        <f t="shared" si="9"/>
        <v>0.06681034483</v>
      </c>
      <c r="M26" s="199">
        <f t="shared" si="13"/>
        <v>0.153084552</v>
      </c>
      <c r="N26" s="201">
        <f t="shared" si="10"/>
        <v>0.12</v>
      </c>
      <c r="O26" s="201">
        <f t="shared" si="14"/>
        <v>0.1699106524</v>
      </c>
      <c r="P26" s="209">
        <f t="shared" si="2"/>
        <v>75</v>
      </c>
      <c r="Q26" s="209">
        <f t="shared" si="7"/>
        <v>57.57142857</v>
      </c>
      <c r="R26" s="212"/>
      <c r="S26" s="212"/>
      <c r="T26" s="212"/>
      <c r="U26" s="212"/>
      <c r="V26" s="213"/>
      <c r="W26" s="213"/>
      <c r="X26" s="49"/>
      <c r="Y26" s="53"/>
    </row>
    <row r="27" ht="15.75" customHeight="1">
      <c r="A27" s="214">
        <v>43911.0</v>
      </c>
      <c r="B27" s="117">
        <f>all!B27</f>
        <v>530</v>
      </c>
      <c r="C27" s="117">
        <f>all!C27</f>
        <v>35</v>
      </c>
      <c r="D27" s="215">
        <f t="shared" si="5"/>
        <v>43.14285714</v>
      </c>
      <c r="E27" s="186"/>
      <c r="F27" s="187">
        <f t="shared" si="1"/>
        <v>740</v>
      </c>
      <c r="G27" s="187">
        <v>40.0</v>
      </c>
      <c r="H27" s="67">
        <f t="shared" si="8"/>
        <v>1.129032258</v>
      </c>
      <c r="I27" s="67">
        <f t="shared" si="11"/>
        <v>1.159269372</v>
      </c>
      <c r="J27" s="210">
        <f t="shared" si="6"/>
        <v>0.5333333333</v>
      </c>
      <c r="K27" s="210">
        <f t="shared" si="12"/>
        <v>1.044898348</v>
      </c>
      <c r="L27" s="199">
        <f t="shared" si="9"/>
        <v>0.07070707071</v>
      </c>
      <c r="M27" s="199">
        <f t="shared" si="13"/>
        <v>0.1346141335</v>
      </c>
      <c r="N27" s="201">
        <f t="shared" si="10"/>
        <v>0.05714285714</v>
      </c>
      <c r="O27" s="201">
        <f t="shared" si="14"/>
        <v>0.1357461683</v>
      </c>
      <c r="P27" s="209">
        <f t="shared" si="2"/>
        <v>40</v>
      </c>
      <c r="Q27" s="209">
        <f t="shared" si="7"/>
        <v>53.28571429</v>
      </c>
      <c r="R27" s="212"/>
      <c r="S27" s="212"/>
      <c r="T27" s="212"/>
      <c r="U27" s="212"/>
      <c r="V27" s="213"/>
      <c r="W27" s="213"/>
      <c r="X27" s="49"/>
      <c r="Y27" s="53"/>
    </row>
    <row r="28" ht="15.75" customHeight="1">
      <c r="A28" s="214">
        <v>43912.0</v>
      </c>
      <c r="B28" s="117">
        <f>all!B28</f>
        <v>624</v>
      </c>
      <c r="C28" s="117">
        <f>all!C28</f>
        <v>94</v>
      </c>
      <c r="D28" s="215">
        <f t="shared" si="5"/>
        <v>41.85714286</v>
      </c>
      <c r="E28" s="186"/>
      <c r="F28" s="187">
        <f t="shared" si="1"/>
        <v>766</v>
      </c>
      <c r="G28" s="187">
        <v>26.0</v>
      </c>
      <c r="H28" s="67">
        <f t="shared" si="8"/>
        <v>2.685714286</v>
      </c>
      <c r="I28" s="67">
        <f t="shared" si="11"/>
        <v>1.429915165</v>
      </c>
      <c r="J28" s="210">
        <f t="shared" si="6"/>
        <v>0.65</v>
      </c>
      <c r="K28" s="210">
        <f t="shared" si="12"/>
        <v>0.9955513332</v>
      </c>
      <c r="L28" s="199">
        <f t="shared" si="9"/>
        <v>0.1773584906</v>
      </c>
      <c r="M28" s="199">
        <f t="shared" si="13"/>
        <v>0.09541471987</v>
      </c>
      <c r="N28" s="201">
        <f t="shared" si="10"/>
        <v>0.03513513514</v>
      </c>
      <c r="O28" s="201">
        <f t="shared" si="14"/>
        <v>0.1126224581</v>
      </c>
      <c r="P28" s="209">
        <f t="shared" si="2"/>
        <v>26</v>
      </c>
      <c r="Q28" s="209">
        <f t="shared" si="7"/>
        <v>52.57142857</v>
      </c>
      <c r="R28" s="212"/>
      <c r="S28" s="212"/>
      <c r="T28" s="212"/>
      <c r="U28" s="212"/>
      <c r="V28" s="213"/>
      <c r="W28" s="213"/>
      <c r="X28" s="49"/>
      <c r="Y28" s="53"/>
    </row>
    <row r="29" ht="15.75" customHeight="1">
      <c r="A29" s="206">
        <v>43913.0</v>
      </c>
      <c r="B29" s="117">
        <f>all!B29</f>
        <v>695</v>
      </c>
      <c r="C29" s="117">
        <f>all!C29</f>
        <v>71</v>
      </c>
      <c r="D29" s="215">
        <f t="shared" si="5"/>
        <v>49</v>
      </c>
      <c r="E29" s="186"/>
      <c r="F29" s="187">
        <f t="shared" si="1"/>
        <v>878</v>
      </c>
      <c r="G29" s="187">
        <v>112.0</v>
      </c>
      <c r="H29" s="67">
        <f t="shared" si="8"/>
        <v>0.7553191489</v>
      </c>
      <c r="I29" s="67">
        <f t="shared" si="11"/>
        <v>1.185514269</v>
      </c>
      <c r="J29" s="210">
        <f t="shared" si="6"/>
        <v>4.307692308</v>
      </c>
      <c r="K29" s="210">
        <f t="shared" si="12"/>
        <v>1.478655729</v>
      </c>
      <c r="L29" s="199">
        <f t="shared" si="9"/>
        <v>0.1137820513</v>
      </c>
      <c r="M29" s="199">
        <f t="shared" si="13"/>
        <v>0.1026058545</v>
      </c>
      <c r="N29" s="201">
        <f t="shared" si="10"/>
        <v>0.1462140992</v>
      </c>
      <c r="O29" s="201">
        <f t="shared" si="14"/>
        <v>0.1197287251</v>
      </c>
      <c r="P29" s="209">
        <f t="shared" si="2"/>
        <v>112</v>
      </c>
      <c r="Q29" s="209">
        <f t="shared" si="7"/>
        <v>60</v>
      </c>
      <c r="R29" s="212"/>
      <c r="S29" s="212"/>
      <c r="T29" s="212"/>
      <c r="U29" s="212"/>
      <c r="V29" s="213"/>
      <c r="W29" s="213"/>
      <c r="X29" s="49"/>
      <c r="Y29" s="53"/>
    </row>
    <row r="30" ht="15.75" customHeight="1">
      <c r="A30" s="206">
        <v>43914.0</v>
      </c>
      <c r="B30" s="117">
        <f>all!B30</f>
        <v>743</v>
      </c>
      <c r="C30" s="117">
        <f>all!C30</f>
        <v>48</v>
      </c>
      <c r="D30" s="215">
        <f t="shared" si="5"/>
        <v>50.85714286</v>
      </c>
      <c r="E30" s="186"/>
      <c r="F30" s="187">
        <f t="shared" si="1"/>
        <v>964</v>
      </c>
      <c r="G30" s="187">
        <v>86.0</v>
      </c>
      <c r="H30" s="67">
        <f t="shared" si="8"/>
        <v>0.676056338</v>
      </c>
      <c r="I30" s="67">
        <f t="shared" si="11"/>
        <v>1.244535874</v>
      </c>
      <c r="J30" s="210">
        <f t="shared" si="6"/>
        <v>0.7678571429</v>
      </c>
      <c r="K30" s="210">
        <f t="shared" si="12"/>
        <v>1.332702388</v>
      </c>
      <c r="L30" s="199">
        <f t="shared" si="9"/>
        <v>0.0690647482</v>
      </c>
      <c r="M30" s="199">
        <f t="shared" si="13"/>
        <v>0.09826770166</v>
      </c>
      <c r="N30" s="201">
        <f t="shared" si="10"/>
        <v>0.0979498861</v>
      </c>
      <c r="O30" s="201">
        <f t="shared" si="14"/>
        <v>0.1010065428</v>
      </c>
      <c r="P30" s="209">
        <f t="shared" si="2"/>
        <v>86</v>
      </c>
      <c r="Q30" s="209">
        <f t="shared" si="7"/>
        <v>66.57142857</v>
      </c>
      <c r="R30" s="212"/>
      <c r="S30" s="212"/>
      <c r="T30" s="212"/>
      <c r="U30" s="212"/>
      <c r="V30" s="213"/>
      <c r="W30" s="213"/>
      <c r="X30" s="49"/>
      <c r="Y30" s="53"/>
    </row>
    <row r="31" ht="15.75" customHeight="1">
      <c r="A31" s="206">
        <v>43915.0</v>
      </c>
      <c r="B31" s="117">
        <f>all!B31</f>
        <v>835</v>
      </c>
      <c r="C31" s="117">
        <f>all!C31</f>
        <v>92</v>
      </c>
      <c r="D31" s="215">
        <f t="shared" si="5"/>
        <v>59.57142857</v>
      </c>
      <c r="E31" s="186"/>
      <c r="F31" s="187">
        <f t="shared" si="1"/>
        <v>1013</v>
      </c>
      <c r="G31" s="187">
        <v>49.0</v>
      </c>
      <c r="H31" s="67">
        <f t="shared" si="8"/>
        <v>1.916666667</v>
      </c>
      <c r="I31" s="67">
        <f t="shared" si="11"/>
        <v>1.275785874</v>
      </c>
      <c r="J31" s="210">
        <f t="shared" si="6"/>
        <v>0.5697674419</v>
      </c>
      <c r="K31" s="210">
        <f t="shared" si="12"/>
        <v>1.320589985</v>
      </c>
      <c r="L31" s="199">
        <f t="shared" si="9"/>
        <v>0.1238223419</v>
      </c>
      <c r="M31" s="199">
        <f t="shared" si="13"/>
        <v>0.1045132706</v>
      </c>
      <c r="N31" s="201">
        <f t="shared" si="10"/>
        <v>0.05082987552</v>
      </c>
      <c r="O31" s="201">
        <f t="shared" si="14"/>
        <v>0.09056632092</v>
      </c>
      <c r="P31" s="209">
        <f t="shared" si="2"/>
        <v>49</v>
      </c>
      <c r="Q31" s="209">
        <f t="shared" si="7"/>
        <v>65</v>
      </c>
      <c r="R31" s="212"/>
      <c r="S31" s="212"/>
      <c r="T31" s="212"/>
      <c r="U31" s="212"/>
      <c r="V31" s="213"/>
      <c r="W31" s="213"/>
      <c r="X31" s="49"/>
      <c r="Y31" s="53"/>
    </row>
    <row r="32" ht="15.75" customHeight="1">
      <c r="A32" s="206">
        <v>43916.0</v>
      </c>
      <c r="B32" s="117">
        <f>all!B32</f>
        <v>906</v>
      </c>
      <c r="C32" s="117">
        <f>all!C32</f>
        <v>71</v>
      </c>
      <c r="D32" s="215">
        <f t="shared" si="5"/>
        <v>63.14285714</v>
      </c>
      <c r="E32" s="186"/>
      <c r="F32" s="187">
        <f t="shared" si="1"/>
        <v>1104</v>
      </c>
      <c r="G32" s="187">
        <v>91.0</v>
      </c>
      <c r="H32" s="67">
        <f t="shared" si="8"/>
        <v>0.7717391304</v>
      </c>
      <c r="I32" s="67">
        <f t="shared" si="11"/>
        <v>1.26153898</v>
      </c>
      <c r="J32" s="210">
        <f t="shared" si="6"/>
        <v>1.857142857</v>
      </c>
      <c r="K32" s="210">
        <f t="shared" si="12"/>
        <v>1.365232842</v>
      </c>
      <c r="L32" s="199">
        <f t="shared" si="9"/>
        <v>0.08502994012</v>
      </c>
      <c r="M32" s="199">
        <f t="shared" si="13"/>
        <v>0.1009392839</v>
      </c>
      <c r="N32" s="201">
        <f t="shared" si="10"/>
        <v>0.08983218164</v>
      </c>
      <c r="O32" s="201">
        <f t="shared" si="14"/>
        <v>0.09571275522</v>
      </c>
      <c r="P32" s="209">
        <f t="shared" si="2"/>
        <v>91</v>
      </c>
      <c r="Q32" s="209">
        <f t="shared" si="7"/>
        <v>68.42857143</v>
      </c>
      <c r="R32" s="212"/>
      <c r="S32" s="212"/>
      <c r="T32" s="212"/>
      <c r="U32" s="212"/>
      <c r="V32" s="213"/>
      <c r="W32" s="213"/>
      <c r="X32" s="49"/>
      <c r="Y32" s="53"/>
    </row>
    <row r="33" ht="15.75" customHeight="1">
      <c r="A33" s="206">
        <v>43917.0</v>
      </c>
      <c r="B33" s="117">
        <f>all!B33</f>
        <v>980</v>
      </c>
      <c r="C33" s="117">
        <f>all!C33</f>
        <v>74</v>
      </c>
      <c r="D33" s="215">
        <f t="shared" si="5"/>
        <v>69.28571429</v>
      </c>
      <c r="E33" s="186"/>
      <c r="F33" s="187">
        <f t="shared" si="1"/>
        <v>1200</v>
      </c>
      <c r="G33" s="187">
        <v>96.0</v>
      </c>
      <c r="H33" s="67">
        <f t="shared" si="8"/>
        <v>1.042253521</v>
      </c>
      <c r="I33" s="67">
        <f t="shared" si="11"/>
        <v>1.206336799</v>
      </c>
      <c r="J33" s="210">
        <f t="shared" si="6"/>
        <v>1.054945055</v>
      </c>
      <c r="K33" s="210">
        <f t="shared" si="12"/>
        <v>1.35751764</v>
      </c>
      <c r="L33" s="199">
        <f t="shared" si="9"/>
        <v>0.08167770419</v>
      </c>
      <c r="M33" s="199">
        <f t="shared" si="13"/>
        <v>0.1030631924</v>
      </c>
      <c r="N33" s="201">
        <f t="shared" si="10"/>
        <v>0.08695652174</v>
      </c>
      <c r="O33" s="201">
        <f t="shared" si="14"/>
        <v>0.09128839552</v>
      </c>
      <c r="P33" s="209">
        <f t="shared" si="2"/>
        <v>96</v>
      </c>
      <c r="Q33" s="209">
        <f t="shared" si="7"/>
        <v>71.42857143</v>
      </c>
      <c r="R33" s="212"/>
      <c r="S33" s="212"/>
      <c r="T33" s="212"/>
      <c r="U33" s="212"/>
      <c r="V33" s="213"/>
      <c r="W33" s="213"/>
      <c r="X33" s="49"/>
      <c r="Y33" s="53"/>
    </row>
    <row r="34" ht="15.75" customHeight="1">
      <c r="A34" s="214">
        <v>43918.0</v>
      </c>
      <c r="B34" s="117">
        <f>all!B34</f>
        <v>1075</v>
      </c>
      <c r="C34" s="117">
        <f>all!C34</f>
        <v>95</v>
      </c>
      <c r="D34" s="215">
        <f t="shared" si="5"/>
        <v>77.85714286</v>
      </c>
      <c r="E34" s="186"/>
      <c r="F34" s="187">
        <f t="shared" si="1"/>
        <v>1258</v>
      </c>
      <c r="G34" s="187">
        <v>58.0</v>
      </c>
      <c r="H34" s="67">
        <f t="shared" si="8"/>
        <v>1.283783784</v>
      </c>
      <c r="I34" s="67">
        <f t="shared" si="11"/>
        <v>1.282570642</v>
      </c>
      <c r="J34" s="210">
        <f t="shared" si="6"/>
        <v>0.6041666667</v>
      </c>
      <c r="K34" s="210">
        <f t="shared" si="12"/>
        <v>1.293113101</v>
      </c>
      <c r="L34" s="199">
        <f t="shared" si="9"/>
        <v>0.09693877551</v>
      </c>
      <c r="M34" s="199">
        <f t="shared" si="13"/>
        <v>0.1068105788</v>
      </c>
      <c r="N34" s="201">
        <f t="shared" si="10"/>
        <v>0.04833333333</v>
      </c>
      <c r="O34" s="201">
        <f t="shared" si="14"/>
        <v>0.07745437062</v>
      </c>
      <c r="P34" s="209">
        <f t="shared" si="2"/>
        <v>58</v>
      </c>
      <c r="Q34" s="209">
        <f t="shared" si="7"/>
        <v>74</v>
      </c>
      <c r="R34" s="212"/>
      <c r="S34" s="212"/>
      <c r="T34" s="212"/>
      <c r="U34" s="212"/>
      <c r="V34" s="213"/>
      <c r="W34" s="213"/>
      <c r="X34" s="49"/>
      <c r="Y34" s="53"/>
    </row>
    <row r="35" ht="15.75" customHeight="1">
      <c r="A35" s="214">
        <v>43919.0</v>
      </c>
      <c r="B35" s="117">
        <f>all!B35</f>
        <v>1170</v>
      </c>
      <c r="C35" s="117">
        <f>all!C35</f>
        <v>95</v>
      </c>
      <c r="D35" s="215">
        <f t="shared" si="5"/>
        <v>78</v>
      </c>
      <c r="E35" s="186"/>
      <c r="F35" s="187">
        <f t="shared" si="1"/>
        <v>1300</v>
      </c>
      <c r="G35" s="187">
        <v>42.0</v>
      </c>
      <c r="H35" s="67">
        <f t="shared" si="8"/>
        <v>1</v>
      </c>
      <c r="I35" s="67">
        <f t="shared" si="11"/>
        <v>1.266441609</v>
      </c>
      <c r="J35" s="210">
        <f t="shared" si="6"/>
        <v>0.724137931</v>
      </c>
      <c r="K35" s="210">
        <f t="shared" si="12"/>
        <v>1.316963675</v>
      </c>
      <c r="L35" s="199">
        <f t="shared" si="9"/>
        <v>0.08837209302</v>
      </c>
      <c r="M35" s="199">
        <f t="shared" si="13"/>
        <v>0.09409823631</v>
      </c>
      <c r="N35" s="201">
        <f t="shared" si="10"/>
        <v>0.0333863275</v>
      </c>
      <c r="O35" s="201">
        <f t="shared" si="14"/>
        <v>0.08399223552</v>
      </c>
      <c r="P35" s="209">
        <f t="shared" si="2"/>
        <v>42</v>
      </c>
      <c r="Q35" s="209">
        <f t="shared" si="7"/>
        <v>76.28571429</v>
      </c>
      <c r="R35" s="212"/>
      <c r="S35" s="212"/>
      <c r="T35" s="212"/>
      <c r="U35" s="212"/>
      <c r="V35" s="213"/>
      <c r="W35" s="213"/>
      <c r="X35" s="49"/>
      <c r="Y35" s="53"/>
    </row>
    <row r="36" ht="15.75" customHeight="1">
      <c r="A36" s="206">
        <v>43920.0</v>
      </c>
      <c r="B36" s="117">
        <f>all!B36</f>
        <v>1226</v>
      </c>
      <c r="C36" s="59">
        <f>all!C36</f>
        <v>56</v>
      </c>
      <c r="D36" s="215">
        <f t="shared" si="5"/>
        <v>75.85714286</v>
      </c>
      <c r="E36" s="186"/>
      <c r="F36" s="187">
        <f t="shared" si="1"/>
        <v>1407</v>
      </c>
      <c r="G36" s="187">
        <v>107.0</v>
      </c>
      <c r="H36" s="67">
        <f t="shared" si="8"/>
        <v>0.5894736842</v>
      </c>
      <c r="I36" s="67">
        <f t="shared" si="11"/>
        <v>1.004411534</v>
      </c>
      <c r="J36" s="210">
        <f t="shared" si="6"/>
        <v>2.547619048</v>
      </c>
      <c r="K36" s="210">
        <f t="shared" si="12"/>
        <v>1.554166056</v>
      </c>
      <c r="L36" s="199">
        <f t="shared" si="9"/>
        <v>0.04786324786</v>
      </c>
      <c r="M36" s="199">
        <f t="shared" si="13"/>
        <v>0.0846812644</v>
      </c>
      <c r="N36" s="201">
        <f t="shared" si="10"/>
        <v>0.08230769231</v>
      </c>
      <c r="O36" s="201">
        <f t="shared" si="14"/>
        <v>0.09435651284</v>
      </c>
      <c r="P36" s="228">
        <f>G36-40</f>
        <v>67</v>
      </c>
      <c r="Q36" s="209">
        <f t="shared" si="7"/>
        <v>69.85714286</v>
      </c>
      <c r="R36" s="229"/>
      <c r="S36" s="229"/>
      <c r="T36" s="229"/>
      <c r="U36" s="229"/>
      <c r="V36" s="230"/>
      <c r="W36" s="230"/>
      <c r="X36" s="49"/>
      <c r="Y36" s="117" t="s">
        <v>56</v>
      </c>
    </row>
    <row r="37" ht="15.75" customHeight="1">
      <c r="A37" s="206">
        <v>43921.0</v>
      </c>
      <c r="B37" s="117">
        <f>all!B37</f>
        <v>1328</v>
      </c>
      <c r="C37" s="59">
        <f>all!C37</f>
        <v>102</v>
      </c>
      <c r="D37" s="215">
        <f t="shared" si="5"/>
        <v>83.57142857</v>
      </c>
      <c r="E37" s="186"/>
      <c r="F37" s="187">
        <f t="shared" si="1"/>
        <v>1566</v>
      </c>
      <c r="G37" s="187">
        <v>159.0</v>
      </c>
      <c r="H37" s="67">
        <f t="shared" si="8"/>
        <v>1.821428571</v>
      </c>
      <c r="I37" s="67">
        <f t="shared" si="11"/>
        <v>1.137675212</v>
      </c>
      <c r="J37" s="210">
        <f t="shared" si="6"/>
        <v>1.485981308</v>
      </c>
      <c r="K37" s="210">
        <f t="shared" si="12"/>
        <v>1.201452181</v>
      </c>
      <c r="L37" s="199">
        <f t="shared" si="9"/>
        <v>0.08319738989</v>
      </c>
      <c r="M37" s="199">
        <f t="shared" si="13"/>
        <v>0.08670021321</v>
      </c>
      <c r="N37" s="201">
        <f t="shared" si="10"/>
        <v>0.1130063966</v>
      </c>
      <c r="O37" s="201">
        <f t="shared" si="14"/>
        <v>0.07478035967</v>
      </c>
      <c r="P37" s="228">
        <f>G37-126+40</f>
        <v>73</v>
      </c>
      <c r="Q37" s="209">
        <f t="shared" si="7"/>
        <v>68</v>
      </c>
      <c r="R37" s="229"/>
      <c r="S37" s="229"/>
      <c r="T37" s="229"/>
      <c r="U37" s="229"/>
      <c r="V37" s="230"/>
      <c r="W37" s="230"/>
      <c r="X37" s="49"/>
      <c r="Y37" s="117" t="s">
        <v>57</v>
      </c>
    </row>
    <row r="38" ht="15.75" customHeight="1">
      <c r="A38" s="206">
        <v>43922.0</v>
      </c>
      <c r="B38" s="117">
        <f>all!B38</f>
        <v>1429</v>
      </c>
      <c r="C38" s="59">
        <f>all!C38</f>
        <v>101</v>
      </c>
      <c r="D38" s="215">
        <f t="shared" si="5"/>
        <v>84.85714286</v>
      </c>
      <c r="E38" s="186"/>
      <c r="F38" s="187">
        <f t="shared" si="1"/>
        <v>1634</v>
      </c>
      <c r="G38" s="187">
        <v>68.0</v>
      </c>
      <c r="H38" s="67">
        <f t="shared" si="8"/>
        <v>0.9901960784</v>
      </c>
      <c r="I38" s="67">
        <f t="shared" si="11"/>
        <v>1.17694268</v>
      </c>
      <c r="J38" s="210">
        <f t="shared" si="6"/>
        <v>0.427672956</v>
      </c>
      <c r="K38" s="210">
        <f t="shared" si="12"/>
        <v>1.158929158</v>
      </c>
      <c r="L38" s="199">
        <f t="shared" si="9"/>
        <v>0.07605421687</v>
      </c>
      <c r="M38" s="199">
        <f t="shared" si="13"/>
        <v>0.07987619535</v>
      </c>
      <c r="N38" s="201">
        <f t="shared" si="10"/>
        <v>0.04342273308</v>
      </c>
      <c r="O38" s="201">
        <f t="shared" si="14"/>
        <v>0.06186764795</v>
      </c>
      <c r="P38" s="209">
        <f t="shared" ref="P38:P56" si="15">G38</f>
        <v>68</v>
      </c>
      <c r="Q38" s="209">
        <f t="shared" si="7"/>
        <v>70.71428571</v>
      </c>
      <c r="R38" s="212"/>
      <c r="S38" s="212"/>
      <c r="T38" s="212"/>
      <c r="U38" s="212"/>
      <c r="V38" s="213"/>
      <c r="W38" s="213"/>
      <c r="X38" s="49"/>
      <c r="Y38" s="53"/>
    </row>
    <row r="39" ht="15.75" customHeight="1">
      <c r="A39" s="206">
        <v>43923.0</v>
      </c>
      <c r="B39" s="117">
        <f>all!B39</f>
        <v>1558</v>
      </c>
      <c r="C39" s="59">
        <f>all!C39</f>
        <v>129</v>
      </c>
      <c r="D39" s="215">
        <f t="shared" si="5"/>
        <v>93.14285714</v>
      </c>
      <c r="E39" s="186"/>
      <c r="F39" s="187">
        <f t="shared" si="1"/>
        <v>1703</v>
      </c>
      <c r="G39" s="187">
        <v>69.0</v>
      </c>
      <c r="H39" s="67">
        <f t="shared" si="8"/>
        <v>1.277227723</v>
      </c>
      <c r="I39" s="67">
        <f t="shared" si="11"/>
        <v>1.097012812</v>
      </c>
      <c r="J39" s="210">
        <f t="shared" si="6"/>
        <v>1.014705882</v>
      </c>
      <c r="K39" s="210">
        <f t="shared" si="12"/>
        <v>1.214546463</v>
      </c>
      <c r="L39" s="199">
        <f t="shared" si="9"/>
        <v>0.09027291812</v>
      </c>
      <c r="M39" s="199">
        <f t="shared" si="13"/>
        <v>0.08062519221</v>
      </c>
      <c r="N39" s="201">
        <f t="shared" si="10"/>
        <v>0.04222766218</v>
      </c>
      <c r="O39" s="201">
        <f t="shared" si="14"/>
        <v>0.0681632113</v>
      </c>
      <c r="P39" s="209">
        <f t="shared" si="15"/>
        <v>69</v>
      </c>
      <c r="Q39" s="209">
        <f t="shared" si="7"/>
        <v>67.57142857</v>
      </c>
      <c r="R39" s="212"/>
      <c r="S39" s="212"/>
      <c r="T39" s="212"/>
      <c r="U39" s="212"/>
      <c r="V39" s="213"/>
      <c r="W39" s="213"/>
      <c r="X39" s="49"/>
      <c r="Y39" s="53"/>
    </row>
    <row r="40" ht="15.75" customHeight="1">
      <c r="A40" s="206">
        <v>43924.0</v>
      </c>
      <c r="B40" s="117">
        <f>all!B40</f>
        <v>1627</v>
      </c>
      <c r="C40" s="59">
        <f>all!C40</f>
        <v>69</v>
      </c>
      <c r="D40" s="215">
        <f t="shared" si="5"/>
        <v>92.42857143</v>
      </c>
      <c r="E40" s="186"/>
      <c r="F40" s="187">
        <f t="shared" si="1"/>
        <v>1757</v>
      </c>
      <c r="G40" s="187">
        <v>54.0</v>
      </c>
      <c r="H40" s="67">
        <f t="shared" si="8"/>
        <v>0.5348837209</v>
      </c>
      <c r="I40" s="67">
        <f t="shared" si="11"/>
        <v>1.067405885</v>
      </c>
      <c r="J40" s="210">
        <f t="shared" si="6"/>
        <v>0.7826086957</v>
      </c>
      <c r="K40" s="210">
        <f t="shared" si="12"/>
        <v>1.080229693</v>
      </c>
      <c r="L40" s="199">
        <f t="shared" si="9"/>
        <v>0.04428754814</v>
      </c>
      <c r="M40" s="199">
        <f t="shared" si="13"/>
        <v>0.07528374134</v>
      </c>
      <c r="N40" s="201">
        <f t="shared" si="10"/>
        <v>0.03170874927</v>
      </c>
      <c r="O40" s="201">
        <f t="shared" si="14"/>
        <v>0.07279805429</v>
      </c>
      <c r="P40" s="209">
        <f t="shared" si="15"/>
        <v>54</v>
      </c>
      <c r="Q40" s="209">
        <f t="shared" si="7"/>
        <v>61.57142857</v>
      </c>
      <c r="R40" s="212"/>
      <c r="S40" s="212"/>
      <c r="T40" s="212"/>
      <c r="U40" s="212"/>
      <c r="V40" s="213"/>
      <c r="W40" s="213"/>
      <c r="X40" s="49"/>
      <c r="Y40" s="53"/>
    </row>
    <row r="41" ht="15.75" customHeight="1">
      <c r="A41" s="214">
        <v>43925.0</v>
      </c>
      <c r="B41" s="117">
        <f>all!B41</f>
        <v>1687</v>
      </c>
      <c r="C41" s="59">
        <f>all!C41</f>
        <v>60</v>
      </c>
      <c r="D41" s="215">
        <f t="shared" si="5"/>
        <v>87.42857143</v>
      </c>
      <c r="E41" s="186"/>
      <c r="F41" s="187">
        <f t="shared" si="1"/>
        <v>1788</v>
      </c>
      <c r="G41" s="187">
        <v>31.0</v>
      </c>
      <c r="H41" s="67">
        <f t="shared" si="8"/>
        <v>0.8695652174</v>
      </c>
      <c r="I41" s="67">
        <f t="shared" si="11"/>
        <v>1.045819847</v>
      </c>
      <c r="J41" s="210">
        <f t="shared" si="6"/>
        <v>0.5740740741</v>
      </c>
      <c r="K41" s="210">
        <f t="shared" si="12"/>
        <v>1.02012082</v>
      </c>
      <c r="L41" s="199">
        <f t="shared" si="9"/>
        <v>0.036877689</v>
      </c>
      <c r="M41" s="199">
        <f t="shared" si="13"/>
        <v>0.06670358613</v>
      </c>
      <c r="N41" s="201">
        <f t="shared" si="10"/>
        <v>0.01764371087</v>
      </c>
      <c r="O41" s="201">
        <f t="shared" si="14"/>
        <v>0.06409129656</v>
      </c>
      <c r="P41" s="209">
        <f t="shared" si="15"/>
        <v>31</v>
      </c>
      <c r="Q41" s="209">
        <f t="shared" si="7"/>
        <v>57.71428571</v>
      </c>
      <c r="R41" s="212"/>
      <c r="S41" s="212"/>
      <c r="T41" s="212"/>
      <c r="U41" s="212"/>
      <c r="V41" s="213"/>
      <c r="W41" s="213"/>
      <c r="X41" s="49"/>
      <c r="Y41" s="53"/>
    </row>
    <row r="42" ht="15.75" customHeight="1">
      <c r="A42" s="214">
        <v>43926.0</v>
      </c>
      <c r="B42" s="117">
        <f>all!B42</f>
        <v>1749</v>
      </c>
      <c r="C42" s="59">
        <f>all!C42</f>
        <v>62</v>
      </c>
      <c r="D42" s="215">
        <f t="shared" si="5"/>
        <v>82.71428571</v>
      </c>
      <c r="E42" s="186"/>
      <c r="F42" s="187">
        <f t="shared" si="1"/>
        <v>1825</v>
      </c>
      <c r="G42" s="187">
        <v>37.0</v>
      </c>
      <c r="H42" s="67">
        <f t="shared" si="8"/>
        <v>1.033333333</v>
      </c>
      <c r="I42" s="67">
        <f t="shared" si="11"/>
        <v>1.014513541</v>
      </c>
      <c r="J42" s="210">
        <f t="shared" si="6"/>
        <v>1.193548387</v>
      </c>
      <c r="K42" s="210">
        <f t="shared" si="12"/>
        <v>1.093793535</v>
      </c>
      <c r="L42" s="199">
        <f t="shared" si="9"/>
        <v>0.03675163011</v>
      </c>
      <c r="M42" s="199">
        <f t="shared" si="13"/>
        <v>0.05932923428</v>
      </c>
      <c r="N42" s="201">
        <f t="shared" si="10"/>
        <v>0.0206935123</v>
      </c>
      <c r="O42" s="201">
        <f t="shared" si="14"/>
        <v>0.06287016233</v>
      </c>
      <c r="P42" s="209">
        <f t="shared" si="15"/>
        <v>37</v>
      </c>
      <c r="Q42" s="209">
        <f t="shared" si="7"/>
        <v>57</v>
      </c>
      <c r="R42" s="204"/>
      <c r="S42" s="204"/>
      <c r="T42" s="204"/>
      <c r="U42" s="204"/>
      <c r="V42" s="205"/>
      <c r="W42" s="205"/>
      <c r="X42" s="49"/>
      <c r="Y42" s="56"/>
    </row>
    <row r="43" ht="15.75" customHeight="1">
      <c r="A43" s="206">
        <v>43927.0</v>
      </c>
      <c r="B43" s="117">
        <f>all!B43</f>
        <v>1769</v>
      </c>
      <c r="C43" s="59">
        <f>all!C43</f>
        <v>20</v>
      </c>
      <c r="D43" s="215">
        <f t="shared" si="5"/>
        <v>77.57142857</v>
      </c>
      <c r="E43" s="186"/>
      <c r="F43" s="187">
        <f t="shared" si="1"/>
        <v>1872</v>
      </c>
      <c r="G43" s="187">
        <v>47.0</v>
      </c>
      <c r="H43" s="67">
        <f t="shared" si="8"/>
        <v>0.3225806452</v>
      </c>
      <c r="I43" s="67">
        <f t="shared" si="11"/>
        <v>0.9298361217</v>
      </c>
      <c r="J43" s="210">
        <f t="shared" si="6"/>
        <v>1.27027027</v>
      </c>
      <c r="K43" s="210">
        <f t="shared" si="12"/>
        <v>1.162060078</v>
      </c>
      <c r="L43" s="199">
        <f t="shared" si="9"/>
        <v>0.01143510577</v>
      </c>
      <c r="M43" s="199">
        <f t="shared" si="13"/>
        <v>0.05412521399</v>
      </c>
      <c r="N43" s="201">
        <f t="shared" si="10"/>
        <v>0.02575342466</v>
      </c>
      <c r="O43" s="201">
        <f t="shared" si="14"/>
        <v>0.06253464668</v>
      </c>
      <c r="P43" s="209">
        <f t="shared" si="15"/>
        <v>47</v>
      </c>
      <c r="Q43" s="209">
        <f t="shared" si="7"/>
        <v>54.14285714</v>
      </c>
      <c r="R43" s="204"/>
      <c r="S43" s="204"/>
      <c r="T43" s="204"/>
      <c r="U43" s="204"/>
      <c r="V43" s="205"/>
      <c r="W43" s="205"/>
      <c r="X43" s="49"/>
      <c r="Y43" s="56"/>
    </row>
    <row r="44" ht="15.75" customHeight="1">
      <c r="A44" s="206">
        <v>43928.0</v>
      </c>
      <c r="B44" s="117">
        <f>all!B44</f>
        <v>1846</v>
      </c>
      <c r="C44" s="59">
        <f>all!C44</f>
        <v>77</v>
      </c>
      <c r="D44" s="215">
        <f t="shared" si="5"/>
        <v>74</v>
      </c>
      <c r="E44" s="186"/>
      <c r="F44" s="187">
        <f t="shared" si="1"/>
        <v>1903</v>
      </c>
      <c r="G44" s="187">
        <v>31.0</v>
      </c>
      <c r="H44" s="67">
        <f t="shared" si="8"/>
        <v>3.85</v>
      </c>
      <c r="I44" s="67">
        <f t="shared" si="11"/>
        <v>1.337401911</v>
      </c>
      <c r="J44" s="210">
        <f t="shared" si="6"/>
        <v>0.6595744681</v>
      </c>
      <c r="K44" s="210">
        <f t="shared" si="12"/>
        <v>0.9260545052</v>
      </c>
      <c r="L44" s="199">
        <f t="shared" si="9"/>
        <v>0.04352741662</v>
      </c>
      <c r="M44" s="199">
        <f t="shared" si="13"/>
        <v>0.04845807495</v>
      </c>
      <c r="N44" s="201">
        <f t="shared" si="10"/>
        <v>0.01655982906</v>
      </c>
      <c r="O44" s="201">
        <f t="shared" si="14"/>
        <v>0.0496018504</v>
      </c>
      <c r="P44" s="209">
        <f t="shared" si="15"/>
        <v>31</v>
      </c>
      <c r="Q44" s="209">
        <f t="shared" si="7"/>
        <v>48.14285714</v>
      </c>
      <c r="R44" s="204"/>
      <c r="S44" s="204"/>
      <c r="T44" s="204"/>
      <c r="U44" s="204"/>
      <c r="V44" s="205"/>
      <c r="W44" s="205"/>
      <c r="X44" s="49"/>
      <c r="Y44" s="56"/>
    </row>
    <row r="45" ht="15.75" customHeight="1">
      <c r="A45" s="206">
        <v>43929.0</v>
      </c>
      <c r="B45" s="117">
        <f>all!B45</f>
        <v>1898</v>
      </c>
      <c r="C45" s="59">
        <f>all!C45</f>
        <v>52</v>
      </c>
      <c r="D45" s="215">
        <f t="shared" si="5"/>
        <v>67</v>
      </c>
      <c r="E45" s="186"/>
      <c r="F45" s="187">
        <f t="shared" si="1"/>
        <v>1952</v>
      </c>
      <c r="G45" s="187">
        <v>49.0</v>
      </c>
      <c r="H45" s="67">
        <f t="shared" si="8"/>
        <v>0.6753246753</v>
      </c>
      <c r="I45" s="67">
        <f t="shared" si="11"/>
        <v>1.194138924</v>
      </c>
      <c r="J45" s="210">
        <f t="shared" si="6"/>
        <v>1.580645161</v>
      </c>
      <c r="K45" s="210">
        <f t="shared" si="12"/>
        <v>0.9378874868</v>
      </c>
      <c r="L45" s="199">
        <f t="shared" si="9"/>
        <v>0.02816901408</v>
      </c>
      <c r="M45" s="199">
        <f t="shared" si="13"/>
        <v>0.04161733169</v>
      </c>
      <c r="N45" s="201">
        <f t="shared" si="10"/>
        <v>0.02574881766</v>
      </c>
      <c r="O45" s="201">
        <f t="shared" si="14"/>
        <v>0.03113927354</v>
      </c>
      <c r="P45" s="209">
        <f t="shared" si="15"/>
        <v>49</v>
      </c>
      <c r="Q45" s="209">
        <f t="shared" si="7"/>
        <v>45.42857143</v>
      </c>
      <c r="R45" s="204"/>
      <c r="S45" s="204"/>
      <c r="T45" s="204"/>
      <c r="U45" s="204"/>
      <c r="V45" s="205"/>
      <c r="W45" s="205"/>
      <c r="X45" s="49"/>
      <c r="Y45" s="56"/>
    </row>
    <row r="46" ht="15.75" customHeight="1">
      <c r="A46" s="206">
        <v>43930.0</v>
      </c>
      <c r="B46" s="117">
        <f>all!B46</f>
        <v>1969</v>
      </c>
      <c r="C46" s="59">
        <f>all!C46</f>
        <v>71</v>
      </c>
      <c r="D46" s="215">
        <f t="shared" si="5"/>
        <v>58.71428571</v>
      </c>
      <c r="E46" s="186"/>
      <c r="F46" s="187">
        <f t="shared" si="1"/>
        <v>2021</v>
      </c>
      <c r="G46" s="187">
        <v>69.0</v>
      </c>
      <c r="H46" s="67">
        <f t="shared" si="8"/>
        <v>1.365384615</v>
      </c>
      <c r="I46" s="67">
        <f t="shared" si="11"/>
        <v>1.241037491</v>
      </c>
      <c r="J46" s="210">
        <f t="shared" si="6"/>
        <v>1.408163265</v>
      </c>
      <c r="K46" s="210">
        <f t="shared" si="12"/>
        <v>1.060448776</v>
      </c>
      <c r="L46" s="199">
        <f t="shared" si="9"/>
        <v>0.03740779768</v>
      </c>
      <c r="M46" s="199">
        <f t="shared" si="13"/>
        <v>0.03406517163</v>
      </c>
      <c r="N46" s="201">
        <f t="shared" si="10"/>
        <v>0.03534836066</v>
      </c>
      <c r="O46" s="201">
        <f t="shared" si="14"/>
        <v>0.02760541186</v>
      </c>
      <c r="P46" s="209">
        <f t="shared" si="15"/>
        <v>69</v>
      </c>
      <c r="Q46" s="209">
        <f t="shared" si="7"/>
        <v>45.42857143</v>
      </c>
      <c r="R46" s="204"/>
      <c r="S46" s="204"/>
      <c r="T46" s="204"/>
      <c r="U46" s="204"/>
      <c r="V46" s="205"/>
      <c r="W46" s="205"/>
      <c r="X46" s="49"/>
      <c r="Y46" s="56"/>
    </row>
    <row r="47" ht="15.75" customHeight="1">
      <c r="A47" s="206">
        <v>43931.0</v>
      </c>
      <c r="B47" s="117">
        <f>all!B47</f>
        <v>2023</v>
      </c>
      <c r="C47" s="59">
        <f>all!C47</f>
        <v>54</v>
      </c>
      <c r="D47" s="215">
        <f t="shared" si="5"/>
        <v>56.57142857</v>
      </c>
      <c r="E47" s="186"/>
      <c r="F47" s="187">
        <f t="shared" si="1"/>
        <v>2064</v>
      </c>
      <c r="G47" s="187">
        <v>43.0</v>
      </c>
      <c r="H47" s="67">
        <f t="shared" si="8"/>
        <v>0.7605633803</v>
      </c>
      <c r="I47" s="67">
        <f t="shared" si="11"/>
        <v>1.176454448</v>
      </c>
      <c r="J47" s="210">
        <f t="shared" si="6"/>
        <v>0.6231884058</v>
      </c>
      <c r="K47" s="210">
        <f t="shared" si="12"/>
        <v>1.011509091</v>
      </c>
      <c r="L47" s="199">
        <f t="shared" si="9"/>
        <v>0.02742508888</v>
      </c>
      <c r="M47" s="199">
        <f t="shared" si="13"/>
        <v>0.03165624888</v>
      </c>
      <c r="N47" s="201">
        <f t="shared" si="10"/>
        <v>0.02127659574</v>
      </c>
      <c r="O47" s="201">
        <f t="shared" si="14"/>
        <v>0.02247184523</v>
      </c>
      <c r="P47" s="209">
        <f t="shared" si="15"/>
        <v>43</v>
      </c>
      <c r="Q47" s="209">
        <f t="shared" si="7"/>
        <v>43.85714286</v>
      </c>
      <c r="R47" s="204"/>
      <c r="S47" s="204"/>
      <c r="T47" s="204"/>
      <c r="U47" s="204"/>
      <c r="V47" s="205"/>
      <c r="W47" s="205"/>
      <c r="X47" s="49"/>
      <c r="Y47" s="56"/>
    </row>
    <row r="48" ht="15.75" customHeight="1">
      <c r="A48" s="214">
        <v>43932.0</v>
      </c>
      <c r="B48" s="117">
        <f>all!B48</f>
        <v>2095</v>
      </c>
      <c r="C48" s="59">
        <f>all!C48</f>
        <v>72</v>
      </c>
      <c r="D48" s="215">
        <f t="shared" si="5"/>
        <v>58.28571429</v>
      </c>
      <c r="E48" s="186"/>
      <c r="F48" s="187">
        <f t="shared" si="1"/>
        <v>2090</v>
      </c>
      <c r="G48" s="187">
        <v>26.0</v>
      </c>
      <c r="H48" s="67">
        <f t="shared" si="8"/>
        <v>1.333333333</v>
      </c>
      <c r="I48" s="67">
        <f t="shared" si="11"/>
        <v>1.27626065</v>
      </c>
      <c r="J48" s="210">
        <f t="shared" si="6"/>
        <v>0.6046511628</v>
      </c>
      <c r="K48" s="210">
        <f t="shared" si="12"/>
        <v>0.9892643993</v>
      </c>
      <c r="L48" s="199">
        <f t="shared" si="9"/>
        <v>0.03559070687</v>
      </c>
      <c r="M48" s="199">
        <f t="shared" si="13"/>
        <v>0.03147239429</v>
      </c>
      <c r="N48" s="201">
        <f t="shared" si="10"/>
        <v>0.01259689922</v>
      </c>
      <c r="O48" s="201">
        <f t="shared" si="14"/>
        <v>0.02127985891</v>
      </c>
      <c r="P48" s="209">
        <f t="shared" si="15"/>
        <v>26</v>
      </c>
      <c r="Q48" s="209">
        <f t="shared" si="7"/>
        <v>43.14285714</v>
      </c>
      <c r="R48" s="204"/>
      <c r="S48" s="204"/>
      <c r="T48" s="204"/>
      <c r="U48" s="204"/>
      <c r="V48" s="205"/>
      <c r="W48" s="205"/>
      <c r="X48" s="49"/>
      <c r="Y48" s="56"/>
    </row>
    <row r="49" ht="15.75" customHeight="1">
      <c r="A49" s="214">
        <v>43933.0</v>
      </c>
      <c r="B49" s="117">
        <f>all!B49</f>
        <v>2128</v>
      </c>
      <c r="C49" s="59">
        <f>all!C49</f>
        <v>33</v>
      </c>
      <c r="D49" s="215">
        <f t="shared" si="5"/>
        <v>54.14285714</v>
      </c>
      <c r="E49" s="186"/>
      <c r="F49" s="187">
        <f t="shared" si="1"/>
        <v>2112</v>
      </c>
      <c r="G49" s="187">
        <v>22.0</v>
      </c>
      <c r="H49" s="67">
        <f t="shared" si="8"/>
        <v>0.4583333333</v>
      </c>
      <c r="I49" s="67">
        <f t="shared" si="11"/>
        <v>1.224856665</v>
      </c>
      <c r="J49" s="210">
        <f t="shared" si="6"/>
        <v>0.8461538462</v>
      </c>
      <c r="K49" s="210">
        <f t="shared" si="12"/>
        <v>1.023274371</v>
      </c>
      <c r="L49" s="199">
        <f t="shared" si="9"/>
        <v>0.01575178998</v>
      </c>
      <c r="M49" s="199">
        <f t="shared" si="13"/>
        <v>0.02847241713</v>
      </c>
      <c r="N49" s="201">
        <f t="shared" si="10"/>
        <v>0.01052631579</v>
      </c>
      <c r="O49" s="201">
        <f t="shared" si="14"/>
        <v>0.02482078887</v>
      </c>
      <c r="P49" s="209">
        <f t="shared" si="15"/>
        <v>22</v>
      </c>
      <c r="Q49" s="209">
        <f t="shared" si="7"/>
        <v>41</v>
      </c>
      <c r="R49" s="204"/>
      <c r="S49" s="204"/>
      <c r="T49" s="204"/>
      <c r="U49" s="204"/>
      <c r="V49" s="205"/>
      <c r="W49" s="205"/>
      <c r="X49" s="49"/>
      <c r="Y49" s="56"/>
    </row>
    <row r="50" ht="15.75" customHeight="1">
      <c r="A50" s="206">
        <v>43934.0</v>
      </c>
      <c r="B50" s="117">
        <f>all!B50</f>
        <v>2159</v>
      </c>
      <c r="C50" s="59">
        <f>all!C50</f>
        <v>31</v>
      </c>
      <c r="D50" s="215">
        <f t="shared" si="5"/>
        <v>55.71428571</v>
      </c>
      <c r="E50" s="186"/>
      <c r="F50" s="187">
        <f t="shared" si="1"/>
        <v>2139</v>
      </c>
      <c r="G50" s="187">
        <v>27.0</v>
      </c>
      <c r="H50" s="67">
        <f t="shared" si="8"/>
        <v>0.9393939394</v>
      </c>
      <c r="I50" s="67">
        <f t="shared" si="11"/>
        <v>1.21311424</v>
      </c>
      <c r="J50" s="210">
        <f t="shared" si="6"/>
        <v>1.227272727</v>
      </c>
      <c r="K50" s="210">
        <f t="shared" si="12"/>
        <v>1.027489913</v>
      </c>
      <c r="L50" s="199">
        <f t="shared" si="9"/>
        <v>0.01456766917</v>
      </c>
      <c r="M50" s="199">
        <f t="shared" si="13"/>
        <v>0.02891992618</v>
      </c>
      <c r="N50" s="201">
        <f t="shared" si="10"/>
        <v>0.01278409091</v>
      </c>
      <c r="O50" s="201">
        <f t="shared" si="14"/>
        <v>0.02493740555</v>
      </c>
      <c r="P50" s="209">
        <f t="shared" si="15"/>
        <v>27</v>
      </c>
      <c r="Q50" s="209">
        <f t="shared" si="7"/>
        <v>38.14285714</v>
      </c>
      <c r="R50" s="204"/>
      <c r="S50" s="204"/>
      <c r="T50" s="204"/>
      <c r="U50" s="204"/>
      <c r="V50" s="205"/>
      <c r="W50" s="205"/>
      <c r="X50" s="49"/>
      <c r="Y50" s="56"/>
    </row>
    <row r="51" ht="15.75" customHeight="1">
      <c r="A51" s="206">
        <v>43935.0</v>
      </c>
      <c r="B51" s="117">
        <f>all!B51</f>
        <v>2184</v>
      </c>
      <c r="C51" s="59">
        <f>all!C51</f>
        <v>25</v>
      </c>
      <c r="D51" s="215">
        <f t="shared" si="5"/>
        <v>48.28571429</v>
      </c>
      <c r="E51" s="186"/>
      <c r="F51" s="187">
        <f t="shared" si="1"/>
        <v>2166</v>
      </c>
      <c r="G51" s="187">
        <v>27.0</v>
      </c>
      <c r="H51" s="67">
        <f t="shared" si="8"/>
        <v>0.8064516129</v>
      </c>
      <c r="I51" s="67">
        <f t="shared" si="11"/>
        <v>1.273598111</v>
      </c>
      <c r="J51" s="210">
        <f t="shared" si="6"/>
        <v>1</v>
      </c>
      <c r="K51" s="210">
        <f t="shared" si="12"/>
        <v>0.9937061296</v>
      </c>
      <c r="L51" s="199">
        <f t="shared" si="9"/>
        <v>0.01157943492</v>
      </c>
      <c r="M51" s="199">
        <f t="shared" si="13"/>
        <v>0.0243559288</v>
      </c>
      <c r="N51" s="201">
        <f t="shared" si="10"/>
        <v>0.0126227209</v>
      </c>
      <c r="O51" s="201">
        <f t="shared" si="14"/>
        <v>0.02230610047</v>
      </c>
      <c r="P51" s="209">
        <f t="shared" si="15"/>
        <v>27</v>
      </c>
      <c r="Q51" s="209">
        <f t="shared" si="7"/>
        <v>37.57142857</v>
      </c>
      <c r="R51" s="204"/>
      <c r="S51" s="204"/>
      <c r="T51" s="204"/>
      <c r="U51" s="204"/>
      <c r="V51" s="205"/>
      <c r="W51" s="205"/>
      <c r="X51" s="49"/>
      <c r="Y51" s="56"/>
    </row>
    <row r="52" ht="15.75" customHeight="1">
      <c r="A52" s="206">
        <v>43936.0</v>
      </c>
      <c r="B52" s="117">
        <f>all!B52</f>
        <v>2206</v>
      </c>
      <c r="C52" s="59">
        <f>all!C52</f>
        <v>22</v>
      </c>
      <c r="D52" s="215">
        <f t="shared" si="5"/>
        <v>44</v>
      </c>
      <c r="E52" s="186"/>
      <c r="F52" s="187">
        <f t="shared" si="1"/>
        <v>2183</v>
      </c>
      <c r="G52" s="187">
        <v>17.0</v>
      </c>
      <c r="H52" s="67">
        <f t="shared" si="8"/>
        <v>0.88</v>
      </c>
      <c r="I52" s="67">
        <f t="shared" si="11"/>
        <v>0.9023481112</v>
      </c>
      <c r="J52" s="210">
        <f t="shared" si="6"/>
        <v>0.6296296296</v>
      </c>
      <c r="K52" s="210">
        <f t="shared" si="12"/>
        <v>0.9899630248</v>
      </c>
      <c r="L52" s="199">
        <f t="shared" si="9"/>
        <v>0.01007326007</v>
      </c>
      <c r="M52" s="199">
        <f t="shared" si="13"/>
        <v>0.02177082108</v>
      </c>
      <c r="N52" s="201">
        <f t="shared" si="10"/>
        <v>0.00784856879</v>
      </c>
      <c r="O52" s="201">
        <f t="shared" si="14"/>
        <v>0.02109939781</v>
      </c>
      <c r="P52" s="209">
        <f t="shared" si="15"/>
        <v>17</v>
      </c>
      <c r="Q52" s="209">
        <f t="shared" si="7"/>
        <v>33</v>
      </c>
      <c r="R52" s="204"/>
      <c r="S52" s="204"/>
      <c r="T52" s="204"/>
      <c r="U52" s="204"/>
      <c r="V52" s="205"/>
      <c r="W52" s="205"/>
      <c r="X52" s="49"/>
      <c r="Y52" s="56"/>
    </row>
    <row r="53" ht="15.75" customHeight="1">
      <c r="A53" s="206">
        <v>43937.0</v>
      </c>
      <c r="B53" s="117">
        <f>all!B53</f>
        <v>2221</v>
      </c>
      <c r="C53" s="117">
        <f>all!C53</f>
        <v>15</v>
      </c>
      <c r="D53" s="215">
        <f t="shared" si="5"/>
        <v>36</v>
      </c>
      <c r="E53" s="186"/>
      <c r="F53" s="187">
        <f t="shared" si="1"/>
        <v>2207</v>
      </c>
      <c r="G53" s="187">
        <v>24.0</v>
      </c>
      <c r="H53" s="67">
        <f t="shared" si="8"/>
        <v>0.6818181818</v>
      </c>
      <c r="I53" s="67">
        <f t="shared" si="11"/>
        <v>0.9031597996</v>
      </c>
      <c r="J53" s="210">
        <f t="shared" si="6"/>
        <v>1.411764706</v>
      </c>
      <c r="K53" s="210">
        <f t="shared" si="12"/>
        <v>0.9688529679</v>
      </c>
      <c r="L53" s="199">
        <f t="shared" si="9"/>
        <v>0.006799637353</v>
      </c>
      <c r="M53" s="199">
        <f t="shared" si="13"/>
        <v>0.01739822675</v>
      </c>
      <c r="N53" s="201">
        <f t="shared" si="10"/>
        <v>0.01099404489</v>
      </c>
      <c r="O53" s="201">
        <f t="shared" si="14"/>
        <v>0.01850645246</v>
      </c>
      <c r="P53" s="209">
        <f t="shared" si="15"/>
        <v>24</v>
      </c>
      <c r="Q53" s="209">
        <f t="shared" si="7"/>
        <v>26.57142857</v>
      </c>
      <c r="R53" s="204"/>
      <c r="S53" s="204"/>
      <c r="T53" s="204"/>
      <c r="U53" s="204"/>
      <c r="V53" s="205"/>
      <c r="W53" s="205"/>
      <c r="X53" s="49"/>
      <c r="Y53" s="56"/>
    </row>
    <row r="54" ht="15.75" customHeight="1">
      <c r="A54" s="206">
        <v>43938.0</v>
      </c>
      <c r="B54" s="117">
        <f>all!B54</f>
        <v>2238</v>
      </c>
      <c r="C54" s="117">
        <f>all!C54</f>
        <v>17</v>
      </c>
      <c r="D54" s="215">
        <f t="shared" si="5"/>
        <v>30.71428571</v>
      </c>
      <c r="E54" s="186"/>
      <c r="F54" s="187">
        <f t="shared" si="1"/>
        <v>2213</v>
      </c>
      <c r="G54" s="187">
        <v>6.0</v>
      </c>
      <c r="H54" s="67">
        <f t="shared" si="8"/>
        <v>1.133333333</v>
      </c>
      <c r="I54" s="67">
        <f t="shared" si="11"/>
        <v>0.8741533893</v>
      </c>
      <c r="J54" s="210">
        <f t="shared" si="6"/>
        <v>0.25</v>
      </c>
      <c r="K54" s="210">
        <f t="shared" si="12"/>
        <v>0.8240825597</v>
      </c>
      <c r="L54" s="199">
        <f t="shared" si="9"/>
        <v>0.007654209815</v>
      </c>
      <c r="M54" s="199">
        <f t="shared" si="13"/>
        <v>0.01457381545</v>
      </c>
      <c r="N54" s="201">
        <f t="shared" si="10"/>
        <v>0.002718622565</v>
      </c>
      <c r="O54" s="201">
        <f t="shared" si="14"/>
        <v>0.01396132451</v>
      </c>
      <c r="P54" s="209">
        <f t="shared" si="15"/>
        <v>6</v>
      </c>
      <c r="Q54" s="209">
        <f t="shared" si="7"/>
        <v>21.28571429</v>
      </c>
      <c r="R54" s="204"/>
      <c r="S54" s="204"/>
      <c r="T54" s="204"/>
      <c r="U54" s="204"/>
      <c r="V54" s="205"/>
      <c r="W54" s="205"/>
      <c r="X54" s="49"/>
      <c r="Y54" s="56"/>
    </row>
    <row r="55" ht="15.75" customHeight="1">
      <c r="A55" s="214">
        <v>43939.0</v>
      </c>
      <c r="B55" s="117">
        <f>all!B55</f>
        <v>2249</v>
      </c>
      <c r="C55" s="117">
        <f>all!C55</f>
        <v>11</v>
      </c>
      <c r="D55" s="215">
        <f t="shared" si="5"/>
        <v>22</v>
      </c>
      <c r="E55" s="186"/>
      <c r="F55" s="187">
        <f t="shared" si="1"/>
        <v>2218</v>
      </c>
      <c r="G55" s="187">
        <v>5.0</v>
      </c>
      <c r="H55" s="67">
        <f t="shared" si="8"/>
        <v>0.6470588235</v>
      </c>
      <c r="I55" s="67">
        <f t="shared" si="11"/>
        <v>0.8599653197</v>
      </c>
      <c r="J55" s="210">
        <f t="shared" si="6"/>
        <v>0.8333333333</v>
      </c>
      <c r="K55" s="210">
        <f t="shared" si="12"/>
        <v>0.8503506756</v>
      </c>
      <c r="L55" s="199">
        <f t="shared" si="9"/>
        <v>0.00491510277</v>
      </c>
      <c r="M55" s="199">
        <f t="shared" si="13"/>
        <v>0.0101915863</v>
      </c>
      <c r="N55" s="201">
        <f t="shared" si="10"/>
        <v>0.002259376412</v>
      </c>
      <c r="O55" s="201">
        <f t="shared" si="14"/>
        <v>0.01127571912</v>
      </c>
      <c r="P55" s="209">
        <f t="shared" si="15"/>
        <v>5</v>
      </c>
      <c r="Q55" s="209">
        <f t="shared" si="7"/>
        <v>18.28571429</v>
      </c>
      <c r="R55" s="204"/>
      <c r="S55" s="204"/>
      <c r="T55" s="204"/>
      <c r="U55" s="204"/>
      <c r="V55" s="205"/>
      <c r="W55" s="205"/>
      <c r="X55" s="49"/>
      <c r="Y55" s="56"/>
    </row>
    <row r="56" ht="15.75" customHeight="1">
      <c r="A56" s="231">
        <v>43940.0</v>
      </c>
      <c r="B56" s="229">
        <f>all!B56</f>
        <v>2249</v>
      </c>
      <c r="C56" s="229" t="str">
        <f>all!C56</f>
        <v/>
      </c>
      <c r="D56" s="215">
        <f t="shared" si="5"/>
        <v>20.16666667</v>
      </c>
      <c r="E56" s="186"/>
      <c r="F56" s="229">
        <f t="shared" si="1"/>
        <v>2226</v>
      </c>
      <c r="G56" s="229">
        <v>8.0</v>
      </c>
      <c r="H56" s="232">
        <f t="shared" si="8"/>
        <v>0</v>
      </c>
      <c r="I56" s="232">
        <f t="shared" si="11"/>
        <v>0.693298653</v>
      </c>
      <c r="J56" s="232">
        <f t="shared" si="6"/>
        <v>1.6</v>
      </c>
      <c r="K56" s="232">
        <f t="shared" si="12"/>
        <v>0.9747692803</v>
      </c>
      <c r="L56" s="233">
        <f t="shared" si="9"/>
        <v>0</v>
      </c>
      <c r="M56" s="233">
        <f t="shared" si="13"/>
        <v>0.007941330587</v>
      </c>
      <c r="N56" s="233">
        <f t="shared" si="10"/>
        <v>0.003606853021</v>
      </c>
      <c r="O56" s="233">
        <f t="shared" si="14"/>
        <v>0.01095514826</v>
      </c>
      <c r="P56" s="234">
        <f t="shared" si="15"/>
        <v>8</v>
      </c>
      <c r="Q56" s="234">
        <f t="shared" si="7"/>
        <v>16.28571429</v>
      </c>
      <c r="R56" s="204"/>
      <c r="S56" s="204"/>
      <c r="T56" s="204"/>
      <c r="U56" s="204"/>
      <c r="V56" s="205"/>
      <c r="W56" s="205"/>
      <c r="X56" s="49"/>
      <c r="Y56" s="56" t="s">
        <v>42</v>
      </c>
    </row>
    <row r="57" ht="15.75" customHeight="1">
      <c r="A57" s="206">
        <v>43941.0</v>
      </c>
      <c r="B57" s="117">
        <f>all!B57</f>
        <v>2259</v>
      </c>
      <c r="C57" s="117">
        <f>all!C57</f>
        <v>10</v>
      </c>
      <c r="D57" s="215">
        <f t="shared" si="5"/>
        <v>16.66666667</v>
      </c>
      <c r="E57" s="186"/>
      <c r="F57" s="187">
        <f t="shared" si="1"/>
        <v>2387</v>
      </c>
      <c r="G57" s="187">
        <v>161.0</v>
      </c>
      <c r="H57" s="67">
        <f>C57/C55</f>
        <v>0.9090909091</v>
      </c>
      <c r="I57" s="67">
        <f t="shared" si="11"/>
        <v>0.74964335</v>
      </c>
      <c r="J57" s="210">
        <f t="shared" si="6"/>
        <v>20.125</v>
      </c>
      <c r="K57" s="210">
        <f t="shared" si="12"/>
        <v>3.38462505</v>
      </c>
      <c r="L57" s="199">
        <f t="shared" si="9"/>
        <v>0.004446420631</v>
      </c>
      <c r="M57" s="199">
        <f t="shared" si="13"/>
        <v>0.006495437938</v>
      </c>
      <c r="N57" s="201">
        <f t="shared" si="10"/>
        <v>0.07232704403</v>
      </c>
      <c r="O57" s="201">
        <f t="shared" si="14"/>
        <v>0.009393609611</v>
      </c>
      <c r="P57" s="228">
        <f>G57-153</f>
        <v>8</v>
      </c>
      <c r="Q57" s="209">
        <f t="shared" si="7"/>
        <v>13.57142857</v>
      </c>
      <c r="R57" s="204"/>
      <c r="S57" s="204"/>
      <c r="T57" s="204"/>
      <c r="U57" s="204"/>
      <c r="V57" s="205"/>
      <c r="W57" s="205"/>
      <c r="X57" s="49"/>
      <c r="Y57" s="56" t="s">
        <v>58</v>
      </c>
    </row>
    <row r="58" ht="15.75" customHeight="1">
      <c r="A58" s="206">
        <v>43942.0</v>
      </c>
      <c r="B58" s="117">
        <f>all!B58</f>
        <v>2415</v>
      </c>
      <c r="C58" s="117">
        <f>all!C58</f>
        <v>156</v>
      </c>
      <c r="D58" s="215">
        <f t="shared" si="5"/>
        <v>38.5</v>
      </c>
      <c r="E58" s="186"/>
      <c r="F58" s="187">
        <f t="shared" si="1"/>
        <v>2401</v>
      </c>
      <c r="G58" s="187">
        <v>14.0</v>
      </c>
      <c r="H58" s="67">
        <f t="shared" ref="H58:H273" si="16">C58/C57</f>
        <v>15.6</v>
      </c>
      <c r="I58" s="67">
        <f t="shared" si="11"/>
        <v>2.582219108</v>
      </c>
      <c r="J58" s="210">
        <f t="shared" si="6"/>
        <v>0.08695652174</v>
      </c>
      <c r="K58" s="210">
        <f t="shared" si="12"/>
        <v>3.242085524</v>
      </c>
      <c r="L58" s="199">
        <f t="shared" si="9"/>
        <v>0.06905710491</v>
      </c>
      <c r="M58" s="199">
        <f t="shared" si="13"/>
        <v>0.01470653365</v>
      </c>
      <c r="N58" s="201">
        <f t="shared" si="10"/>
        <v>0.005865102639</v>
      </c>
      <c r="O58" s="201">
        <f t="shared" si="14"/>
        <v>0.007288666711</v>
      </c>
      <c r="P58" s="209">
        <f>G58</f>
        <v>14</v>
      </c>
      <c r="Q58" s="209">
        <f t="shared" si="7"/>
        <v>11.71428571</v>
      </c>
      <c r="R58" s="204"/>
      <c r="S58" s="204"/>
      <c r="T58" s="204"/>
      <c r="U58" s="204"/>
      <c r="V58" s="205"/>
      <c r="W58" s="205"/>
      <c r="X58" s="49"/>
      <c r="Y58" s="56"/>
    </row>
    <row r="59" ht="15.75" customHeight="1">
      <c r="A59" s="206">
        <v>43943.0</v>
      </c>
      <c r="B59" s="117">
        <f>all!B59</f>
        <v>2422</v>
      </c>
      <c r="C59" s="117">
        <f>all!C59</f>
        <v>7</v>
      </c>
      <c r="D59" s="215">
        <f t="shared" si="5"/>
        <v>36</v>
      </c>
      <c r="E59" s="186"/>
      <c r="F59" s="187">
        <f t="shared" si="1"/>
        <v>2454</v>
      </c>
      <c r="G59" s="187">
        <v>53.0</v>
      </c>
      <c r="H59" s="67">
        <f t="shared" si="16"/>
        <v>0.04487179487</v>
      </c>
      <c r="I59" s="67">
        <f t="shared" si="11"/>
        <v>2.48702163</v>
      </c>
      <c r="J59" s="210">
        <f t="shared" si="6"/>
        <v>3.785714286</v>
      </c>
      <c r="K59" s="210">
        <f t="shared" si="12"/>
        <v>3.59029981</v>
      </c>
      <c r="L59" s="199">
        <f t="shared" si="9"/>
        <v>0.002898550725</v>
      </c>
      <c r="M59" s="199">
        <f t="shared" si="13"/>
        <v>0.01368157517</v>
      </c>
      <c r="N59" s="201">
        <f t="shared" si="10"/>
        <v>0.02207413578</v>
      </c>
      <c r="O59" s="201">
        <f t="shared" si="14"/>
        <v>0.005485493136</v>
      </c>
      <c r="P59" s="228">
        <f>G59-31</f>
        <v>22</v>
      </c>
      <c r="Q59" s="209">
        <f t="shared" si="7"/>
        <v>12.42857143</v>
      </c>
      <c r="R59" s="204"/>
      <c r="S59" s="204"/>
      <c r="T59" s="204"/>
      <c r="U59" s="204"/>
      <c r="V59" s="205"/>
      <c r="W59" s="205"/>
      <c r="X59" s="49"/>
      <c r="Y59" s="56" t="s">
        <v>59</v>
      </c>
    </row>
    <row r="60" ht="15.75" customHeight="1">
      <c r="A60" s="206">
        <v>43944.0</v>
      </c>
      <c r="B60" s="117">
        <f>all!B60</f>
        <v>2477</v>
      </c>
      <c r="C60" s="117">
        <f>all!C60</f>
        <v>55</v>
      </c>
      <c r="D60" s="215">
        <f t="shared" si="5"/>
        <v>42.66666667</v>
      </c>
      <c r="E60" s="186"/>
      <c r="F60" s="187">
        <f t="shared" si="1"/>
        <v>2484</v>
      </c>
      <c r="G60" s="187">
        <v>30.0</v>
      </c>
      <c r="H60" s="67">
        <f t="shared" si="16"/>
        <v>7.857142857</v>
      </c>
      <c r="I60" s="67">
        <f t="shared" si="11"/>
        <v>3.359164487</v>
      </c>
      <c r="J60" s="210">
        <f t="shared" si="6"/>
        <v>0.5660377358</v>
      </c>
      <c r="K60" s="210">
        <f t="shared" si="12"/>
        <v>3.582350823</v>
      </c>
      <c r="L60" s="199">
        <f t="shared" si="9"/>
        <v>0.02270850537</v>
      </c>
      <c r="M60" s="199">
        <f t="shared" si="13"/>
        <v>0.0159542706</v>
      </c>
      <c r="N60" s="201">
        <f t="shared" si="10"/>
        <v>0.01222493888</v>
      </c>
      <c r="O60" s="201">
        <f t="shared" si="14"/>
        <v>0.01838118818</v>
      </c>
      <c r="P60" s="228">
        <f>G60-7</f>
        <v>23</v>
      </c>
      <c r="Q60" s="209">
        <f t="shared" si="7"/>
        <v>12.28571429</v>
      </c>
      <c r="R60" s="204"/>
      <c r="S60" s="204"/>
      <c r="T60" s="204"/>
      <c r="U60" s="204"/>
      <c r="V60" s="205"/>
      <c r="W60" s="205"/>
      <c r="X60" s="49"/>
      <c r="Y60" s="56" t="s">
        <v>60</v>
      </c>
    </row>
    <row r="61" ht="15.75" customHeight="1">
      <c r="A61" s="206">
        <v>43945.0</v>
      </c>
      <c r="B61" s="117">
        <f>all!B61</f>
        <v>2504</v>
      </c>
      <c r="C61" s="117">
        <f>all!C61</f>
        <v>27</v>
      </c>
      <c r="D61" s="215">
        <f t="shared" si="5"/>
        <v>44.33333333</v>
      </c>
      <c r="E61" s="186"/>
      <c r="F61" s="187">
        <f t="shared" si="1"/>
        <v>2508</v>
      </c>
      <c r="G61" s="187">
        <v>24.0</v>
      </c>
      <c r="H61" s="67">
        <f t="shared" si="16"/>
        <v>0.4909090909</v>
      </c>
      <c r="I61" s="67">
        <f t="shared" si="11"/>
        <v>3.335300851</v>
      </c>
      <c r="J61" s="210">
        <f t="shared" si="6"/>
        <v>0.8</v>
      </c>
      <c r="K61" s="210">
        <f t="shared" si="12"/>
        <v>3.505880235</v>
      </c>
      <c r="L61" s="199">
        <f t="shared" si="9"/>
        <v>0.0109002826</v>
      </c>
      <c r="M61" s="199">
        <f t="shared" si="13"/>
        <v>0.01641799529</v>
      </c>
      <c r="N61" s="201">
        <f t="shared" si="10"/>
        <v>0.009661835749</v>
      </c>
      <c r="O61" s="201">
        <f t="shared" si="14"/>
        <v>0.01735539973</v>
      </c>
      <c r="P61" s="209">
        <f t="shared" ref="P61:P272" si="17">G61</f>
        <v>24</v>
      </c>
      <c r="Q61" s="209">
        <f t="shared" si="7"/>
        <v>14.85714286</v>
      </c>
      <c r="R61" s="204"/>
      <c r="S61" s="204"/>
      <c r="T61" s="204"/>
      <c r="U61" s="204"/>
      <c r="V61" s="205"/>
      <c r="W61" s="205"/>
      <c r="X61" s="49"/>
      <c r="Y61" s="56"/>
    </row>
    <row r="62" ht="15.75" customHeight="1">
      <c r="A62" s="214">
        <v>43946.0</v>
      </c>
      <c r="B62" s="117">
        <f>all!B62</f>
        <v>2520</v>
      </c>
      <c r="C62" s="117">
        <f>all!C62</f>
        <v>16</v>
      </c>
      <c r="D62" s="215">
        <f t="shared" si="5"/>
        <v>45.16666667</v>
      </c>
      <c r="E62" s="186"/>
      <c r="F62" s="187">
        <f t="shared" si="1"/>
        <v>2523</v>
      </c>
      <c r="G62" s="187">
        <v>15.0</v>
      </c>
      <c r="H62" s="67">
        <f t="shared" si="16"/>
        <v>0.5925925926</v>
      </c>
      <c r="I62" s="67">
        <f t="shared" si="11"/>
        <v>3.267708259</v>
      </c>
      <c r="J62" s="210">
        <f t="shared" si="6"/>
        <v>0.625</v>
      </c>
      <c r="K62" s="210">
        <f t="shared" si="12"/>
        <v>3.552755235</v>
      </c>
      <c r="L62" s="199">
        <f t="shared" si="9"/>
        <v>0.006389776358</v>
      </c>
      <c r="M62" s="199">
        <f t="shared" si="13"/>
        <v>0.01662866294</v>
      </c>
      <c r="N62" s="201">
        <f t="shared" si="10"/>
        <v>0.005980861244</v>
      </c>
      <c r="O62" s="201">
        <f t="shared" si="14"/>
        <v>0.02122650237</v>
      </c>
      <c r="P62" s="209">
        <f t="shared" si="17"/>
        <v>15</v>
      </c>
      <c r="Q62" s="209">
        <f t="shared" si="7"/>
        <v>16.28571429</v>
      </c>
      <c r="R62" s="204"/>
      <c r="S62" s="204"/>
      <c r="T62" s="204"/>
      <c r="U62" s="204"/>
      <c r="V62" s="205"/>
      <c r="W62" s="205"/>
      <c r="X62" s="49"/>
      <c r="Y62" s="56"/>
    </row>
    <row r="63" ht="15.75" customHeight="1">
      <c r="A63" s="214">
        <v>43947.0</v>
      </c>
      <c r="B63" s="117">
        <f>all!B63</f>
        <v>2531</v>
      </c>
      <c r="C63" s="117">
        <f>all!C63</f>
        <v>11</v>
      </c>
      <c r="D63" s="215">
        <f t="shared" si="5"/>
        <v>40.28571429</v>
      </c>
      <c r="E63" s="186"/>
      <c r="F63" s="187">
        <f t="shared" si="1"/>
        <v>2524</v>
      </c>
      <c r="G63" s="187">
        <v>1.0</v>
      </c>
      <c r="H63" s="67">
        <f t="shared" si="16"/>
        <v>0.6875</v>
      </c>
      <c r="I63" s="67">
        <f t="shared" si="11"/>
        <v>3.272763406</v>
      </c>
      <c r="J63" s="210">
        <f t="shared" si="6"/>
        <v>0.06666666667</v>
      </c>
      <c r="K63" s="210">
        <f t="shared" si="12"/>
        <v>3.456921901</v>
      </c>
      <c r="L63" s="199">
        <f t="shared" si="9"/>
        <v>0.004365079365</v>
      </c>
      <c r="M63" s="199">
        <f t="shared" si="13"/>
        <v>0.01725224571</v>
      </c>
      <c r="N63" s="201">
        <f t="shared" si="10"/>
        <v>0.0003963535474</v>
      </c>
      <c r="O63" s="201">
        <f t="shared" si="14"/>
        <v>0.02321961487</v>
      </c>
      <c r="P63" s="209">
        <f t="shared" si="17"/>
        <v>1</v>
      </c>
      <c r="Q63" s="209">
        <f t="shared" si="7"/>
        <v>15.28571429</v>
      </c>
      <c r="R63" s="204"/>
      <c r="S63" s="204"/>
      <c r="T63" s="204"/>
      <c r="U63" s="204"/>
      <c r="V63" s="205"/>
      <c r="W63" s="205"/>
      <c r="X63" s="49"/>
      <c r="Y63" s="56"/>
    </row>
    <row r="64" ht="15.75" customHeight="1">
      <c r="A64" s="206">
        <v>43948.0</v>
      </c>
      <c r="B64" s="117">
        <f>all!B64</f>
        <v>2548</v>
      </c>
      <c r="C64" s="117">
        <f>all!C64</f>
        <v>17</v>
      </c>
      <c r="D64" s="215">
        <f t="shared" si="5"/>
        <v>41.28571429</v>
      </c>
      <c r="E64" s="186"/>
      <c r="F64" s="187">
        <f t="shared" si="1"/>
        <v>2560</v>
      </c>
      <c r="G64" s="187">
        <v>36.0</v>
      </c>
      <c r="H64" s="67">
        <f t="shared" si="16"/>
        <v>1.545454545</v>
      </c>
      <c r="I64" s="67">
        <f t="shared" si="11"/>
        <v>3.465945224</v>
      </c>
      <c r="J64" s="210">
        <f t="shared" si="6"/>
        <v>36</v>
      </c>
      <c r="K64" s="210">
        <f t="shared" si="12"/>
        <v>7.756921901</v>
      </c>
      <c r="L64" s="199">
        <f t="shared" si="9"/>
        <v>0.006716712762</v>
      </c>
      <c r="M64" s="199">
        <f t="shared" si="13"/>
        <v>0.01757657316</v>
      </c>
      <c r="N64" s="201">
        <f t="shared" si="10"/>
        <v>0.01426307448</v>
      </c>
      <c r="O64" s="201">
        <f t="shared" si="14"/>
        <v>0.02443061141</v>
      </c>
      <c r="P64" s="209">
        <f t="shared" si="17"/>
        <v>36</v>
      </c>
      <c r="Q64" s="209">
        <f t="shared" si="7"/>
        <v>19.28571429</v>
      </c>
      <c r="R64" s="204"/>
      <c r="S64" s="204"/>
      <c r="T64" s="204"/>
      <c r="U64" s="204"/>
      <c r="V64" s="205"/>
      <c r="W64" s="205"/>
      <c r="X64" s="49"/>
      <c r="Y64" s="56"/>
    </row>
    <row r="65" ht="15.75" customHeight="1">
      <c r="A65" s="206">
        <v>43949.0</v>
      </c>
      <c r="B65" s="117">
        <f>all!B65</f>
        <v>2580</v>
      </c>
      <c r="C65" s="117">
        <f>all!C65</f>
        <v>32</v>
      </c>
      <c r="D65" s="215">
        <f t="shared" si="5"/>
        <v>23.57142857</v>
      </c>
      <c r="E65" s="186"/>
      <c r="F65" s="187">
        <f t="shared" si="1"/>
        <v>2573</v>
      </c>
      <c r="G65" s="187">
        <v>13.0</v>
      </c>
      <c r="H65" s="67">
        <f t="shared" si="16"/>
        <v>1.882352941</v>
      </c>
      <c r="I65" s="67">
        <f t="shared" si="11"/>
        <v>3.587602978</v>
      </c>
      <c r="J65" s="210">
        <f t="shared" si="6"/>
        <v>0.3611111111</v>
      </c>
      <c r="K65" s="210">
        <f t="shared" si="12"/>
        <v>5.28643579</v>
      </c>
      <c r="L65" s="199">
        <f t="shared" si="9"/>
        <v>0.0125588697</v>
      </c>
      <c r="M65" s="199">
        <f t="shared" si="13"/>
        <v>0.009505396697</v>
      </c>
      <c r="N65" s="201">
        <f t="shared" si="10"/>
        <v>0.005078125</v>
      </c>
      <c r="O65" s="201">
        <f t="shared" si="14"/>
        <v>0.01116137486</v>
      </c>
      <c r="P65" s="209">
        <f t="shared" si="17"/>
        <v>13</v>
      </c>
      <c r="Q65" s="209">
        <f t="shared" si="7"/>
        <v>19.14285714</v>
      </c>
      <c r="R65" s="204"/>
      <c r="S65" s="204"/>
      <c r="T65" s="204"/>
      <c r="U65" s="204"/>
      <c r="V65" s="205"/>
      <c r="W65" s="205"/>
      <c r="X65" s="49"/>
      <c r="Y65" s="56"/>
    </row>
    <row r="66" ht="15.75" customHeight="1">
      <c r="A66" s="206">
        <v>43950.0</v>
      </c>
      <c r="B66" s="117">
        <f>all!B66</f>
        <v>2590</v>
      </c>
      <c r="C66" s="117">
        <f>all!C66</f>
        <v>10</v>
      </c>
      <c r="D66" s="215">
        <f t="shared" si="5"/>
        <v>24</v>
      </c>
      <c r="E66" s="186"/>
      <c r="F66" s="187">
        <f t="shared" si="1"/>
        <v>2583</v>
      </c>
      <c r="G66" s="187">
        <v>10.0</v>
      </c>
      <c r="H66" s="67">
        <f t="shared" si="16"/>
        <v>0.3125</v>
      </c>
      <c r="I66" s="67">
        <f t="shared" si="11"/>
        <v>1.676665478</v>
      </c>
      <c r="J66" s="210">
        <f t="shared" si="6"/>
        <v>0.7692307692</v>
      </c>
      <c r="K66" s="210">
        <f t="shared" si="12"/>
        <v>5.371720071</v>
      </c>
      <c r="L66" s="199">
        <f t="shared" si="9"/>
        <v>0.003875968992</v>
      </c>
      <c r="M66" s="199">
        <f t="shared" si="13"/>
        <v>0.009645027878</v>
      </c>
      <c r="N66" s="201">
        <f t="shared" si="10"/>
        <v>0.003886513797</v>
      </c>
      <c r="O66" s="201">
        <f t="shared" si="14"/>
        <v>0.01006762504</v>
      </c>
      <c r="P66" s="209">
        <f t="shared" si="17"/>
        <v>10</v>
      </c>
      <c r="Q66" s="209">
        <f t="shared" si="7"/>
        <v>17.42857143</v>
      </c>
      <c r="R66" s="204"/>
      <c r="S66" s="204"/>
      <c r="T66" s="204"/>
      <c r="U66" s="204"/>
      <c r="V66" s="205"/>
      <c r="W66" s="205"/>
      <c r="X66" s="49"/>
      <c r="Y66" s="56"/>
    </row>
    <row r="67" ht="15.75" customHeight="1">
      <c r="A67" s="206">
        <v>43951.0</v>
      </c>
      <c r="B67" s="117">
        <f>all!B67</f>
        <v>2605</v>
      </c>
      <c r="C67" s="117">
        <f>all!C67</f>
        <v>15</v>
      </c>
      <c r="D67" s="215">
        <f t="shared" si="5"/>
        <v>18.28571429</v>
      </c>
      <c r="E67" s="186"/>
      <c r="F67" s="187">
        <f t="shared" si="1"/>
        <v>2606</v>
      </c>
      <c r="G67" s="187">
        <v>23.0</v>
      </c>
      <c r="H67" s="67">
        <f t="shared" si="16"/>
        <v>1.5</v>
      </c>
      <c r="I67" s="67">
        <f t="shared" si="11"/>
        <v>1.858556503</v>
      </c>
      <c r="J67" s="210">
        <f t="shared" si="6"/>
        <v>2.3</v>
      </c>
      <c r="K67" s="210">
        <f t="shared" si="12"/>
        <v>5.186005785</v>
      </c>
      <c r="L67" s="199">
        <f t="shared" si="9"/>
        <v>0.005791505792</v>
      </c>
      <c r="M67" s="199">
        <f t="shared" si="13"/>
        <v>0.007228313653</v>
      </c>
      <c r="N67" s="201">
        <f t="shared" si="10"/>
        <v>0.008904374758</v>
      </c>
      <c r="O67" s="201">
        <f t="shared" si="14"/>
        <v>0.00850541278</v>
      </c>
      <c r="P67" s="209">
        <f t="shared" si="17"/>
        <v>23</v>
      </c>
      <c r="Q67" s="209">
        <f t="shared" si="7"/>
        <v>17.42857143</v>
      </c>
      <c r="R67" s="204"/>
      <c r="S67" s="204"/>
      <c r="T67" s="204"/>
      <c r="U67" s="204"/>
      <c r="V67" s="205"/>
      <c r="W67" s="205"/>
      <c r="X67" s="49"/>
      <c r="Y67" s="56"/>
    </row>
    <row r="68" ht="15.75" customHeight="1">
      <c r="A68" s="206">
        <v>43952.0</v>
      </c>
      <c r="B68" s="117">
        <f>all!B68</f>
        <v>2626</v>
      </c>
      <c r="C68" s="117">
        <f>all!C68</f>
        <v>21</v>
      </c>
      <c r="D68" s="215">
        <f t="shared" si="5"/>
        <v>17.42857143</v>
      </c>
      <c r="E68" s="186"/>
      <c r="F68" s="187">
        <f t="shared" si="1"/>
        <v>2612</v>
      </c>
      <c r="G68" s="187">
        <v>6.0</v>
      </c>
      <c r="H68" s="67">
        <f t="shared" si="16"/>
        <v>1.4</v>
      </c>
      <c r="I68" s="67">
        <f t="shared" si="11"/>
        <v>1.051413646</v>
      </c>
      <c r="J68" s="210">
        <f t="shared" si="6"/>
        <v>0.2608695652</v>
      </c>
      <c r="K68" s="210">
        <f t="shared" si="12"/>
        <v>5.147859764</v>
      </c>
      <c r="L68" s="199">
        <f t="shared" si="9"/>
        <v>0.008061420345</v>
      </c>
      <c r="M68" s="199">
        <f t="shared" si="13"/>
        <v>0.006822761902</v>
      </c>
      <c r="N68" s="201">
        <f t="shared" si="10"/>
        <v>0.002302379125</v>
      </c>
      <c r="O68" s="201">
        <f t="shared" si="14"/>
        <v>0.007076050005</v>
      </c>
      <c r="P68" s="209">
        <f t="shared" si="17"/>
        <v>6</v>
      </c>
      <c r="Q68" s="209">
        <f t="shared" si="7"/>
        <v>14.85714286</v>
      </c>
      <c r="R68" s="204">
        <v>593.0</v>
      </c>
      <c r="S68" s="204">
        <v>1291.0</v>
      </c>
      <c r="T68" s="234">
        <f t="shared" ref="T68:T100" si="18">B68-R68-S68</f>
        <v>742</v>
      </c>
      <c r="U68" s="204"/>
      <c r="V68" s="205">
        <f t="shared" ref="V68:V273" si="19">SUM(U55:U68)</f>
        <v>0</v>
      </c>
      <c r="W68" s="205"/>
      <c r="X68" s="49"/>
      <c r="Y68" s="56"/>
    </row>
    <row r="69" ht="15.75" customHeight="1">
      <c r="A69" s="214">
        <v>43953.0</v>
      </c>
      <c r="B69" s="117">
        <f>all!B69</f>
        <v>2634</v>
      </c>
      <c r="C69" s="117">
        <f>all!C69</f>
        <v>8</v>
      </c>
      <c r="D69" s="215">
        <f t="shared" si="5"/>
        <v>16.28571429</v>
      </c>
      <c r="E69" s="186"/>
      <c r="F69" s="187">
        <f t="shared" si="1"/>
        <v>2616</v>
      </c>
      <c r="G69" s="187">
        <v>4.0</v>
      </c>
      <c r="H69" s="67">
        <f t="shared" si="16"/>
        <v>0.380952381</v>
      </c>
      <c r="I69" s="67">
        <f t="shared" si="11"/>
        <v>1.037669058</v>
      </c>
      <c r="J69" s="210">
        <f t="shared" si="6"/>
        <v>0.6666666667</v>
      </c>
      <c r="K69" s="210">
        <f t="shared" si="12"/>
        <v>5.131193097</v>
      </c>
      <c r="L69" s="199">
        <f t="shared" si="9"/>
        <v>0.003046458492</v>
      </c>
      <c r="M69" s="199">
        <f t="shared" si="13"/>
        <v>0.006345145064</v>
      </c>
      <c r="N69" s="201">
        <f t="shared" si="10"/>
        <v>0.001531393568</v>
      </c>
      <c r="O69" s="201">
        <f t="shared" si="14"/>
        <v>0.005920985615</v>
      </c>
      <c r="P69" s="209">
        <f t="shared" si="17"/>
        <v>4</v>
      </c>
      <c r="Q69" s="209">
        <f t="shared" si="7"/>
        <v>13.28571429</v>
      </c>
      <c r="R69" s="204">
        <v>593.0</v>
      </c>
      <c r="S69" s="204">
        <v>1301.0</v>
      </c>
      <c r="T69" s="234">
        <f t="shared" si="18"/>
        <v>740</v>
      </c>
      <c r="U69" s="234">
        <f t="shared" ref="U69:U90" si="20">T69-T68</f>
        <v>-2</v>
      </c>
      <c r="V69" s="205">
        <f t="shared" si="19"/>
        <v>-2</v>
      </c>
      <c r="W69" s="205"/>
      <c r="X69" s="49"/>
      <c r="Y69" s="56"/>
    </row>
    <row r="70" ht="15.75" customHeight="1">
      <c r="A70" s="214">
        <v>43954.0</v>
      </c>
      <c r="B70" s="117">
        <f>all!B70</f>
        <v>2640</v>
      </c>
      <c r="C70" s="117">
        <f>all!C70</f>
        <v>6</v>
      </c>
      <c r="D70" s="215">
        <f t="shared" si="5"/>
        <v>15.57142857</v>
      </c>
      <c r="E70" s="186"/>
      <c r="F70" s="187">
        <f t="shared" si="1"/>
        <v>2625</v>
      </c>
      <c r="G70" s="187">
        <v>9.0</v>
      </c>
      <c r="H70" s="67">
        <f t="shared" si="16"/>
        <v>0.75</v>
      </c>
      <c r="I70" s="67">
        <f t="shared" si="11"/>
        <v>1.057344983</v>
      </c>
      <c r="J70" s="210">
        <f t="shared" si="6"/>
        <v>2.25</v>
      </c>
      <c r="K70" s="210">
        <f t="shared" si="12"/>
        <v>5.334318097</v>
      </c>
      <c r="L70" s="199">
        <f t="shared" si="9"/>
        <v>0.002277904328</v>
      </c>
      <c r="M70" s="199">
        <f t="shared" si="13"/>
        <v>0.006046977202</v>
      </c>
      <c r="N70" s="201">
        <f t="shared" si="10"/>
        <v>0.003440366972</v>
      </c>
      <c r="O70" s="201">
        <f t="shared" si="14"/>
        <v>0.006505688317</v>
      </c>
      <c r="P70" s="209">
        <f t="shared" si="17"/>
        <v>9</v>
      </c>
      <c r="Q70" s="209">
        <f t="shared" si="7"/>
        <v>14.42857143</v>
      </c>
      <c r="R70" s="204">
        <v>595.0</v>
      </c>
      <c r="S70" s="204">
        <v>1303.0</v>
      </c>
      <c r="T70" s="234">
        <f t="shared" si="18"/>
        <v>742</v>
      </c>
      <c r="U70" s="234">
        <f t="shared" si="20"/>
        <v>2</v>
      </c>
      <c r="V70" s="205">
        <f t="shared" si="19"/>
        <v>0</v>
      </c>
      <c r="W70" s="205"/>
      <c r="X70" s="49"/>
      <c r="Y70" s="56"/>
    </row>
    <row r="71" ht="15.75" customHeight="1">
      <c r="A71" s="206">
        <v>43955.0</v>
      </c>
      <c r="B71" s="117">
        <f>all!B71</f>
        <v>2646</v>
      </c>
      <c r="C71" s="117">
        <f>all!C71</f>
        <v>6</v>
      </c>
      <c r="D71" s="215">
        <f t="shared" si="5"/>
        <v>14</v>
      </c>
      <c r="E71" s="186"/>
      <c r="F71" s="187">
        <f t="shared" si="1"/>
        <v>2640</v>
      </c>
      <c r="G71" s="187">
        <v>15.0</v>
      </c>
      <c r="H71" s="67">
        <f t="shared" si="16"/>
        <v>1</v>
      </c>
      <c r="I71" s="67">
        <f t="shared" si="11"/>
        <v>1.096407483</v>
      </c>
      <c r="J71" s="210">
        <f t="shared" si="6"/>
        <v>1.666666667</v>
      </c>
      <c r="K71" s="210">
        <f t="shared" si="12"/>
        <v>5.534318097</v>
      </c>
      <c r="L71" s="199">
        <f t="shared" si="9"/>
        <v>0.002272727273</v>
      </c>
      <c r="M71" s="199">
        <f t="shared" si="13"/>
        <v>0.005412122132</v>
      </c>
      <c r="N71" s="201">
        <f t="shared" si="10"/>
        <v>0.005714285714</v>
      </c>
      <c r="O71" s="201">
        <f t="shared" si="14"/>
        <v>0.006886893433</v>
      </c>
      <c r="P71" s="209">
        <f t="shared" si="17"/>
        <v>15</v>
      </c>
      <c r="Q71" s="209">
        <f t="shared" si="7"/>
        <v>11.42857143</v>
      </c>
      <c r="R71" s="204">
        <v>596.0</v>
      </c>
      <c r="S71" s="204">
        <v>1313.0</v>
      </c>
      <c r="T71" s="234">
        <f t="shared" si="18"/>
        <v>737</v>
      </c>
      <c r="U71" s="234">
        <f t="shared" si="20"/>
        <v>-5</v>
      </c>
      <c r="V71" s="205">
        <f t="shared" si="19"/>
        <v>-5</v>
      </c>
      <c r="W71" s="205"/>
      <c r="X71" s="49"/>
      <c r="Y71" s="56"/>
    </row>
    <row r="72" ht="15.75" customHeight="1">
      <c r="A72" s="206">
        <v>43956.0</v>
      </c>
      <c r="B72" s="117">
        <f>all!B72</f>
        <v>2656</v>
      </c>
      <c r="C72" s="117">
        <f>all!C72</f>
        <v>10</v>
      </c>
      <c r="D72" s="215">
        <f t="shared" si="5"/>
        <v>10.85714286</v>
      </c>
      <c r="E72" s="186"/>
      <c r="F72" s="187">
        <f t="shared" si="1"/>
        <v>2665</v>
      </c>
      <c r="G72" s="187">
        <v>25.0</v>
      </c>
      <c r="H72" s="67">
        <f t="shared" si="16"/>
        <v>1.666666667</v>
      </c>
      <c r="I72" s="67">
        <f t="shared" si="11"/>
        <v>1.111558999</v>
      </c>
      <c r="J72" s="210">
        <f t="shared" si="6"/>
        <v>1.666666667</v>
      </c>
      <c r="K72" s="210">
        <f t="shared" si="12"/>
        <v>1.242651431</v>
      </c>
      <c r="L72" s="199">
        <f t="shared" si="9"/>
        <v>0.003779289494</v>
      </c>
      <c r="M72" s="199">
        <f t="shared" si="13"/>
        <v>0.004157896388</v>
      </c>
      <c r="N72" s="201">
        <f t="shared" si="10"/>
        <v>0.00946969697</v>
      </c>
      <c r="O72" s="201">
        <f t="shared" si="14"/>
        <v>0.00434055725</v>
      </c>
      <c r="P72" s="209">
        <f t="shared" si="17"/>
        <v>25</v>
      </c>
      <c r="Q72" s="209">
        <f t="shared" si="7"/>
        <v>13.14285714</v>
      </c>
      <c r="R72" s="204">
        <v>598.0</v>
      </c>
      <c r="S72" s="204">
        <v>1317.0</v>
      </c>
      <c r="T72" s="234">
        <f t="shared" si="18"/>
        <v>741</v>
      </c>
      <c r="U72" s="234">
        <f t="shared" si="20"/>
        <v>4</v>
      </c>
      <c r="V72" s="205">
        <f t="shared" si="19"/>
        <v>-1</v>
      </c>
      <c r="W72" s="205"/>
      <c r="X72" s="49"/>
      <c r="Y72" s="56"/>
    </row>
    <row r="73" ht="15.75" customHeight="1">
      <c r="A73" s="206">
        <v>43957.0</v>
      </c>
      <c r="B73" s="117">
        <f>all!B73</f>
        <v>2677</v>
      </c>
      <c r="C73" s="117">
        <f>all!C73</f>
        <v>21</v>
      </c>
      <c r="D73" s="215">
        <f t="shared" si="5"/>
        <v>12.42857143</v>
      </c>
      <c r="E73" s="186"/>
      <c r="F73" s="187">
        <f t="shared" si="1"/>
        <v>2676</v>
      </c>
      <c r="G73" s="187">
        <v>11.0</v>
      </c>
      <c r="H73" s="67">
        <f t="shared" si="16"/>
        <v>2.1</v>
      </c>
      <c r="I73" s="67">
        <f t="shared" si="11"/>
        <v>1.138764881</v>
      </c>
      <c r="J73" s="210">
        <f t="shared" si="6"/>
        <v>0.44</v>
      </c>
      <c r="K73" s="210">
        <f t="shared" si="12"/>
        <v>1.252512542</v>
      </c>
      <c r="L73" s="199">
        <f t="shared" si="9"/>
        <v>0.007906626506</v>
      </c>
      <c r="M73" s="199">
        <f t="shared" si="13"/>
        <v>0.004733704604</v>
      </c>
      <c r="N73" s="201">
        <f t="shared" si="10"/>
        <v>0.004127579737</v>
      </c>
      <c r="O73" s="201">
        <f t="shared" si="14"/>
        <v>0.004013005644</v>
      </c>
      <c r="P73" s="209">
        <f t="shared" si="17"/>
        <v>11</v>
      </c>
      <c r="Q73" s="209">
        <f t="shared" si="7"/>
        <v>13.28571429</v>
      </c>
      <c r="R73" s="204">
        <v>603.0</v>
      </c>
      <c r="S73" s="204">
        <v>1326.0</v>
      </c>
      <c r="T73" s="234">
        <f t="shared" si="18"/>
        <v>748</v>
      </c>
      <c r="U73" s="234">
        <f t="shared" si="20"/>
        <v>7</v>
      </c>
      <c r="V73" s="205">
        <f t="shared" si="19"/>
        <v>6</v>
      </c>
      <c r="W73" s="205"/>
      <c r="X73" s="49"/>
      <c r="Y73" s="56"/>
    </row>
    <row r="74" ht="15.75" customHeight="1">
      <c r="A74" s="206">
        <v>43958.0</v>
      </c>
      <c r="B74" s="117">
        <f>all!B74</f>
        <v>2692</v>
      </c>
      <c r="C74" s="117">
        <f>all!C74</f>
        <v>15</v>
      </c>
      <c r="D74" s="215">
        <f t="shared" si="5"/>
        <v>12.42857143</v>
      </c>
      <c r="E74" s="186"/>
      <c r="F74" s="187">
        <f t="shared" si="1"/>
        <v>2688</v>
      </c>
      <c r="G74" s="187">
        <v>12.0</v>
      </c>
      <c r="H74" s="67">
        <f t="shared" si="16"/>
        <v>0.7142857143</v>
      </c>
      <c r="I74" s="67">
        <f t="shared" si="11"/>
        <v>1.188988095</v>
      </c>
      <c r="J74" s="210">
        <f t="shared" si="6"/>
        <v>1.090909091</v>
      </c>
      <c r="K74" s="210">
        <f t="shared" si="12"/>
        <v>1.292722332</v>
      </c>
      <c r="L74" s="199">
        <f t="shared" si="9"/>
        <v>0.005603287262</v>
      </c>
      <c r="M74" s="199">
        <f t="shared" si="13"/>
        <v>0.004706816243</v>
      </c>
      <c r="N74" s="201">
        <f t="shared" si="10"/>
        <v>0.004484304933</v>
      </c>
      <c r="O74" s="201">
        <f t="shared" si="14"/>
        <v>0.004378560028</v>
      </c>
      <c r="P74" s="209">
        <f t="shared" si="17"/>
        <v>12</v>
      </c>
      <c r="Q74" s="209">
        <f t="shared" si="7"/>
        <v>11.71428571</v>
      </c>
      <c r="R74" s="204">
        <v>603.0</v>
      </c>
      <c r="S74" s="204">
        <v>1340.0</v>
      </c>
      <c r="T74" s="234">
        <f t="shared" si="18"/>
        <v>749</v>
      </c>
      <c r="U74" s="234">
        <f t="shared" si="20"/>
        <v>1</v>
      </c>
      <c r="V74" s="205">
        <f t="shared" si="19"/>
        <v>7</v>
      </c>
      <c r="W74" s="205"/>
      <c r="X74" s="49"/>
      <c r="Y74" s="56" t="str">
        <f>V74/E74</f>
        <v>#DIV/0!</v>
      </c>
    </row>
    <row r="75" ht="15.75" customHeight="1">
      <c r="A75" s="206">
        <v>43959.0</v>
      </c>
      <c r="B75" s="117">
        <f>all!B75</f>
        <v>2705</v>
      </c>
      <c r="C75" s="117">
        <f>all!C75</f>
        <v>13</v>
      </c>
      <c r="D75" s="215">
        <f t="shared" si="5"/>
        <v>11.28571429</v>
      </c>
      <c r="E75" s="186"/>
      <c r="F75" s="187">
        <f t="shared" si="1"/>
        <v>2706</v>
      </c>
      <c r="G75" s="187">
        <v>18.0</v>
      </c>
      <c r="H75" s="67">
        <f t="shared" si="16"/>
        <v>0.8666666667</v>
      </c>
      <c r="I75" s="67">
        <f t="shared" si="11"/>
        <v>1.109821429</v>
      </c>
      <c r="J75" s="210">
        <f t="shared" si="6"/>
        <v>1.5</v>
      </c>
      <c r="K75" s="210">
        <f t="shared" si="12"/>
        <v>1.192722332</v>
      </c>
      <c r="L75" s="199">
        <f t="shared" si="9"/>
        <v>0.004829123328</v>
      </c>
      <c r="M75" s="199">
        <f t="shared" si="13"/>
        <v>0.004245059526</v>
      </c>
      <c r="N75" s="201">
        <f t="shared" si="10"/>
        <v>0.006696428571</v>
      </c>
      <c r="O75" s="201">
        <f t="shared" si="14"/>
        <v>0.00449162447</v>
      </c>
      <c r="P75" s="209">
        <f t="shared" si="17"/>
        <v>18</v>
      </c>
      <c r="Q75" s="209">
        <f t="shared" si="7"/>
        <v>13.42857143</v>
      </c>
      <c r="R75" s="204">
        <v>603.0</v>
      </c>
      <c r="S75" s="204">
        <v>1349.0</v>
      </c>
      <c r="T75" s="234">
        <f t="shared" si="18"/>
        <v>753</v>
      </c>
      <c r="U75" s="234">
        <f t="shared" si="20"/>
        <v>4</v>
      </c>
      <c r="V75" s="205">
        <f t="shared" si="19"/>
        <v>11</v>
      </c>
      <c r="W75" s="205"/>
      <c r="X75" s="49"/>
      <c r="Y75" s="56"/>
    </row>
    <row r="76" ht="15.75" customHeight="1">
      <c r="A76" s="214">
        <v>43960.0</v>
      </c>
      <c r="B76" s="117">
        <f>all!B76</f>
        <v>2724</v>
      </c>
      <c r="C76" s="117">
        <f>all!C76</f>
        <v>19</v>
      </c>
      <c r="D76" s="215">
        <f t="shared" si="5"/>
        <v>12.85714286</v>
      </c>
      <c r="E76" s="186"/>
      <c r="F76" s="187">
        <f t="shared" si="1"/>
        <v>2711</v>
      </c>
      <c r="G76" s="187">
        <v>5.0</v>
      </c>
      <c r="H76" s="67">
        <f t="shared" si="16"/>
        <v>1.461538462</v>
      </c>
      <c r="I76" s="67">
        <f t="shared" si="11"/>
        <v>1.117513736</v>
      </c>
      <c r="J76" s="210">
        <f t="shared" si="6"/>
        <v>0.2777777778</v>
      </c>
      <c r="K76" s="210">
        <f t="shared" si="12"/>
        <v>1.194835859</v>
      </c>
      <c r="L76" s="199">
        <f t="shared" si="9"/>
        <v>0.007024029575</v>
      </c>
      <c r="M76" s="199">
        <f t="shared" si="13"/>
        <v>0.004813283966</v>
      </c>
      <c r="N76" s="201">
        <f t="shared" si="10"/>
        <v>0.00184774575</v>
      </c>
      <c r="O76" s="201">
        <f t="shared" si="14"/>
        <v>0.004856664592</v>
      </c>
      <c r="P76" s="209">
        <f t="shared" si="17"/>
        <v>5</v>
      </c>
      <c r="Q76" s="209">
        <f t="shared" si="7"/>
        <v>13.57142857</v>
      </c>
      <c r="R76" s="204">
        <v>603.0</v>
      </c>
      <c r="S76" s="204">
        <v>1358.0</v>
      </c>
      <c r="T76" s="234">
        <f t="shared" si="18"/>
        <v>763</v>
      </c>
      <c r="U76" s="234">
        <f t="shared" si="20"/>
        <v>10</v>
      </c>
      <c r="V76" s="205">
        <f t="shared" si="19"/>
        <v>21</v>
      </c>
      <c r="W76" s="205"/>
      <c r="X76" s="49"/>
      <c r="Y76" s="56"/>
    </row>
    <row r="77" ht="15.75" customHeight="1">
      <c r="A77" s="214">
        <v>43961.0</v>
      </c>
      <c r="B77" s="117">
        <f>all!B77</f>
        <v>2730</v>
      </c>
      <c r="C77" s="117">
        <f>all!C77</f>
        <v>6</v>
      </c>
      <c r="D77" s="215">
        <f t="shared" si="5"/>
        <v>12.85714286</v>
      </c>
      <c r="E77" s="186"/>
      <c r="F77" s="187">
        <f t="shared" si="1"/>
        <v>2723</v>
      </c>
      <c r="G77" s="187">
        <v>12.0</v>
      </c>
      <c r="H77" s="67">
        <f t="shared" si="16"/>
        <v>0.3157894737</v>
      </c>
      <c r="I77" s="67">
        <f t="shared" si="11"/>
        <v>1.109368373</v>
      </c>
      <c r="J77" s="210">
        <f t="shared" si="6"/>
        <v>2.4</v>
      </c>
      <c r="K77" s="210">
        <f t="shared" si="12"/>
        <v>1.411502525</v>
      </c>
      <c r="L77" s="199">
        <f t="shared" si="9"/>
        <v>0.002202643172</v>
      </c>
      <c r="M77" s="199">
        <f t="shared" si="13"/>
        <v>0.004802532373</v>
      </c>
      <c r="N77" s="201">
        <f t="shared" si="10"/>
        <v>0.004426410918</v>
      </c>
      <c r="O77" s="201">
        <f t="shared" si="14"/>
        <v>0.005447246865</v>
      </c>
      <c r="P77" s="209">
        <f t="shared" si="17"/>
        <v>12</v>
      </c>
      <c r="Q77" s="209">
        <f t="shared" si="7"/>
        <v>14</v>
      </c>
      <c r="R77" s="204">
        <v>603.0</v>
      </c>
      <c r="S77" s="204">
        <v>1364.0</v>
      </c>
      <c r="T77" s="234">
        <f t="shared" si="18"/>
        <v>763</v>
      </c>
      <c r="U77" s="234">
        <f t="shared" si="20"/>
        <v>0</v>
      </c>
      <c r="V77" s="205">
        <f t="shared" si="19"/>
        <v>21</v>
      </c>
      <c r="W77" s="205"/>
      <c r="X77" s="49"/>
      <c r="Y77" s="56"/>
    </row>
    <row r="78" ht="15.75" customHeight="1">
      <c r="A78" s="206">
        <v>43962.0</v>
      </c>
      <c r="B78" s="117">
        <f>all!B78</f>
        <v>2740</v>
      </c>
      <c r="C78" s="117">
        <f>all!C78</f>
        <v>10</v>
      </c>
      <c r="D78" s="215">
        <f t="shared" si="5"/>
        <v>13.42857143</v>
      </c>
      <c r="E78" s="186"/>
      <c r="F78" s="187">
        <f t="shared" si="1"/>
        <v>2741</v>
      </c>
      <c r="G78" s="187">
        <v>18.0</v>
      </c>
      <c r="H78" s="67">
        <f t="shared" si="16"/>
        <v>1.666666667</v>
      </c>
      <c r="I78" s="67">
        <f t="shared" si="11"/>
        <v>1.223951706</v>
      </c>
      <c r="J78" s="210">
        <f t="shared" si="6"/>
        <v>1.5</v>
      </c>
      <c r="K78" s="210">
        <f t="shared" si="12"/>
        <v>1.317752525</v>
      </c>
      <c r="L78" s="199">
        <f t="shared" si="9"/>
        <v>0.003663003663</v>
      </c>
      <c r="M78" s="199">
        <f t="shared" si="13"/>
        <v>0.005001143286</v>
      </c>
      <c r="N78" s="201">
        <f t="shared" si="10"/>
        <v>0.006610356225</v>
      </c>
      <c r="O78" s="201">
        <f t="shared" si="14"/>
        <v>0.006098459185</v>
      </c>
      <c r="P78" s="209">
        <f t="shared" si="17"/>
        <v>18</v>
      </c>
      <c r="Q78" s="209">
        <f t="shared" si="7"/>
        <v>14.42857143</v>
      </c>
      <c r="R78" s="204">
        <v>607.0</v>
      </c>
      <c r="S78" s="204">
        <v>1374.0</v>
      </c>
      <c r="T78" s="234">
        <f t="shared" si="18"/>
        <v>759</v>
      </c>
      <c r="U78" s="234">
        <f t="shared" si="20"/>
        <v>-4</v>
      </c>
      <c r="V78" s="205">
        <f t="shared" si="19"/>
        <v>17</v>
      </c>
      <c r="W78" s="205"/>
      <c r="X78" s="49"/>
      <c r="Y78" s="56"/>
    </row>
    <row r="79" ht="15.75" customHeight="1">
      <c r="A79" s="206">
        <v>43963.0</v>
      </c>
      <c r="B79" s="117">
        <f>all!B79</f>
        <v>2758</v>
      </c>
      <c r="C79" s="117">
        <f>all!C79</f>
        <v>18</v>
      </c>
      <c r="D79" s="215">
        <f t="shared" si="5"/>
        <v>14.57142857</v>
      </c>
      <c r="E79" s="186"/>
      <c r="F79" s="187">
        <f t="shared" si="1"/>
        <v>2753</v>
      </c>
      <c r="G79" s="187">
        <v>12.0</v>
      </c>
      <c r="H79" s="67">
        <f t="shared" si="16"/>
        <v>1.8</v>
      </c>
      <c r="I79" s="67">
        <f t="shared" si="11"/>
        <v>1.323951706</v>
      </c>
      <c r="J79" s="210">
        <f t="shared" si="6"/>
        <v>0.6666666667</v>
      </c>
      <c r="K79" s="210">
        <f t="shared" si="12"/>
        <v>1.192752525</v>
      </c>
      <c r="L79" s="199">
        <f t="shared" si="9"/>
        <v>0.006569343066</v>
      </c>
      <c r="M79" s="199">
        <f t="shared" si="13"/>
        <v>0.005399722367</v>
      </c>
      <c r="N79" s="201">
        <f t="shared" si="10"/>
        <v>0.004377964247</v>
      </c>
      <c r="O79" s="201">
        <f t="shared" si="14"/>
        <v>0.005325151192</v>
      </c>
      <c r="P79" s="209">
        <f t="shared" si="17"/>
        <v>12</v>
      </c>
      <c r="Q79" s="209">
        <f t="shared" si="7"/>
        <v>12.57142857</v>
      </c>
      <c r="R79" s="204">
        <v>610.0</v>
      </c>
      <c r="S79" s="204">
        <v>1388.0</v>
      </c>
      <c r="T79" s="234">
        <f t="shared" si="18"/>
        <v>760</v>
      </c>
      <c r="U79" s="234">
        <f t="shared" si="20"/>
        <v>1</v>
      </c>
      <c r="V79" s="205">
        <f t="shared" si="19"/>
        <v>18</v>
      </c>
      <c r="W79" s="205"/>
      <c r="X79" s="49"/>
      <c r="Y79" s="56"/>
    </row>
    <row r="80" ht="15.75" customHeight="1">
      <c r="A80" s="206">
        <v>43964.0</v>
      </c>
      <c r="B80" s="117">
        <f>all!B80</f>
        <v>2774</v>
      </c>
      <c r="C80" s="117">
        <f>all!C80</f>
        <v>16</v>
      </c>
      <c r="D80" s="215">
        <f t="shared" si="5"/>
        <v>13.85714286</v>
      </c>
      <c r="E80" s="186"/>
      <c r="F80" s="187">
        <f t="shared" si="1"/>
        <v>2797</v>
      </c>
      <c r="G80" s="187">
        <v>44.0</v>
      </c>
      <c r="H80" s="67">
        <f t="shared" si="16"/>
        <v>0.8888888889</v>
      </c>
      <c r="I80" s="67">
        <f t="shared" si="11"/>
        <v>1.226729484</v>
      </c>
      <c r="J80" s="210">
        <f t="shared" si="6"/>
        <v>3.666666667</v>
      </c>
      <c r="K80" s="210">
        <f t="shared" si="12"/>
        <v>1.442752525</v>
      </c>
      <c r="L80" s="199">
        <f t="shared" si="9"/>
        <v>0.005801305294</v>
      </c>
      <c r="M80" s="199">
        <f t="shared" si="13"/>
        <v>0.005098962194</v>
      </c>
      <c r="N80" s="201">
        <f t="shared" si="10"/>
        <v>0.01598256448</v>
      </c>
      <c r="O80" s="201">
        <f t="shared" si="14"/>
        <v>0.004316493982</v>
      </c>
      <c r="P80" s="209">
        <f t="shared" si="17"/>
        <v>44</v>
      </c>
      <c r="Q80" s="209">
        <f t="shared" si="7"/>
        <v>17.28571429</v>
      </c>
      <c r="R80" s="204">
        <v>610.0</v>
      </c>
      <c r="S80" s="204">
        <v>1402.0</v>
      </c>
      <c r="T80" s="234">
        <f t="shared" si="18"/>
        <v>762</v>
      </c>
      <c r="U80" s="234">
        <f t="shared" si="20"/>
        <v>2</v>
      </c>
      <c r="V80" s="205">
        <f t="shared" si="19"/>
        <v>20</v>
      </c>
      <c r="W80" s="205"/>
      <c r="X80" s="49"/>
      <c r="Y80" s="56"/>
    </row>
    <row r="81" ht="15.75" customHeight="1">
      <c r="A81" s="206">
        <v>43965.0</v>
      </c>
      <c r="B81" s="117">
        <f>all!B81</f>
        <v>2784</v>
      </c>
      <c r="C81" s="117">
        <f>all!C81</f>
        <v>10</v>
      </c>
      <c r="D81" s="215">
        <f t="shared" si="5"/>
        <v>13.14285714</v>
      </c>
      <c r="E81" s="186"/>
      <c r="F81" s="187">
        <f t="shared" si="1"/>
        <v>2805</v>
      </c>
      <c r="G81" s="187">
        <v>8.0</v>
      </c>
      <c r="H81" s="67">
        <f t="shared" si="16"/>
        <v>0.625</v>
      </c>
      <c r="I81" s="67">
        <f t="shared" si="11"/>
        <v>1.042354484</v>
      </c>
      <c r="J81" s="210">
        <f t="shared" si="6"/>
        <v>0.1818181818</v>
      </c>
      <c r="K81" s="210">
        <f t="shared" si="12"/>
        <v>1.410479798</v>
      </c>
      <c r="L81" s="199">
        <f t="shared" si="9"/>
        <v>0.003604902668</v>
      </c>
      <c r="M81" s="199">
        <f t="shared" si="13"/>
        <v>0.004813478681</v>
      </c>
      <c r="N81" s="201">
        <f t="shared" si="10"/>
        <v>0.002860207365</v>
      </c>
      <c r="O81" s="201">
        <f t="shared" si="14"/>
        <v>0.00481304928</v>
      </c>
      <c r="P81" s="209">
        <f t="shared" si="17"/>
        <v>8</v>
      </c>
      <c r="Q81" s="209">
        <f t="shared" si="7"/>
        <v>16.71428571</v>
      </c>
      <c r="R81" s="204">
        <v>610.0</v>
      </c>
      <c r="S81" s="204">
        <v>1409.0</v>
      </c>
      <c r="T81" s="234">
        <f t="shared" si="18"/>
        <v>765</v>
      </c>
      <c r="U81" s="234">
        <f t="shared" si="20"/>
        <v>3</v>
      </c>
      <c r="V81" s="205">
        <f t="shared" si="19"/>
        <v>23</v>
      </c>
      <c r="W81" s="205"/>
      <c r="X81" s="49"/>
      <c r="Y81" s="56"/>
    </row>
    <row r="82" ht="15.75" customHeight="1">
      <c r="A82" s="206">
        <v>43966.0</v>
      </c>
      <c r="B82" s="117">
        <f>all!B82</f>
        <v>2824</v>
      </c>
      <c r="C82" s="117">
        <f>all!C82</f>
        <v>40</v>
      </c>
      <c r="D82" s="215">
        <f t="shared" si="5"/>
        <v>17</v>
      </c>
      <c r="E82" s="186"/>
      <c r="F82" s="187">
        <f t="shared" si="1"/>
        <v>2816</v>
      </c>
      <c r="G82" s="187">
        <v>11.0</v>
      </c>
      <c r="H82" s="67">
        <f t="shared" si="16"/>
        <v>4</v>
      </c>
      <c r="I82" s="67">
        <f t="shared" si="11"/>
        <v>1.45306877</v>
      </c>
      <c r="J82" s="210">
        <f t="shared" si="6"/>
        <v>1.375</v>
      </c>
      <c r="K82" s="210">
        <f t="shared" si="12"/>
        <v>1.445991162</v>
      </c>
      <c r="L82" s="199">
        <f t="shared" si="9"/>
        <v>0.01436781609</v>
      </c>
      <c r="M82" s="199">
        <f t="shared" si="13"/>
        <v>0.006176149076</v>
      </c>
      <c r="N82" s="201">
        <f t="shared" si="10"/>
        <v>0.003921568627</v>
      </c>
      <c r="O82" s="201">
        <f t="shared" si="14"/>
        <v>0.004791781142</v>
      </c>
      <c r="P82" s="209">
        <f t="shared" si="17"/>
        <v>11</v>
      </c>
      <c r="Q82" s="209">
        <f t="shared" si="7"/>
        <v>15.71428571</v>
      </c>
      <c r="R82" s="204">
        <v>612.0</v>
      </c>
      <c r="S82" s="204">
        <v>1452.0</v>
      </c>
      <c r="T82" s="234">
        <f t="shared" si="18"/>
        <v>760</v>
      </c>
      <c r="U82" s="234">
        <f t="shared" si="20"/>
        <v>-5</v>
      </c>
      <c r="V82" s="228">
        <f t="shared" si="19"/>
        <v>18</v>
      </c>
      <c r="W82" s="228"/>
      <c r="X82" s="49"/>
      <c r="Y82" s="56"/>
    </row>
    <row r="83" ht="15.75" customHeight="1">
      <c r="A83" s="214">
        <v>43967.0</v>
      </c>
      <c r="B83" s="117">
        <f>all!B83</f>
        <v>2833</v>
      </c>
      <c r="C83" s="117">
        <f>all!C83</f>
        <v>9</v>
      </c>
      <c r="D83" s="215">
        <f t="shared" si="5"/>
        <v>15.57142857</v>
      </c>
      <c r="E83" s="186"/>
      <c r="F83" s="187">
        <f t="shared" si="1"/>
        <v>2824</v>
      </c>
      <c r="G83" s="187">
        <v>8.0</v>
      </c>
      <c r="H83" s="67">
        <f t="shared" si="16"/>
        <v>0.225</v>
      </c>
      <c r="I83" s="67">
        <f t="shared" si="11"/>
        <v>1.372860436</v>
      </c>
      <c r="J83" s="210">
        <f t="shared" si="6"/>
        <v>0.7272727273</v>
      </c>
      <c r="K83" s="210">
        <f t="shared" si="12"/>
        <v>1.349400253</v>
      </c>
      <c r="L83" s="199">
        <f t="shared" si="9"/>
        <v>0.003186968839</v>
      </c>
      <c r="M83" s="199">
        <f t="shared" si="13"/>
        <v>0.005627997542</v>
      </c>
      <c r="N83" s="201">
        <f t="shared" si="10"/>
        <v>0.002840909091</v>
      </c>
      <c r="O83" s="201">
        <f t="shared" si="14"/>
        <v>0.006649008323</v>
      </c>
      <c r="P83" s="209">
        <f t="shared" si="17"/>
        <v>8</v>
      </c>
      <c r="Q83" s="209">
        <f t="shared" si="7"/>
        <v>16.14285714</v>
      </c>
      <c r="R83" s="204">
        <v>613.0</v>
      </c>
      <c r="S83" s="204">
        <v>1455.0</v>
      </c>
      <c r="T83" s="234">
        <f t="shared" si="18"/>
        <v>765</v>
      </c>
      <c r="U83" s="234">
        <f t="shared" si="20"/>
        <v>5</v>
      </c>
      <c r="V83" s="228">
        <f t="shared" si="19"/>
        <v>25</v>
      </c>
      <c r="W83" s="228"/>
      <c r="X83" s="49"/>
      <c r="Y83" s="56"/>
    </row>
    <row r="84" ht="15.75" customHeight="1">
      <c r="A84" s="214">
        <v>43968.0</v>
      </c>
      <c r="B84" s="117">
        <f>all!B84</f>
        <v>2848</v>
      </c>
      <c r="C84" s="117">
        <f>all!C84</f>
        <v>15</v>
      </c>
      <c r="D84" s="215">
        <f t="shared" si="5"/>
        <v>16.85714286</v>
      </c>
      <c r="E84" s="186"/>
      <c r="F84" s="187">
        <f t="shared" si="1"/>
        <v>2826</v>
      </c>
      <c r="G84" s="187">
        <v>2.0</v>
      </c>
      <c r="H84" s="67">
        <f t="shared" si="16"/>
        <v>1.666666667</v>
      </c>
      <c r="I84" s="67">
        <f t="shared" si="11"/>
        <v>1.398501462</v>
      </c>
      <c r="J84" s="210">
        <f t="shared" si="6"/>
        <v>0.25</v>
      </c>
      <c r="K84" s="210">
        <f t="shared" si="12"/>
        <v>1.34592803</v>
      </c>
      <c r="L84" s="199">
        <f t="shared" si="9"/>
        <v>0.005294740558</v>
      </c>
      <c r="M84" s="199">
        <f t="shared" si="13"/>
        <v>0.00606972574</v>
      </c>
      <c r="N84" s="201">
        <f t="shared" si="10"/>
        <v>0.0007082152975</v>
      </c>
      <c r="O84" s="201">
        <f t="shared" si="14"/>
        <v>0.006851500646</v>
      </c>
      <c r="P84" s="209">
        <f t="shared" si="17"/>
        <v>2</v>
      </c>
      <c r="Q84" s="209">
        <f t="shared" si="7"/>
        <v>14.71428571</v>
      </c>
      <c r="R84" s="204">
        <v>616.0</v>
      </c>
      <c r="S84" s="204">
        <v>1466.0</v>
      </c>
      <c r="T84" s="234">
        <f t="shared" si="18"/>
        <v>766</v>
      </c>
      <c r="U84" s="234">
        <f t="shared" si="20"/>
        <v>1</v>
      </c>
      <c r="V84" s="228">
        <f t="shared" si="19"/>
        <v>24</v>
      </c>
      <c r="W84" s="228"/>
      <c r="X84" s="49"/>
      <c r="Y84" s="56"/>
    </row>
    <row r="85" ht="15.75" customHeight="1">
      <c r="A85" s="206">
        <v>43969.0</v>
      </c>
      <c r="B85" s="117">
        <f>all!B85</f>
        <v>2850</v>
      </c>
      <c r="C85" s="117">
        <f>all!C85</f>
        <v>2</v>
      </c>
      <c r="D85" s="215">
        <f t="shared" si="5"/>
        <v>15.71428571</v>
      </c>
      <c r="E85" s="186"/>
      <c r="F85" s="187">
        <f t="shared" si="1"/>
        <v>2841</v>
      </c>
      <c r="G85" s="187">
        <v>15.0</v>
      </c>
      <c r="H85" s="67">
        <f t="shared" si="16"/>
        <v>0.1333333333</v>
      </c>
      <c r="I85" s="67">
        <f t="shared" si="11"/>
        <v>1.375694444</v>
      </c>
      <c r="J85" s="210">
        <f t="shared" si="6"/>
        <v>7.5</v>
      </c>
      <c r="K85" s="210">
        <f t="shared" si="12"/>
        <v>1.98342803</v>
      </c>
      <c r="L85" s="199">
        <f t="shared" si="9"/>
        <v>0.000702247191</v>
      </c>
      <c r="M85" s="199">
        <f t="shared" si="13"/>
        <v>0.005646760529</v>
      </c>
      <c r="N85" s="201">
        <f t="shared" si="10"/>
        <v>0.005307855626</v>
      </c>
      <c r="O85" s="201">
        <f t="shared" si="14"/>
        <v>0.006750532188</v>
      </c>
      <c r="P85" s="209">
        <f t="shared" si="17"/>
        <v>15</v>
      </c>
      <c r="Q85" s="209">
        <f t="shared" si="7"/>
        <v>14.28571429</v>
      </c>
      <c r="R85" s="204">
        <v>616.0</v>
      </c>
      <c r="S85" s="204">
        <v>1473.0</v>
      </c>
      <c r="T85" s="234">
        <f t="shared" si="18"/>
        <v>761</v>
      </c>
      <c r="U85" s="234">
        <f t="shared" si="20"/>
        <v>-5</v>
      </c>
      <c r="V85" s="228">
        <f t="shared" si="19"/>
        <v>24</v>
      </c>
      <c r="W85" s="228"/>
      <c r="X85" s="49"/>
      <c r="Y85" s="56"/>
    </row>
    <row r="86" ht="15.75" customHeight="1">
      <c r="A86" s="206">
        <v>43970.0</v>
      </c>
      <c r="B86" s="117">
        <f>all!B86</f>
        <v>2854</v>
      </c>
      <c r="C86" s="117">
        <f>all!C86</f>
        <v>4</v>
      </c>
      <c r="D86" s="215">
        <f t="shared" si="5"/>
        <v>13.71428571</v>
      </c>
      <c r="E86" s="186"/>
      <c r="F86" s="187">
        <f t="shared" si="1"/>
        <v>2850</v>
      </c>
      <c r="G86" s="187">
        <v>9.0</v>
      </c>
      <c r="H86" s="67">
        <f t="shared" si="16"/>
        <v>2</v>
      </c>
      <c r="I86" s="67">
        <f t="shared" si="11"/>
        <v>1.417361111</v>
      </c>
      <c r="J86" s="210">
        <f t="shared" si="6"/>
        <v>0.6</v>
      </c>
      <c r="K86" s="210">
        <f t="shared" si="12"/>
        <v>1.87092803</v>
      </c>
      <c r="L86" s="199">
        <f t="shared" si="9"/>
        <v>0.001403508772</v>
      </c>
      <c r="M86" s="199">
        <f t="shared" si="13"/>
        <v>0.004908784202</v>
      </c>
      <c r="N86" s="201">
        <f t="shared" si="10"/>
        <v>0.003167898627</v>
      </c>
      <c r="O86" s="201">
        <f t="shared" si="14"/>
        <v>0.005996642761</v>
      </c>
      <c r="P86" s="209">
        <f t="shared" si="17"/>
        <v>9</v>
      </c>
      <c r="Q86" s="209">
        <f t="shared" si="7"/>
        <v>13.85714286</v>
      </c>
      <c r="R86" s="204">
        <v>616.0</v>
      </c>
      <c r="S86" s="204">
        <v>1475.0</v>
      </c>
      <c r="T86" s="234">
        <f t="shared" si="18"/>
        <v>763</v>
      </c>
      <c r="U86" s="234">
        <f t="shared" si="20"/>
        <v>2</v>
      </c>
      <c r="V86" s="228">
        <f t="shared" si="19"/>
        <v>22</v>
      </c>
      <c r="W86" s="228"/>
      <c r="X86" s="49"/>
      <c r="Y86" s="56"/>
    </row>
    <row r="87" ht="15.75" customHeight="1">
      <c r="A87" s="206">
        <v>43971.0</v>
      </c>
      <c r="B87" s="117">
        <f>all!B87</f>
        <v>2864</v>
      </c>
      <c r="C87" s="117">
        <f>all!C87</f>
        <v>10</v>
      </c>
      <c r="D87" s="215">
        <f t="shared" si="5"/>
        <v>12.85714286</v>
      </c>
      <c r="E87" s="186"/>
      <c r="F87" s="187">
        <f t="shared" si="1"/>
        <v>2858</v>
      </c>
      <c r="G87" s="187">
        <v>8.0</v>
      </c>
      <c r="H87" s="67">
        <f t="shared" si="16"/>
        <v>2.5</v>
      </c>
      <c r="I87" s="67">
        <f t="shared" si="11"/>
        <v>1.504861111</v>
      </c>
      <c r="J87" s="210">
        <f t="shared" si="6"/>
        <v>0.8888888889</v>
      </c>
      <c r="K87" s="210">
        <f t="shared" si="12"/>
        <v>1.898705808</v>
      </c>
      <c r="L87" s="199">
        <f t="shared" si="9"/>
        <v>0.00350385424</v>
      </c>
      <c r="M87" s="199">
        <f t="shared" si="13"/>
        <v>0.004580576908</v>
      </c>
      <c r="N87" s="201">
        <f t="shared" si="10"/>
        <v>0.002807017544</v>
      </c>
      <c r="O87" s="201">
        <f t="shared" si="14"/>
        <v>0.005262692971</v>
      </c>
      <c r="P87" s="209">
        <f t="shared" si="17"/>
        <v>8</v>
      </c>
      <c r="Q87" s="209">
        <f t="shared" si="7"/>
        <v>8.714285714</v>
      </c>
      <c r="R87" s="204">
        <v>617.0</v>
      </c>
      <c r="S87" s="204">
        <v>1476.0</v>
      </c>
      <c r="T87" s="234">
        <f t="shared" si="18"/>
        <v>771</v>
      </c>
      <c r="U87" s="234">
        <f t="shared" si="20"/>
        <v>8</v>
      </c>
      <c r="V87" s="228">
        <f t="shared" si="19"/>
        <v>23</v>
      </c>
      <c r="W87" s="228"/>
      <c r="X87" s="49"/>
      <c r="Y87" s="56"/>
    </row>
    <row r="88" ht="15.75" customHeight="1">
      <c r="A88" s="206">
        <v>43972.0</v>
      </c>
      <c r="B88" s="117">
        <f>all!B88</f>
        <v>2867</v>
      </c>
      <c r="C88" s="117">
        <f>all!C88</f>
        <v>3</v>
      </c>
      <c r="D88" s="215">
        <f t="shared" si="5"/>
        <v>11.85714286</v>
      </c>
      <c r="E88" s="186"/>
      <c r="F88" s="187">
        <f t="shared" si="1"/>
        <v>2864</v>
      </c>
      <c r="G88" s="187">
        <v>6.0</v>
      </c>
      <c r="H88" s="67">
        <f t="shared" si="16"/>
        <v>0.3</v>
      </c>
      <c r="I88" s="67">
        <f t="shared" si="11"/>
        <v>1.43125</v>
      </c>
      <c r="J88" s="210">
        <f t="shared" si="6"/>
        <v>0.75</v>
      </c>
      <c r="K88" s="210">
        <f t="shared" si="12"/>
        <v>1.534122475</v>
      </c>
      <c r="L88" s="199">
        <f t="shared" si="9"/>
        <v>0.001047486034</v>
      </c>
      <c r="M88" s="199">
        <f t="shared" si="13"/>
        <v>0.004215231675</v>
      </c>
      <c r="N88" s="201">
        <f t="shared" si="10"/>
        <v>0.002099370189</v>
      </c>
      <c r="O88" s="201">
        <f t="shared" si="14"/>
        <v>0.003127751201</v>
      </c>
      <c r="P88" s="209">
        <f t="shared" si="17"/>
        <v>6</v>
      </c>
      <c r="Q88" s="209">
        <f t="shared" si="7"/>
        <v>8.428571429</v>
      </c>
      <c r="R88" s="204">
        <v>612.0</v>
      </c>
      <c r="S88" s="204">
        <v>1436.0</v>
      </c>
      <c r="T88" s="234">
        <f t="shared" si="18"/>
        <v>819</v>
      </c>
      <c r="U88" s="234">
        <f t="shared" si="20"/>
        <v>48</v>
      </c>
      <c r="V88" s="228">
        <f t="shared" si="19"/>
        <v>70</v>
      </c>
      <c r="W88" s="228"/>
      <c r="X88" s="49"/>
      <c r="Y88" s="56"/>
    </row>
    <row r="89" ht="15.75" customHeight="1">
      <c r="A89" s="206">
        <v>43973.0</v>
      </c>
      <c r="B89" s="117">
        <f>all!B89</f>
        <v>2887</v>
      </c>
      <c r="C89" s="117">
        <f>all!C89</f>
        <v>21</v>
      </c>
      <c r="D89" s="215">
        <f t="shared" si="5"/>
        <v>9.142857143</v>
      </c>
      <c r="E89" s="186"/>
      <c r="F89" s="187">
        <f t="shared" si="1"/>
        <v>2865</v>
      </c>
      <c r="G89" s="187">
        <v>1.0</v>
      </c>
      <c r="H89" s="67">
        <f t="shared" si="16"/>
        <v>7</v>
      </c>
      <c r="I89" s="67">
        <f t="shared" si="11"/>
        <v>2.228125</v>
      </c>
      <c r="J89" s="210">
        <f t="shared" si="6"/>
        <v>0.1666666667</v>
      </c>
      <c r="K89" s="210">
        <f t="shared" si="12"/>
        <v>1.532228535</v>
      </c>
      <c r="L89" s="199">
        <f t="shared" si="9"/>
        <v>0.007324729683</v>
      </c>
      <c r="M89" s="199">
        <f t="shared" si="13"/>
        <v>0.003209076474</v>
      </c>
      <c r="N89" s="201">
        <f t="shared" si="10"/>
        <v>0.0003491620112</v>
      </c>
      <c r="O89" s="201">
        <f t="shared" si="14"/>
        <v>0.003189289454</v>
      </c>
      <c r="P89" s="209">
        <f t="shared" si="17"/>
        <v>1</v>
      </c>
      <c r="Q89" s="209">
        <f t="shared" si="7"/>
        <v>7</v>
      </c>
      <c r="R89" s="204">
        <v>612.0</v>
      </c>
      <c r="S89" s="204">
        <v>1446.0</v>
      </c>
      <c r="T89" s="234">
        <f t="shared" si="18"/>
        <v>829</v>
      </c>
      <c r="U89" s="234">
        <f t="shared" si="20"/>
        <v>10</v>
      </c>
      <c r="V89" s="228">
        <f t="shared" si="19"/>
        <v>76</v>
      </c>
      <c r="W89" s="228"/>
      <c r="X89" s="49"/>
      <c r="Y89" s="56"/>
    </row>
    <row r="90" ht="15.75" customHeight="1">
      <c r="A90" s="214">
        <v>43974.0</v>
      </c>
      <c r="B90" s="117">
        <f>all!B90</f>
        <v>2890</v>
      </c>
      <c r="C90" s="117">
        <f>all!C90</f>
        <v>3</v>
      </c>
      <c r="D90" s="215">
        <f t="shared" si="5"/>
        <v>8.285714286</v>
      </c>
      <c r="E90" s="186"/>
      <c r="F90" s="187">
        <f t="shared" si="1"/>
        <v>2868</v>
      </c>
      <c r="G90" s="187">
        <v>3.0</v>
      </c>
      <c r="H90" s="67">
        <f t="shared" si="16"/>
        <v>0.1428571429</v>
      </c>
      <c r="I90" s="67">
        <f t="shared" si="11"/>
        <v>1.745982143</v>
      </c>
      <c r="J90" s="210">
        <f t="shared" si="6"/>
        <v>3</v>
      </c>
      <c r="K90" s="210">
        <f t="shared" si="12"/>
        <v>1.735353535</v>
      </c>
      <c r="L90" s="199">
        <f t="shared" si="9"/>
        <v>0.001039140977</v>
      </c>
      <c r="M90" s="199">
        <f t="shared" si="13"/>
        <v>0.002902243922</v>
      </c>
      <c r="N90" s="201">
        <f t="shared" si="10"/>
        <v>0.001047120419</v>
      </c>
      <c r="O90" s="201">
        <f t="shared" si="14"/>
        <v>0.002966379237</v>
      </c>
      <c r="P90" s="209">
        <f t="shared" si="17"/>
        <v>3</v>
      </c>
      <c r="Q90" s="209">
        <f t="shared" si="7"/>
        <v>6.285714286</v>
      </c>
      <c r="R90" s="204">
        <v>613.0</v>
      </c>
      <c r="S90" s="204">
        <v>1458.0</v>
      </c>
      <c r="T90" s="234">
        <f t="shared" si="18"/>
        <v>819</v>
      </c>
      <c r="U90" s="234">
        <f t="shared" si="20"/>
        <v>-10</v>
      </c>
      <c r="V90" s="228">
        <f t="shared" si="19"/>
        <v>56</v>
      </c>
      <c r="W90" s="228"/>
      <c r="X90" s="49"/>
      <c r="Y90" s="56"/>
    </row>
    <row r="91" ht="15.75" customHeight="1">
      <c r="A91" s="214">
        <v>43975.0</v>
      </c>
      <c r="B91" s="117">
        <f>all!B91</f>
        <v>2892</v>
      </c>
      <c r="C91" s="117">
        <f>all!C91</f>
        <v>2</v>
      </c>
      <c r="D91" s="215">
        <f t="shared" si="5"/>
        <v>6.428571429</v>
      </c>
      <c r="E91" s="186"/>
      <c r="F91" s="187">
        <f t="shared" si="1"/>
        <v>2872</v>
      </c>
      <c r="G91" s="187">
        <v>4.0</v>
      </c>
      <c r="H91" s="67">
        <f t="shared" si="16"/>
        <v>0.6666666667</v>
      </c>
      <c r="I91" s="67">
        <f t="shared" si="11"/>
        <v>1.801190476</v>
      </c>
      <c r="J91" s="210">
        <f t="shared" si="6"/>
        <v>1.333333333</v>
      </c>
      <c r="K91" s="210">
        <f t="shared" si="12"/>
        <v>1.811111111</v>
      </c>
      <c r="L91" s="199">
        <f t="shared" si="9"/>
        <v>0.0006920415225</v>
      </c>
      <c r="M91" s="199">
        <f t="shared" si="13"/>
        <v>0.002244715488</v>
      </c>
      <c r="N91" s="201">
        <f t="shared" si="10"/>
        <v>0.001394700139</v>
      </c>
      <c r="O91" s="201">
        <f t="shared" si="14"/>
        <v>0.002818071457</v>
      </c>
      <c r="P91" s="209">
        <f t="shared" si="17"/>
        <v>4</v>
      </c>
      <c r="Q91" s="209">
        <f t="shared" si="7"/>
        <v>6.571428571</v>
      </c>
      <c r="R91" s="204">
        <v>626.0</v>
      </c>
      <c r="S91" s="204">
        <v>1635.0</v>
      </c>
      <c r="T91" s="234">
        <f t="shared" si="18"/>
        <v>631</v>
      </c>
      <c r="U91" s="204"/>
      <c r="V91" s="228">
        <f t="shared" si="19"/>
        <v>56</v>
      </c>
      <c r="W91" s="228"/>
      <c r="X91" s="49"/>
      <c r="Y91" s="56"/>
    </row>
    <row r="92" ht="15.75" customHeight="1">
      <c r="A92" s="206">
        <v>43976.0</v>
      </c>
      <c r="B92" s="117">
        <f>all!B92</f>
        <v>2896</v>
      </c>
      <c r="C92" s="117">
        <f>all!C92</f>
        <v>4</v>
      </c>
      <c r="D92" s="215">
        <f t="shared" si="5"/>
        <v>6.714285714</v>
      </c>
      <c r="E92" s="186"/>
      <c r="F92" s="187">
        <f t="shared" si="1"/>
        <v>2881</v>
      </c>
      <c r="G92" s="187">
        <v>9.0</v>
      </c>
      <c r="H92" s="67">
        <f t="shared" si="16"/>
        <v>2</v>
      </c>
      <c r="I92" s="67">
        <f t="shared" si="11"/>
        <v>1.842857143</v>
      </c>
      <c r="J92" s="210">
        <f t="shared" si="6"/>
        <v>2.25</v>
      </c>
      <c r="K92" s="210">
        <f t="shared" si="12"/>
        <v>2.061111111</v>
      </c>
      <c r="L92" s="199">
        <f t="shared" si="9"/>
        <v>0.001383125864</v>
      </c>
      <c r="M92" s="199">
        <f t="shared" si="13"/>
        <v>0.00234198387</v>
      </c>
      <c r="N92" s="201">
        <f t="shared" si="10"/>
        <v>0.003133704735</v>
      </c>
      <c r="O92" s="201">
        <f t="shared" si="14"/>
        <v>0.0027462608</v>
      </c>
      <c r="P92" s="209">
        <f t="shared" si="17"/>
        <v>9</v>
      </c>
      <c r="Q92" s="209">
        <f t="shared" si="7"/>
        <v>5.714285714</v>
      </c>
      <c r="R92" s="204">
        <v>627.0</v>
      </c>
      <c r="S92" s="204">
        <v>1640.0</v>
      </c>
      <c r="T92" s="234">
        <f t="shared" si="18"/>
        <v>629</v>
      </c>
      <c r="U92" s="234">
        <f t="shared" ref="U92:U96" si="21">T92-T91</f>
        <v>-2</v>
      </c>
      <c r="V92" s="228">
        <f t="shared" si="19"/>
        <v>58</v>
      </c>
      <c r="W92" s="228"/>
      <c r="X92" s="49"/>
      <c r="Y92" s="56"/>
    </row>
    <row r="93" ht="15.75" customHeight="1">
      <c r="A93" s="206">
        <v>43977.0</v>
      </c>
      <c r="B93" s="117">
        <f>all!B93</f>
        <v>2903</v>
      </c>
      <c r="C93" s="117">
        <f>all!C93</f>
        <v>7</v>
      </c>
      <c r="D93" s="215">
        <f t="shared" si="5"/>
        <v>7.142857143</v>
      </c>
      <c r="E93" s="186"/>
      <c r="F93" s="187">
        <f t="shared" si="1"/>
        <v>2899</v>
      </c>
      <c r="G93" s="187">
        <v>18.0</v>
      </c>
      <c r="H93" s="67">
        <f t="shared" si="16"/>
        <v>1.75</v>
      </c>
      <c r="I93" s="67">
        <f t="shared" si="11"/>
        <v>2.044940476</v>
      </c>
      <c r="J93" s="210">
        <f t="shared" si="6"/>
        <v>2</v>
      </c>
      <c r="K93" s="210">
        <f t="shared" si="12"/>
        <v>1.373611111</v>
      </c>
      <c r="L93" s="199">
        <f t="shared" si="9"/>
        <v>0.002417127072</v>
      </c>
      <c r="M93" s="199">
        <f t="shared" si="13"/>
        <v>0.002486786484</v>
      </c>
      <c r="N93" s="201">
        <f t="shared" si="10"/>
        <v>0.006247830614</v>
      </c>
      <c r="O93" s="201">
        <f t="shared" si="14"/>
        <v>0.001894113758</v>
      </c>
      <c r="P93" s="209">
        <f t="shared" si="17"/>
        <v>18</v>
      </c>
      <c r="Q93" s="209">
        <f t="shared" si="7"/>
        <v>7</v>
      </c>
      <c r="R93" s="204">
        <v>628.0</v>
      </c>
      <c r="S93" s="204">
        <v>1644.0</v>
      </c>
      <c r="T93" s="234">
        <f t="shared" si="18"/>
        <v>631</v>
      </c>
      <c r="U93" s="234">
        <f t="shared" si="21"/>
        <v>2</v>
      </c>
      <c r="V93" s="228">
        <f t="shared" si="19"/>
        <v>59</v>
      </c>
      <c r="W93" s="228"/>
      <c r="X93" s="49"/>
      <c r="Y93" s="56"/>
    </row>
    <row r="94" ht="15.75" customHeight="1">
      <c r="A94" s="206">
        <v>43978.0</v>
      </c>
      <c r="B94" s="117">
        <f>all!B94</f>
        <v>2917</v>
      </c>
      <c r="C94" s="117">
        <f>all!C94</f>
        <v>18</v>
      </c>
      <c r="D94" s="215">
        <f t="shared" si="5"/>
        <v>8.285714286</v>
      </c>
      <c r="E94" s="186"/>
      <c r="F94" s="187">
        <f t="shared" si="1"/>
        <v>2905</v>
      </c>
      <c r="G94" s="187">
        <v>6.0</v>
      </c>
      <c r="H94" s="67">
        <f t="shared" si="16"/>
        <v>2.571428571</v>
      </c>
      <c r="I94" s="67">
        <f t="shared" si="11"/>
        <v>2.116369048</v>
      </c>
      <c r="J94" s="210">
        <f t="shared" si="6"/>
        <v>0.3333333333</v>
      </c>
      <c r="K94" s="210">
        <f t="shared" si="12"/>
        <v>1.340277778</v>
      </c>
      <c r="L94" s="199">
        <f t="shared" si="9"/>
        <v>0.00620048226</v>
      </c>
      <c r="M94" s="199">
        <f t="shared" si="13"/>
        <v>0.002872019059</v>
      </c>
      <c r="N94" s="201">
        <f t="shared" si="10"/>
        <v>0.0020696792</v>
      </c>
      <c r="O94" s="201">
        <f t="shared" si="14"/>
        <v>0.00153947406</v>
      </c>
      <c r="P94" s="209">
        <f t="shared" si="17"/>
        <v>6</v>
      </c>
      <c r="Q94" s="209">
        <f t="shared" si="7"/>
        <v>6.714285714</v>
      </c>
      <c r="R94" s="204">
        <v>627.0</v>
      </c>
      <c r="S94" s="204">
        <v>1645.0</v>
      </c>
      <c r="T94" s="234">
        <f t="shared" si="18"/>
        <v>645</v>
      </c>
      <c r="U94" s="234">
        <f t="shared" si="21"/>
        <v>14</v>
      </c>
      <c r="V94" s="228">
        <f t="shared" si="19"/>
        <v>71</v>
      </c>
      <c r="W94" s="228"/>
      <c r="X94" s="49"/>
      <c r="Y94" s="56"/>
    </row>
    <row r="95" ht="15.75" customHeight="1">
      <c r="A95" s="206">
        <v>43979.0</v>
      </c>
      <c r="B95" s="117">
        <f>all!B95</f>
        <v>2920</v>
      </c>
      <c r="C95" s="117">
        <f>all!C95</f>
        <v>3</v>
      </c>
      <c r="D95" s="215">
        <f t="shared" si="5"/>
        <v>8.285714286</v>
      </c>
      <c r="E95" s="186"/>
      <c r="F95" s="187">
        <f t="shared" si="1"/>
        <v>2910</v>
      </c>
      <c r="G95" s="187">
        <v>5.0</v>
      </c>
      <c r="H95" s="67">
        <f t="shared" si="16"/>
        <v>0.1666666667</v>
      </c>
      <c r="I95" s="67">
        <f t="shared" si="11"/>
        <v>1.824702381</v>
      </c>
      <c r="J95" s="210">
        <f t="shared" si="6"/>
        <v>0.8333333333</v>
      </c>
      <c r="K95" s="210">
        <f t="shared" si="12"/>
        <v>1.333333333</v>
      </c>
      <c r="L95" s="199">
        <f t="shared" si="9"/>
        <v>0.001028453891</v>
      </c>
      <c r="M95" s="199">
        <f t="shared" si="13"/>
        <v>0.002869300181</v>
      </c>
      <c r="N95" s="201">
        <f t="shared" si="10"/>
        <v>0.001721170396</v>
      </c>
      <c r="O95" s="201">
        <f t="shared" si="14"/>
        <v>0.001604811499</v>
      </c>
      <c r="P95" s="209">
        <f t="shared" si="17"/>
        <v>5</v>
      </c>
      <c r="Q95" s="209">
        <f t="shared" si="7"/>
        <v>6.571428571</v>
      </c>
      <c r="R95" s="204">
        <v>630.0</v>
      </c>
      <c r="S95" s="204">
        <v>1658.0</v>
      </c>
      <c r="T95" s="234">
        <f t="shared" si="18"/>
        <v>632</v>
      </c>
      <c r="U95" s="234">
        <f t="shared" si="21"/>
        <v>-13</v>
      </c>
      <c r="V95" s="228">
        <f t="shared" si="19"/>
        <v>55</v>
      </c>
      <c r="W95" s="228"/>
      <c r="X95" s="49"/>
      <c r="Y95" s="56"/>
    </row>
    <row r="96" ht="15.75" customHeight="1">
      <c r="A96" s="206">
        <v>43980.0</v>
      </c>
      <c r="B96" s="117">
        <f>all!B96</f>
        <v>2923</v>
      </c>
      <c r="C96" s="117">
        <f>all!C96</f>
        <v>5</v>
      </c>
      <c r="D96" s="215">
        <f t="shared" si="5"/>
        <v>6</v>
      </c>
      <c r="E96" s="186"/>
      <c r="F96" s="187">
        <f t="shared" si="1"/>
        <v>2912</v>
      </c>
      <c r="G96" s="187">
        <v>2.0</v>
      </c>
      <c r="H96" s="67">
        <f t="shared" si="16"/>
        <v>1.666666667</v>
      </c>
      <c r="I96" s="67">
        <f t="shared" si="11"/>
        <v>1.995535714</v>
      </c>
      <c r="J96" s="210">
        <f t="shared" si="6"/>
        <v>0.4</v>
      </c>
      <c r="K96" s="210">
        <f t="shared" si="12"/>
        <v>1.289583333</v>
      </c>
      <c r="L96" s="199">
        <f t="shared" si="9"/>
        <v>0.001712328767</v>
      </c>
      <c r="M96" s="199">
        <f t="shared" si="13"/>
        <v>0.002067528622</v>
      </c>
      <c r="N96" s="201">
        <f t="shared" si="10"/>
        <v>0.0006872852234</v>
      </c>
      <c r="O96" s="201">
        <f t="shared" si="14"/>
        <v>0.002434503584</v>
      </c>
      <c r="P96" s="209">
        <f t="shared" si="17"/>
        <v>2</v>
      </c>
      <c r="Q96" s="209">
        <f t="shared" si="7"/>
        <v>6.714285714</v>
      </c>
      <c r="R96" s="204">
        <v>631.0</v>
      </c>
      <c r="S96" s="204">
        <v>1660.0</v>
      </c>
      <c r="T96" s="234">
        <f t="shared" si="18"/>
        <v>632</v>
      </c>
      <c r="U96" s="234">
        <f t="shared" si="21"/>
        <v>0</v>
      </c>
      <c r="V96" s="228">
        <f t="shared" si="19"/>
        <v>60</v>
      </c>
      <c r="W96" s="228"/>
      <c r="X96" s="49"/>
      <c r="Y96" s="56"/>
    </row>
    <row r="97" ht="15.75" customHeight="1">
      <c r="A97" s="214">
        <v>43981.0</v>
      </c>
      <c r="B97" s="117">
        <f>all!B97</f>
        <v>2930</v>
      </c>
      <c r="C97" s="117">
        <f>all!C97</f>
        <v>7</v>
      </c>
      <c r="D97" s="215">
        <f t="shared" si="5"/>
        <v>6.571428571</v>
      </c>
      <c r="E97" s="186"/>
      <c r="F97" s="187">
        <f t="shared" si="1"/>
        <v>2915</v>
      </c>
      <c r="G97" s="187">
        <v>3.0</v>
      </c>
      <c r="H97" s="67">
        <f t="shared" si="16"/>
        <v>1.4</v>
      </c>
      <c r="I97" s="67">
        <f t="shared" si="11"/>
        <v>1.295535714</v>
      </c>
      <c r="J97" s="210">
        <f t="shared" si="6"/>
        <v>1.5</v>
      </c>
      <c r="K97" s="210">
        <f t="shared" si="12"/>
        <v>1.45625</v>
      </c>
      <c r="L97" s="199">
        <f t="shared" si="9"/>
        <v>0.002394799863</v>
      </c>
      <c r="M97" s="199">
        <f t="shared" si="13"/>
        <v>0.002261194177</v>
      </c>
      <c r="N97" s="201">
        <f t="shared" si="10"/>
        <v>0.00103021978</v>
      </c>
      <c r="O97" s="201">
        <f t="shared" si="14"/>
        <v>0.002778607022</v>
      </c>
      <c r="P97" s="209">
        <f t="shared" si="17"/>
        <v>3</v>
      </c>
      <c r="Q97" s="209">
        <f t="shared" si="7"/>
        <v>6.714285714</v>
      </c>
      <c r="R97" s="204">
        <v>634.0</v>
      </c>
      <c r="S97" s="204">
        <v>1696.0</v>
      </c>
      <c r="T97" s="234">
        <f t="shared" si="18"/>
        <v>600</v>
      </c>
      <c r="U97" s="204"/>
      <c r="V97" s="228">
        <f t="shared" si="19"/>
        <v>55</v>
      </c>
      <c r="W97" s="228"/>
      <c r="X97" s="49"/>
      <c r="Y97" s="56"/>
    </row>
    <row r="98" ht="15.75" customHeight="1">
      <c r="A98" s="214">
        <v>43982.0</v>
      </c>
      <c r="B98" s="117">
        <f>all!B98</f>
        <v>2932</v>
      </c>
      <c r="C98" s="117">
        <f>all!C98</f>
        <v>2</v>
      </c>
      <c r="D98" s="215">
        <f t="shared" si="5"/>
        <v>6.571428571</v>
      </c>
      <c r="E98" s="186"/>
      <c r="F98" s="187">
        <f t="shared" si="1"/>
        <v>2916</v>
      </c>
      <c r="G98" s="187">
        <v>1.0</v>
      </c>
      <c r="H98" s="67">
        <f t="shared" si="16"/>
        <v>0.2857142857</v>
      </c>
      <c r="I98" s="67">
        <f t="shared" si="11"/>
        <v>1.313392857</v>
      </c>
      <c r="J98" s="210">
        <f t="shared" si="6"/>
        <v>0.3333333333</v>
      </c>
      <c r="K98" s="210">
        <f t="shared" si="12"/>
        <v>1.122916667</v>
      </c>
      <c r="L98" s="199">
        <f t="shared" si="9"/>
        <v>0.0006825938567</v>
      </c>
      <c r="M98" s="199">
        <f t="shared" si="13"/>
        <v>0.002259844511</v>
      </c>
      <c r="N98" s="201">
        <f t="shared" si="10"/>
        <v>0.0003430531732</v>
      </c>
      <c r="O98" s="201">
        <f t="shared" si="14"/>
        <v>0.002913417017</v>
      </c>
      <c r="P98" s="209">
        <f t="shared" si="17"/>
        <v>1</v>
      </c>
      <c r="Q98" s="209">
        <f t="shared" si="7"/>
        <v>6.285714286</v>
      </c>
      <c r="R98" s="204">
        <v>636.0</v>
      </c>
      <c r="S98" s="204">
        <v>1696.0</v>
      </c>
      <c r="T98" s="234">
        <f t="shared" si="18"/>
        <v>600</v>
      </c>
      <c r="U98" s="234">
        <f t="shared" ref="U98:U100" si="22">T98-T97</f>
        <v>0</v>
      </c>
      <c r="V98" s="228">
        <f t="shared" si="19"/>
        <v>54</v>
      </c>
      <c r="W98" s="228"/>
      <c r="X98" s="49"/>
      <c r="Y98" s="56"/>
    </row>
    <row r="99" ht="15.75" customHeight="1">
      <c r="A99" s="206">
        <v>43983.0</v>
      </c>
      <c r="B99" s="117">
        <f>all!B99</f>
        <v>2934</v>
      </c>
      <c r="C99" s="117">
        <f>all!C99</f>
        <v>2</v>
      </c>
      <c r="D99" s="215">
        <f t="shared" si="5"/>
        <v>6.285714286</v>
      </c>
      <c r="E99" s="186"/>
      <c r="F99" s="187">
        <f t="shared" si="1"/>
        <v>2936</v>
      </c>
      <c r="G99" s="187">
        <v>20.0</v>
      </c>
      <c r="H99" s="67">
        <f t="shared" si="16"/>
        <v>1</v>
      </c>
      <c r="I99" s="67">
        <f t="shared" si="11"/>
        <v>1.355059524</v>
      </c>
      <c r="J99" s="210">
        <f t="shared" si="6"/>
        <v>20</v>
      </c>
      <c r="K99" s="210">
        <f t="shared" si="12"/>
        <v>3.45625</v>
      </c>
      <c r="L99" s="199">
        <f t="shared" si="9"/>
        <v>0.0006821282401</v>
      </c>
      <c r="M99" s="199">
        <f t="shared" si="13"/>
        <v>0.002159701993</v>
      </c>
      <c r="N99" s="201">
        <f t="shared" si="10"/>
        <v>0.006858710562</v>
      </c>
      <c r="O99" s="201">
        <f t="shared" si="14"/>
        <v>0.002771934034</v>
      </c>
      <c r="P99" s="209">
        <f t="shared" si="17"/>
        <v>20</v>
      </c>
      <c r="Q99" s="209">
        <f t="shared" si="7"/>
        <v>7.857142857</v>
      </c>
      <c r="R99" s="204">
        <v>637.0</v>
      </c>
      <c r="S99" s="204">
        <v>1695.0</v>
      </c>
      <c r="T99" s="234">
        <f t="shared" si="18"/>
        <v>602</v>
      </c>
      <c r="U99" s="234">
        <f t="shared" si="22"/>
        <v>2</v>
      </c>
      <c r="V99" s="228">
        <f t="shared" si="19"/>
        <v>61</v>
      </c>
      <c r="W99" s="228"/>
      <c r="X99" s="49"/>
      <c r="Y99" s="56"/>
    </row>
    <row r="100" ht="15.75" customHeight="1">
      <c r="A100" s="206">
        <v>43984.0</v>
      </c>
      <c r="B100" s="117">
        <f>all!B100</f>
        <v>2951</v>
      </c>
      <c r="C100" s="117">
        <f>all!C100</f>
        <v>19</v>
      </c>
      <c r="D100" s="215">
        <f t="shared" si="5"/>
        <v>8</v>
      </c>
      <c r="E100" s="186"/>
      <c r="F100" s="187">
        <f t="shared" si="1"/>
        <v>2941</v>
      </c>
      <c r="G100" s="187">
        <v>5.0</v>
      </c>
      <c r="H100" s="67">
        <f t="shared" si="16"/>
        <v>9.5</v>
      </c>
      <c r="I100" s="67">
        <f t="shared" si="11"/>
        <v>2.292559524</v>
      </c>
      <c r="J100" s="210">
        <f t="shared" si="6"/>
        <v>0.25</v>
      </c>
      <c r="K100" s="210">
        <f t="shared" si="12"/>
        <v>3.20625</v>
      </c>
      <c r="L100" s="199">
        <f t="shared" si="9"/>
        <v>0.006475800954</v>
      </c>
      <c r="M100" s="199">
        <f t="shared" si="13"/>
        <v>0.002739512547</v>
      </c>
      <c r="N100" s="201">
        <f t="shared" si="10"/>
        <v>0.001702997275</v>
      </c>
      <c r="O100" s="201">
        <f t="shared" si="14"/>
        <v>0.002351237043</v>
      </c>
      <c r="P100" s="209">
        <f t="shared" si="17"/>
        <v>5</v>
      </c>
      <c r="Q100" s="209">
        <f t="shared" si="7"/>
        <v>6</v>
      </c>
      <c r="R100" s="204">
        <v>651.0</v>
      </c>
      <c r="S100" s="204">
        <v>1695.0</v>
      </c>
      <c r="T100" s="234">
        <f t="shared" si="18"/>
        <v>605</v>
      </c>
      <c r="U100" s="234">
        <f t="shared" si="22"/>
        <v>3</v>
      </c>
      <c r="V100" s="228">
        <f t="shared" si="19"/>
        <v>62</v>
      </c>
      <c r="W100" s="228"/>
      <c r="X100" s="49"/>
      <c r="Y100" s="56"/>
    </row>
    <row r="101" ht="15.75" customHeight="1">
      <c r="A101" s="206">
        <v>43985.0</v>
      </c>
      <c r="B101" s="117">
        <f>all!B101</f>
        <v>2957</v>
      </c>
      <c r="C101" s="117">
        <f>all!C101</f>
        <v>6</v>
      </c>
      <c r="D101" s="215">
        <f t="shared" si="5"/>
        <v>6.285714286</v>
      </c>
      <c r="E101" s="186"/>
      <c r="F101" s="187">
        <f t="shared" si="1"/>
        <v>2951</v>
      </c>
      <c r="G101" s="187">
        <v>10.0</v>
      </c>
      <c r="H101" s="67">
        <f t="shared" si="16"/>
        <v>0.3157894737</v>
      </c>
      <c r="I101" s="67">
        <f t="shared" si="11"/>
        <v>2.113283208</v>
      </c>
      <c r="J101" s="210">
        <f t="shared" si="6"/>
        <v>2</v>
      </c>
      <c r="K101" s="210">
        <f t="shared" si="12"/>
        <v>3.20625</v>
      </c>
      <c r="L101" s="199">
        <f t="shared" si="9"/>
        <v>0.002033209082</v>
      </c>
      <c r="M101" s="199">
        <f t="shared" si="13"/>
        <v>0.002144187808</v>
      </c>
      <c r="N101" s="201">
        <f t="shared" si="10"/>
        <v>0.003400204012</v>
      </c>
      <c r="O101" s="201">
        <f t="shared" si="14"/>
        <v>0.001170281554</v>
      </c>
      <c r="P101" s="209">
        <f t="shared" si="17"/>
        <v>10</v>
      </c>
      <c r="Q101" s="209">
        <f t="shared" si="7"/>
        <v>6.571428571</v>
      </c>
      <c r="R101" s="204"/>
      <c r="S101" s="204"/>
      <c r="T101" s="204"/>
      <c r="U101" s="204"/>
      <c r="V101" s="228">
        <f t="shared" si="19"/>
        <v>54</v>
      </c>
      <c r="W101" s="228"/>
      <c r="X101" s="49"/>
      <c r="Y101" s="56"/>
    </row>
    <row r="102" ht="15.75" customHeight="1">
      <c r="A102" s="206">
        <v>43986.0</v>
      </c>
      <c r="B102" s="117">
        <f>all!B102</f>
        <v>2966</v>
      </c>
      <c r="C102" s="117">
        <f>all!C102</f>
        <v>9</v>
      </c>
      <c r="D102" s="215">
        <f t="shared" si="5"/>
        <v>7.142857143</v>
      </c>
      <c r="E102" s="186"/>
      <c r="F102" s="187">
        <f t="shared" si="1"/>
        <v>2972</v>
      </c>
      <c r="G102" s="187">
        <v>21.0</v>
      </c>
      <c r="H102" s="67">
        <f t="shared" si="16"/>
        <v>1.5</v>
      </c>
      <c r="I102" s="67">
        <f t="shared" si="11"/>
        <v>1.979354637</v>
      </c>
      <c r="J102" s="210">
        <f t="shared" si="6"/>
        <v>2.1</v>
      </c>
      <c r="K102" s="210">
        <f t="shared" si="12"/>
        <v>3.427083333</v>
      </c>
      <c r="L102" s="199">
        <f t="shared" si="9"/>
        <v>0.003043625296</v>
      </c>
      <c r="M102" s="199">
        <f t="shared" si="13"/>
        <v>0.002432069437</v>
      </c>
      <c r="N102" s="201">
        <f t="shared" si="10"/>
        <v>0.007116231786</v>
      </c>
      <c r="O102" s="201">
        <f t="shared" si="14"/>
        <v>0.002128087827</v>
      </c>
      <c r="P102" s="209">
        <f t="shared" si="17"/>
        <v>21</v>
      </c>
      <c r="Q102" s="209">
        <f t="shared" si="7"/>
        <v>8.857142857</v>
      </c>
      <c r="R102" s="204">
        <v>652.0</v>
      </c>
      <c r="S102" s="204">
        <v>1702.0</v>
      </c>
      <c r="T102" s="234">
        <f>B102-R102-S102</f>
        <v>612</v>
      </c>
      <c r="U102" s="234">
        <f>T102-T100</f>
        <v>7</v>
      </c>
      <c r="V102" s="228">
        <f t="shared" si="19"/>
        <v>13</v>
      </c>
      <c r="W102" s="228"/>
      <c r="X102" s="49"/>
      <c r="Y102" s="56"/>
    </row>
    <row r="103" ht="15.75" customHeight="1">
      <c r="A103" s="206">
        <v>43987.0</v>
      </c>
      <c r="B103" s="117">
        <f>all!B103</f>
        <v>2981</v>
      </c>
      <c r="C103" s="117">
        <f>all!C103</f>
        <v>15</v>
      </c>
      <c r="D103" s="215">
        <f t="shared" si="5"/>
        <v>8.571428571</v>
      </c>
      <c r="E103" s="186"/>
      <c r="F103" s="187">
        <f t="shared" si="1"/>
        <v>2995</v>
      </c>
      <c r="G103" s="187">
        <v>23.0</v>
      </c>
      <c r="H103" s="67">
        <f t="shared" si="16"/>
        <v>1.666666667</v>
      </c>
      <c r="I103" s="67">
        <f t="shared" si="11"/>
        <v>2.166854637</v>
      </c>
      <c r="J103" s="210">
        <f t="shared" si="6"/>
        <v>1.095238095</v>
      </c>
      <c r="K103" s="210">
        <f t="shared" si="12"/>
        <v>3.459821429</v>
      </c>
      <c r="L103" s="199">
        <f t="shared" si="9"/>
        <v>0.005057316251</v>
      </c>
      <c r="M103" s="199">
        <f t="shared" si="13"/>
        <v>0.002909924792</v>
      </c>
      <c r="N103" s="201">
        <f t="shared" si="10"/>
        <v>0.007738896366</v>
      </c>
      <c r="O103" s="201">
        <f t="shared" si="14"/>
        <v>0.002124453203</v>
      </c>
      <c r="P103" s="209">
        <f t="shared" si="17"/>
        <v>23</v>
      </c>
      <c r="Q103" s="209">
        <f t="shared" si="7"/>
        <v>11.85714286</v>
      </c>
      <c r="R103" s="204"/>
      <c r="S103" s="204"/>
      <c r="T103" s="204"/>
      <c r="U103" s="204"/>
      <c r="V103" s="228">
        <f t="shared" si="19"/>
        <v>3</v>
      </c>
      <c r="W103" s="228"/>
      <c r="X103" s="49"/>
      <c r="Y103" s="56"/>
    </row>
    <row r="104" ht="15.75" customHeight="1">
      <c r="A104" s="214">
        <v>43988.0</v>
      </c>
      <c r="B104" s="117">
        <f>all!B104</f>
        <v>2994</v>
      </c>
      <c r="C104" s="117">
        <f>all!C104</f>
        <v>13</v>
      </c>
      <c r="D104" s="215">
        <f t="shared" si="5"/>
        <v>9.428571429</v>
      </c>
      <c r="E104" s="186"/>
      <c r="F104" s="187">
        <f t="shared" si="1"/>
        <v>3025</v>
      </c>
      <c r="G104" s="187">
        <v>30.0</v>
      </c>
      <c r="H104" s="67">
        <f t="shared" si="16"/>
        <v>0.8666666667</v>
      </c>
      <c r="I104" s="67">
        <f t="shared" si="11"/>
        <v>2.066854637</v>
      </c>
      <c r="J104" s="210">
        <f t="shared" si="6"/>
        <v>1.304347826</v>
      </c>
      <c r="K104" s="210">
        <f t="shared" si="12"/>
        <v>3.572864907</v>
      </c>
      <c r="L104" s="199">
        <f t="shared" si="9"/>
        <v>0.0043609527</v>
      </c>
      <c r="M104" s="199">
        <f t="shared" si="13"/>
        <v>0.003190803769</v>
      </c>
      <c r="N104" s="201">
        <f t="shared" si="10"/>
        <v>0.01001669449</v>
      </c>
      <c r="O104" s="201">
        <f t="shared" si="14"/>
        <v>0.002667036961</v>
      </c>
      <c r="P104" s="209">
        <f t="shared" si="17"/>
        <v>30</v>
      </c>
      <c r="Q104" s="209">
        <f t="shared" si="7"/>
        <v>15.71428571</v>
      </c>
      <c r="R104" s="204"/>
      <c r="S104" s="204"/>
      <c r="T104" s="204"/>
      <c r="U104" s="204"/>
      <c r="V104" s="205">
        <f t="shared" si="19"/>
        <v>13</v>
      </c>
      <c r="W104" s="205"/>
      <c r="X104" s="49"/>
      <c r="Y104" s="56"/>
    </row>
    <row r="105" ht="15.75" customHeight="1">
      <c r="A105" s="214">
        <v>43989.0</v>
      </c>
      <c r="B105" s="117">
        <f>all!B105</f>
        <v>3011</v>
      </c>
      <c r="C105" s="117">
        <f>all!C105</f>
        <v>17</v>
      </c>
      <c r="D105" s="215">
        <f t="shared" si="5"/>
        <v>11.57142857</v>
      </c>
      <c r="E105" s="186"/>
      <c r="F105" s="187">
        <f t="shared" si="1"/>
        <v>3051</v>
      </c>
      <c r="G105" s="187">
        <v>26.0</v>
      </c>
      <c r="H105" s="67">
        <f t="shared" si="16"/>
        <v>1.307692308</v>
      </c>
      <c r="I105" s="67">
        <f t="shared" si="11"/>
        <v>2.055316175</v>
      </c>
      <c r="J105" s="210">
        <f t="shared" si="6"/>
        <v>0.8666666667</v>
      </c>
      <c r="K105" s="210">
        <f t="shared" si="12"/>
        <v>3.49369824</v>
      </c>
      <c r="L105" s="199">
        <f t="shared" si="9"/>
        <v>0.005678022712</v>
      </c>
      <c r="M105" s="199">
        <f t="shared" si="13"/>
        <v>0.003904436462</v>
      </c>
      <c r="N105" s="201">
        <f t="shared" si="10"/>
        <v>0.008595041322</v>
      </c>
      <c r="O105" s="201">
        <f t="shared" si="14"/>
        <v>0.003884239362</v>
      </c>
      <c r="P105" s="209">
        <f t="shared" si="17"/>
        <v>26</v>
      </c>
      <c r="Q105" s="209">
        <f t="shared" si="7"/>
        <v>19.28571429</v>
      </c>
      <c r="R105" s="204"/>
      <c r="S105" s="204"/>
      <c r="T105" s="204"/>
      <c r="U105" s="204"/>
      <c r="V105" s="228">
        <f t="shared" si="19"/>
        <v>13</v>
      </c>
      <c r="W105" s="228"/>
      <c r="X105" s="49"/>
      <c r="Y105" s="56"/>
    </row>
    <row r="106" ht="15.75" customHeight="1">
      <c r="A106" s="214">
        <v>43990.0</v>
      </c>
      <c r="B106" s="117">
        <f>all!B106</f>
        <v>3063</v>
      </c>
      <c r="C106" s="117">
        <f>all!C106</f>
        <v>52</v>
      </c>
      <c r="D106" s="215">
        <f t="shared" si="5"/>
        <v>18.71428571</v>
      </c>
      <c r="E106" s="186"/>
      <c r="F106" s="187">
        <f t="shared" si="1"/>
        <v>3052</v>
      </c>
      <c r="G106" s="187">
        <v>1.0</v>
      </c>
      <c r="H106" s="67">
        <f t="shared" si="16"/>
        <v>3.058823529</v>
      </c>
      <c r="I106" s="67">
        <f t="shared" si="11"/>
        <v>2.401954831</v>
      </c>
      <c r="J106" s="210">
        <f t="shared" si="6"/>
        <v>0.03846153846</v>
      </c>
      <c r="K106" s="210">
        <f t="shared" si="12"/>
        <v>3.456839266</v>
      </c>
      <c r="L106" s="199">
        <f t="shared" si="9"/>
        <v>0.01727000996</v>
      </c>
      <c r="M106" s="199">
        <f t="shared" si="13"/>
        <v>0.006274133851</v>
      </c>
      <c r="N106" s="201">
        <f t="shared" si="10"/>
        <v>0.0003277613897</v>
      </c>
      <c r="O106" s="201">
        <f t="shared" si="14"/>
        <v>0.005363408</v>
      </c>
      <c r="P106" s="209">
        <f t="shared" si="17"/>
        <v>1</v>
      </c>
      <c r="Q106" s="209">
        <f t="shared" si="7"/>
        <v>16.57142857</v>
      </c>
      <c r="R106" s="204">
        <v>690.0</v>
      </c>
      <c r="S106" s="204">
        <v>1735.0</v>
      </c>
      <c r="T106" s="234">
        <f t="shared" ref="T106:T184" si="23">B106-R106-S106</f>
        <v>638</v>
      </c>
      <c r="U106" s="234">
        <f>T106-T102</f>
        <v>26</v>
      </c>
      <c r="V106" s="228">
        <f t="shared" si="19"/>
        <v>41</v>
      </c>
      <c r="W106" s="228"/>
      <c r="X106" s="49"/>
      <c r="Y106" s="56"/>
    </row>
    <row r="107" ht="15.75" customHeight="1">
      <c r="A107" s="206">
        <v>43991.0</v>
      </c>
      <c r="B107" s="117">
        <f>all!B107</f>
        <v>3072</v>
      </c>
      <c r="C107" s="117">
        <f>all!C107</f>
        <v>9</v>
      </c>
      <c r="D107" s="215">
        <f t="shared" si="5"/>
        <v>17.28571429</v>
      </c>
      <c r="E107" s="186"/>
      <c r="F107" s="187">
        <f t="shared" si="1"/>
        <v>3079</v>
      </c>
      <c r="G107" s="187">
        <v>27.0</v>
      </c>
      <c r="H107" s="67">
        <f t="shared" si="16"/>
        <v>0.1730769231</v>
      </c>
      <c r="I107" s="67">
        <f t="shared" si="11"/>
        <v>2.298589446</v>
      </c>
      <c r="J107" s="210">
        <f t="shared" si="6"/>
        <v>27</v>
      </c>
      <c r="K107" s="210">
        <f t="shared" si="12"/>
        <v>4.331839266</v>
      </c>
      <c r="L107" s="199">
        <f t="shared" si="9"/>
        <v>0.002938295788</v>
      </c>
      <c r="M107" s="199">
        <f t="shared" si="13"/>
        <v>0.00576877597</v>
      </c>
      <c r="N107" s="201">
        <f t="shared" si="10"/>
        <v>0.008846657929</v>
      </c>
      <c r="O107" s="201">
        <f t="shared" si="14"/>
        <v>0.005995004786</v>
      </c>
      <c r="P107" s="209">
        <f t="shared" si="17"/>
        <v>27</v>
      </c>
      <c r="Q107" s="209">
        <f t="shared" si="7"/>
        <v>19.71428571</v>
      </c>
      <c r="R107" s="204">
        <v>690.0</v>
      </c>
      <c r="S107" s="204">
        <v>1740.0</v>
      </c>
      <c r="T107" s="234">
        <f t="shared" si="23"/>
        <v>642</v>
      </c>
      <c r="U107" s="234">
        <f t="shared" ref="U107:U273" si="24">T107-T106</f>
        <v>4</v>
      </c>
      <c r="V107" s="228">
        <f t="shared" si="19"/>
        <v>43</v>
      </c>
      <c r="W107" s="228"/>
      <c r="X107" s="49"/>
      <c r="Y107" s="56"/>
    </row>
    <row r="108" ht="15.75" customHeight="1">
      <c r="A108" s="206">
        <v>43992.0</v>
      </c>
      <c r="B108" s="117">
        <f>all!B108</f>
        <v>3082</v>
      </c>
      <c r="C108" s="117">
        <f>all!C108</f>
        <v>11</v>
      </c>
      <c r="D108" s="215">
        <f t="shared" si="5"/>
        <v>18</v>
      </c>
      <c r="E108" s="186"/>
      <c r="F108" s="187">
        <f t="shared" si="1"/>
        <v>3083</v>
      </c>
      <c r="G108" s="187">
        <v>4.0</v>
      </c>
      <c r="H108" s="67">
        <f t="shared" si="16"/>
        <v>1.222222222</v>
      </c>
      <c r="I108" s="67">
        <f t="shared" si="11"/>
        <v>1.263867224</v>
      </c>
      <c r="J108" s="210">
        <f t="shared" si="6"/>
        <v>0.1481481481</v>
      </c>
      <c r="K108" s="210">
        <f t="shared" si="12"/>
        <v>4.319107784</v>
      </c>
      <c r="L108" s="199">
        <f t="shared" si="9"/>
        <v>0.003580729167</v>
      </c>
      <c r="M108" s="199">
        <f t="shared" si="13"/>
        <v>0.005989850268</v>
      </c>
      <c r="N108" s="201">
        <f t="shared" si="10"/>
        <v>0.001299123092</v>
      </c>
      <c r="O108" s="201">
        <f t="shared" si="14"/>
        <v>0.007373413595</v>
      </c>
      <c r="P108" s="209">
        <f t="shared" si="17"/>
        <v>4</v>
      </c>
      <c r="Q108" s="209">
        <f t="shared" si="7"/>
        <v>18.85714286</v>
      </c>
      <c r="R108" s="204">
        <v>692.0</v>
      </c>
      <c r="S108" s="204">
        <v>1751.0</v>
      </c>
      <c r="T108" s="234">
        <f t="shared" si="23"/>
        <v>639</v>
      </c>
      <c r="U108" s="234">
        <f t="shared" si="24"/>
        <v>-3</v>
      </c>
      <c r="V108" s="228">
        <f t="shared" si="19"/>
        <v>26</v>
      </c>
      <c r="W108" s="228"/>
      <c r="X108" s="49"/>
      <c r="Y108" s="56"/>
    </row>
    <row r="109" ht="15.75" customHeight="1">
      <c r="A109" s="206">
        <v>43993.0</v>
      </c>
      <c r="B109" s="117">
        <f>all!B109</f>
        <v>3102</v>
      </c>
      <c r="C109" s="117">
        <f>all!C109</f>
        <v>20</v>
      </c>
      <c r="D109" s="215">
        <f t="shared" si="5"/>
        <v>19.57142857</v>
      </c>
      <c r="E109" s="186"/>
      <c r="F109" s="187">
        <f t="shared" si="1"/>
        <v>3104</v>
      </c>
      <c r="G109" s="187">
        <v>21.0</v>
      </c>
      <c r="H109" s="67">
        <f t="shared" si="16"/>
        <v>1.818181818</v>
      </c>
      <c r="I109" s="67">
        <f t="shared" si="11"/>
        <v>1.451666267</v>
      </c>
      <c r="J109" s="210">
        <f t="shared" si="6"/>
        <v>5.25</v>
      </c>
      <c r="K109" s="210">
        <f t="shared" si="12"/>
        <v>4.725357784</v>
      </c>
      <c r="L109" s="199">
        <f t="shared" si="9"/>
        <v>0.006489292667</v>
      </c>
      <c r="M109" s="199">
        <f t="shared" si="13"/>
        <v>0.006482088464</v>
      </c>
      <c r="N109" s="201">
        <f t="shared" si="10"/>
        <v>0.006811547194</v>
      </c>
      <c r="O109" s="201">
        <f t="shared" si="14"/>
        <v>0.006758925071</v>
      </c>
      <c r="P109" s="209">
        <f t="shared" si="17"/>
        <v>21</v>
      </c>
      <c r="Q109" s="209">
        <f t="shared" si="7"/>
        <v>18.85714286</v>
      </c>
      <c r="R109" s="204">
        <v>692.0</v>
      </c>
      <c r="S109" s="204">
        <v>1752.0</v>
      </c>
      <c r="T109" s="234">
        <f t="shared" si="23"/>
        <v>658</v>
      </c>
      <c r="U109" s="234">
        <f t="shared" si="24"/>
        <v>19</v>
      </c>
      <c r="V109" s="228">
        <f t="shared" si="19"/>
        <v>58</v>
      </c>
      <c r="W109" s="228"/>
      <c r="X109" s="49"/>
      <c r="Y109" s="56"/>
    </row>
    <row r="110" ht="15.75" customHeight="1">
      <c r="A110" s="206">
        <v>43994.0</v>
      </c>
      <c r="B110" s="117">
        <f>all!B110</f>
        <v>3122</v>
      </c>
      <c r="C110" s="117">
        <f>all!C110</f>
        <v>20</v>
      </c>
      <c r="D110" s="215">
        <f t="shared" si="5"/>
        <v>20.28571429</v>
      </c>
      <c r="E110" s="186"/>
      <c r="F110" s="187">
        <f t="shared" si="1"/>
        <v>3122</v>
      </c>
      <c r="G110" s="187">
        <v>18.0</v>
      </c>
      <c r="H110" s="67">
        <f t="shared" si="16"/>
        <v>1</v>
      </c>
      <c r="I110" s="67">
        <f t="shared" si="11"/>
        <v>1.389166267</v>
      </c>
      <c r="J110" s="210">
        <f t="shared" si="6"/>
        <v>0.8571428571</v>
      </c>
      <c r="K110" s="210">
        <f t="shared" si="12"/>
        <v>4.570000641</v>
      </c>
      <c r="L110" s="199">
        <f t="shared" si="9"/>
        <v>0.006447453256</v>
      </c>
      <c r="M110" s="199">
        <f t="shared" si="13"/>
        <v>0.006680679465</v>
      </c>
      <c r="N110" s="201">
        <f t="shared" si="10"/>
        <v>0.005798969072</v>
      </c>
      <c r="O110" s="201">
        <f t="shared" si="14"/>
        <v>0.0071050103</v>
      </c>
      <c r="P110" s="209">
        <f t="shared" si="17"/>
        <v>18</v>
      </c>
      <c r="Q110" s="209">
        <f t="shared" si="7"/>
        <v>18.14285714</v>
      </c>
      <c r="R110" s="204">
        <v>694.0</v>
      </c>
      <c r="S110" s="204">
        <v>1768.0</v>
      </c>
      <c r="T110" s="234">
        <f t="shared" si="23"/>
        <v>660</v>
      </c>
      <c r="U110" s="234">
        <f t="shared" si="24"/>
        <v>2</v>
      </c>
      <c r="V110" s="205">
        <f t="shared" si="19"/>
        <v>60</v>
      </c>
      <c r="W110" s="205"/>
      <c r="X110" s="49"/>
      <c r="Y110" s="56"/>
    </row>
    <row r="111" ht="15.75" customHeight="1">
      <c r="A111" s="214">
        <v>43995.0</v>
      </c>
      <c r="B111" s="117">
        <f>all!B111</f>
        <v>3126</v>
      </c>
      <c r="C111" s="117">
        <f>all!C111</f>
        <v>4</v>
      </c>
      <c r="D111" s="215">
        <f t="shared" si="5"/>
        <v>19</v>
      </c>
      <c r="E111" s="186"/>
      <c r="F111" s="187">
        <f t="shared" si="1"/>
        <v>3129</v>
      </c>
      <c r="G111" s="187">
        <v>7.0</v>
      </c>
      <c r="H111" s="67">
        <f t="shared" si="16"/>
        <v>0.2</v>
      </c>
      <c r="I111" s="67">
        <f t="shared" si="11"/>
        <v>1.205832933</v>
      </c>
      <c r="J111" s="210">
        <f t="shared" si="6"/>
        <v>0.3888888889</v>
      </c>
      <c r="K111" s="210">
        <f t="shared" si="12"/>
        <v>4.481706991</v>
      </c>
      <c r="L111" s="199">
        <f t="shared" si="9"/>
        <v>0.001281229981</v>
      </c>
      <c r="M111" s="199">
        <f t="shared" si="13"/>
        <v>0.006240719076</v>
      </c>
      <c r="N111" s="201">
        <f t="shared" si="10"/>
        <v>0.002242152466</v>
      </c>
      <c r="O111" s="201">
        <f t="shared" si="14"/>
        <v>0.005817055645</v>
      </c>
      <c r="P111" s="209">
        <f t="shared" si="17"/>
        <v>7</v>
      </c>
      <c r="Q111" s="209">
        <f t="shared" si="7"/>
        <v>14.85714286</v>
      </c>
      <c r="R111" s="204">
        <v>694.0</v>
      </c>
      <c r="S111" s="204">
        <v>1774.0</v>
      </c>
      <c r="T111" s="234">
        <f t="shared" si="23"/>
        <v>658</v>
      </c>
      <c r="U111" s="234">
        <f t="shared" si="24"/>
        <v>-2</v>
      </c>
      <c r="V111" s="228">
        <f t="shared" si="19"/>
        <v>58</v>
      </c>
      <c r="W111" s="228"/>
      <c r="X111" s="49"/>
      <c r="Y111" s="56"/>
    </row>
    <row r="112" ht="15.75" customHeight="1">
      <c r="A112" s="214">
        <v>43996.0</v>
      </c>
      <c r="B112" s="117">
        <f>all!B112</f>
        <v>3135</v>
      </c>
      <c r="C112" s="117">
        <f>all!C112</f>
        <v>9</v>
      </c>
      <c r="D112" s="215">
        <f t="shared" si="5"/>
        <v>17.85714286</v>
      </c>
      <c r="E112" s="186"/>
      <c r="F112" s="187">
        <f t="shared" si="1"/>
        <v>3172</v>
      </c>
      <c r="G112" s="187">
        <v>43.0</v>
      </c>
      <c r="H112" s="67">
        <f t="shared" si="16"/>
        <v>2.25</v>
      </c>
      <c r="I112" s="67">
        <f t="shared" si="11"/>
        <v>1.3787496</v>
      </c>
      <c r="J112" s="210">
        <f t="shared" si="6"/>
        <v>6.142857143</v>
      </c>
      <c r="K112" s="210">
        <f t="shared" si="12"/>
        <v>5.086520655</v>
      </c>
      <c r="L112" s="199">
        <f t="shared" si="9"/>
        <v>0.002879078695</v>
      </c>
      <c r="M112" s="199">
        <f t="shared" si="13"/>
        <v>0.005840869931</v>
      </c>
      <c r="N112" s="201">
        <f t="shared" si="10"/>
        <v>0.01374240972</v>
      </c>
      <c r="O112" s="201">
        <f t="shared" si="14"/>
        <v>0.005176026185</v>
      </c>
      <c r="P112" s="209">
        <f t="shared" si="17"/>
        <v>43</v>
      </c>
      <c r="Q112" s="209">
        <f t="shared" si="7"/>
        <v>17.28571429</v>
      </c>
      <c r="R112" s="204">
        <v>694.0</v>
      </c>
      <c r="S112" s="204">
        <v>1775.0</v>
      </c>
      <c r="T112" s="234">
        <f t="shared" si="23"/>
        <v>666</v>
      </c>
      <c r="U112" s="234">
        <f t="shared" si="24"/>
        <v>8</v>
      </c>
      <c r="V112" s="228">
        <f t="shared" si="19"/>
        <v>66</v>
      </c>
      <c r="W112" s="228"/>
      <c r="X112" s="49"/>
      <c r="Y112" s="56"/>
    </row>
    <row r="113" ht="15.75" customHeight="1">
      <c r="A113" s="206">
        <v>43997.0</v>
      </c>
      <c r="B113" s="117">
        <f>all!B113</f>
        <v>3148</v>
      </c>
      <c r="C113" s="117">
        <f>all!C113</f>
        <v>13</v>
      </c>
      <c r="D113" s="215">
        <f t="shared" si="5"/>
        <v>12.28571429</v>
      </c>
      <c r="E113" s="186"/>
      <c r="F113" s="187">
        <f t="shared" si="1"/>
        <v>3204</v>
      </c>
      <c r="G113" s="187">
        <v>32.0</v>
      </c>
      <c r="H113" s="67">
        <f t="shared" si="16"/>
        <v>1.444444444</v>
      </c>
      <c r="I113" s="67">
        <f t="shared" si="11"/>
        <v>1.395843617</v>
      </c>
      <c r="J113" s="210">
        <f t="shared" si="6"/>
        <v>0.7441860465</v>
      </c>
      <c r="K113" s="210">
        <f t="shared" si="12"/>
        <v>5.071210578</v>
      </c>
      <c r="L113" s="199">
        <f t="shared" si="9"/>
        <v>0.004146730463</v>
      </c>
      <c r="M113" s="199">
        <f t="shared" si="13"/>
        <v>0.003966115717</v>
      </c>
      <c r="N113" s="201">
        <f t="shared" si="10"/>
        <v>0.01008827238</v>
      </c>
      <c r="O113" s="201">
        <f t="shared" si="14"/>
        <v>0.004616811735</v>
      </c>
      <c r="P113" s="209">
        <f t="shared" si="17"/>
        <v>32</v>
      </c>
      <c r="Q113" s="209">
        <f t="shared" si="7"/>
        <v>21.71428571</v>
      </c>
      <c r="R113" s="204">
        <v>697.0</v>
      </c>
      <c r="S113" s="204">
        <v>1781.0</v>
      </c>
      <c r="T113" s="234">
        <f t="shared" si="23"/>
        <v>670</v>
      </c>
      <c r="U113" s="234">
        <f t="shared" si="24"/>
        <v>4</v>
      </c>
      <c r="V113" s="228">
        <f t="shared" si="19"/>
        <v>68</v>
      </c>
      <c r="W113" s="228"/>
      <c r="X113" s="49"/>
      <c r="Y113" s="56"/>
    </row>
    <row r="114" ht="15.75" customHeight="1">
      <c r="A114" s="206">
        <v>43998.0</v>
      </c>
      <c r="B114" s="117">
        <f>all!B114</f>
        <v>3162</v>
      </c>
      <c r="C114" s="117">
        <f>all!C114</f>
        <v>15</v>
      </c>
      <c r="D114" s="215">
        <f t="shared" si="5"/>
        <v>13.14285714</v>
      </c>
      <c r="E114" s="186"/>
      <c r="F114" s="187">
        <f t="shared" si="1"/>
        <v>3217</v>
      </c>
      <c r="G114" s="187">
        <v>13.0</v>
      </c>
      <c r="H114" s="67">
        <f t="shared" si="16"/>
        <v>1.153846154</v>
      </c>
      <c r="I114" s="67">
        <f t="shared" si="11"/>
        <v>1.157721445</v>
      </c>
      <c r="J114" s="210">
        <f t="shared" si="6"/>
        <v>0.40625</v>
      </c>
      <c r="K114" s="210">
        <f t="shared" si="12"/>
        <v>5.117184135</v>
      </c>
      <c r="L114" s="199">
        <f t="shared" si="9"/>
        <v>0.004764930114</v>
      </c>
      <c r="M114" s="199">
        <f t="shared" si="13"/>
        <v>0.004227063477</v>
      </c>
      <c r="N114" s="201">
        <f t="shared" si="10"/>
        <v>0.004057428215</v>
      </c>
      <c r="O114" s="201">
        <f t="shared" si="14"/>
        <v>0.004999689951</v>
      </c>
      <c r="P114" s="209">
        <f t="shared" si="17"/>
        <v>13</v>
      </c>
      <c r="Q114" s="209">
        <f t="shared" si="7"/>
        <v>19.71428571</v>
      </c>
      <c r="R114" s="204">
        <v>698.0</v>
      </c>
      <c r="S114" s="204">
        <v>1786.0</v>
      </c>
      <c r="T114" s="234">
        <f t="shared" si="23"/>
        <v>678</v>
      </c>
      <c r="U114" s="234">
        <f t="shared" si="24"/>
        <v>8</v>
      </c>
      <c r="V114" s="205">
        <f t="shared" si="19"/>
        <v>73</v>
      </c>
      <c r="W114" s="205"/>
      <c r="X114" s="49"/>
      <c r="Y114" s="56"/>
    </row>
    <row r="115" ht="15.75" customHeight="1">
      <c r="A115" s="206">
        <v>43999.0</v>
      </c>
      <c r="B115" s="117">
        <f>all!B115</f>
        <v>3217</v>
      </c>
      <c r="C115" s="117">
        <f>all!C115</f>
        <v>55</v>
      </c>
      <c r="D115" s="215">
        <f t="shared" si="5"/>
        <v>19.42857143</v>
      </c>
      <c r="E115" s="186"/>
      <c r="F115" s="187">
        <f t="shared" si="1"/>
        <v>3230</v>
      </c>
      <c r="G115" s="187">
        <v>13.0</v>
      </c>
      <c r="H115" s="67">
        <f t="shared" si="16"/>
        <v>3.666666667</v>
      </c>
      <c r="I115" s="67">
        <f t="shared" si="11"/>
        <v>1.594420163</v>
      </c>
      <c r="J115" s="210">
        <f t="shared" si="6"/>
        <v>1</v>
      </c>
      <c r="K115" s="210">
        <f t="shared" si="12"/>
        <v>1.867184135</v>
      </c>
      <c r="L115" s="199">
        <f t="shared" si="9"/>
        <v>0.0173940544</v>
      </c>
      <c r="M115" s="199">
        <f t="shared" si="13"/>
        <v>0.006200395653</v>
      </c>
      <c r="N115" s="201">
        <f t="shared" si="10"/>
        <v>0.004041032017</v>
      </c>
      <c r="O115" s="201">
        <f t="shared" si="14"/>
        <v>0.005978840308</v>
      </c>
      <c r="P115" s="209">
        <f t="shared" si="17"/>
        <v>13</v>
      </c>
      <c r="Q115" s="209">
        <f t="shared" si="7"/>
        <v>21</v>
      </c>
      <c r="R115" s="204">
        <v>698.0</v>
      </c>
      <c r="S115" s="204">
        <v>1796.0</v>
      </c>
      <c r="T115" s="234">
        <f t="shared" si="23"/>
        <v>723</v>
      </c>
      <c r="U115" s="234">
        <f t="shared" si="24"/>
        <v>45</v>
      </c>
      <c r="V115" s="228">
        <f t="shared" si="19"/>
        <v>118</v>
      </c>
      <c r="W115" s="228"/>
      <c r="X115" s="49"/>
      <c r="Y115" s="56"/>
    </row>
    <row r="116" ht="15.75" customHeight="1">
      <c r="A116" s="206">
        <v>44000.0</v>
      </c>
      <c r="B116" s="117">
        <f>all!B116</f>
        <v>3241</v>
      </c>
      <c r="C116" s="117">
        <f>all!C116</f>
        <v>24</v>
      </c>
      <c r="D116" s="215">
        <f t="shared" si="5"/>
        <v>20</v>
      </c>
      <c r="E116" s="186"/>
      <c r="F116" s="187">
        <f t="shared" si="1"/>
        <v>3241</v>
      </c>
      <c r="G116" s="187">
        <v>11.0</v>
      </c>
      <c r="H116" s="67">
        <f t="shared" si="16"/>
        <v>0.4363636364</v>
      </c>
      <c r="I116" s="67">
        <f t="shared" si="11"/>
        <v>1.49618784</v>
      </c>
      <c r="J116" s="210">
        <f t="shared" si="6"/>
        <v>0.8461538462</v>
      </c>
      <c r="K116" s="210">
        <f t="shared" si="12"/>
        <v>1.954434848</v>
      </c>
      <c r="L116" s="199">
        <f t="shared" si="9"/>
        <v>0.007460366801</v>
      </c>
      <c r="M116" s="199">
        <f t="shared" si="13"/>
        <v>0.006339120529</v>
      </c>
      <c r="N116" s="201">
        <f t="shared" si="10"/>
        <v>0.003405572755</v>
      </c>
      <c r="O116" s="201">
        <f t="shared" si="14"/>
        <v>0.007736670166</v>
      </c>
      <c r="P116" s="209">
        <f t="shared" si="17"/>
        <v>11</v>
      </c>
      <c r="Q116" s="209">
        <f t="shared" si="7"/>
        <v>19.57142857</v>
      </c>
      <c r="R116" s="204">
        <v>703.0</v>
      </c>
      <c r="S116" s="204">
        <v>1804.0</v>
      </c>
      <c r="T116" s="234">
        <f t="shared" si="23"/>
        <v>734</v>
      </c>
      <c r="U116" s="234">
        <f t="shared" si="24"/>
        <v>11</v>
      </c>
      <c r="V116" s="205">
        <f t="shared" si="19"/>
        <v>122</v>
      </c>
      <c r="W116" s="205"/>
      <c r="X116" s="49"/>
      <c r="Y116" s="56"/>
    </row>
    <row r="117" ht="15.75" customHeight="1">
      <c r="A117" s="206">
        <v>44001.0</v>
      </c>
      <c r="B117" s="117">
        <f>all!B117</f>
        <v>3251</v>
      </c>
      <c r="C117" s="117">
        <f>all!C117</f>
        <v>10</v>
      </c>
      <c r="D117" s="215">
        <f t="shared" si="5"/>
        <v>18.57142857</v>
      </c>
      <c r="E117" s="186"/>
      <c r="F117" s="187">
        <f t="shared" si="1"/>
        <v>3262</v>
      </c>
      <c r="G117" s="187">
        <v>21.0</v>
      </c>
      <c r="H117" s="67">
        <f t="shared" si="16"/>
        <v>0.4166666667</v>
      </c>
      <c r="I117" s="67">
        <f t="shared" si="11"/>
        <v>1.320998446</v>
      </c>
      <c r="J117" s="210">
        <f t="shared" si="6"/>
        <v>1.909090909</v>
      </c>
      <c r="K117" s="210">
        <f t="shared" si="12"/>
        <v>1.536821211</v>
      </c>
      <c r="L117" s="199">
        <f t="shared" si="9"/>
        <v>0.003085467448</v>
      </c>
      <c r="M117" s="199">
        <f t="shared" si="13"/>
        <v>0.005858836843</v>
      </c>
      <c r="N117" s="201">
        <f t="shared" si="10"/>
        <v>0.006479481641</v>
      </c>
      <c r="O117" s="201">
        <f t="shared" si="14"/>
        <v>0.00718584637</v>
      </c>
      <c r="P117" s="209">
        <f t="shared" si="17"/>
        <v>21</v>
      </c>
      <c r="Q117" s="209">
        <f t="shared" si="7"/>
        <v>20</v>
      </c>
      <c r="R117" s="204">
        <v>707.0</v>
      </c>
      <c r="S117" s="204">
        <v>1813.0</v>
      </c>
      <c r="T117" s="234">
        <f t="shared" si="23"/>
        <v>731</v>
      </c>
      <c r="U117" s="234">
        <f t="shared" si="24"/>
        <v>-3</v>
      </c>
      <c r="V117" s="205">
        <f t="shared" si="19"/>
        <v>119</v>
      </c>
      <c r="W117" s="205"/>
      <c r="X117" s="49"/>
      <c r="Y117" s="56"/>
    </row>
    <row r="118" ht="15.75" customHeight="1">
      <c r="A118" s="214">
        <v>44002.0</v>
      </c>
      <c r="B118" s="117">
        <f>all!B118</f>
        <v>3270</v>
      </c>
      <c r="C118" s="117">
        <f>all!C118</f>
        <v>19</v>
      </c>
      <c r="D118" s="215">
        <f t="shared" si="5"/>
        <v>20.71428571</v>
      </c>
      <c r="E118" s="186"/>
      <c r="F118" s="187">
        <f t="shared" si="1"/>
        <v>3276</v>
      </c>
      <c r="G118" s="187">
        <v>14.0</v>
      </c>
      <c r="H118" s="67">
        <f t="shared" si="16"/>
        <v>1.9</v>
      </c>
      <c r="I118" s="67">
        <f t="shared" si="11"/>
        <v>1.433498446</v>
      </c>
      <c r="J118" s="210">
        <f t="shared" si="6"/>
        <v>0.6666666667</v>
      </c>
      <c r="K118" s="210">
        <f t="shared" si="12"/>
        <v>1.513011688</v>
      </c>
      <c r="L118" s="199">
        <f t="shared" si="9"/>
        <v>0.005844355583</v>
      </c>
      <c r="M118" s="199">
        <f t="shared" si="13"/>
        <v>0.006510711929</v>
      </c>
      <c r="N118" s="201">
        <f t="shared" si="10"/>
        <v>0.004291845494</v>
      </c>
      <c r="O118" s="201">
        <f t="shared" si="14"/>
        <v>0.006834258959</v>
      </c>
      <c r="P118" s="209">
        <f t="shared" si="17"/>
        <v>14</v>
      </c>
      <c r="Q118" s="209">
        <f t="shared" si="7"/>
        <v>21</v>
      </c>
      <c r="R118" s="204">
        <v>716.0</v>
      </c>
      <c r="S118" s="204">
        <v>1822.0</v>
      </c>
      <c r="T118" s="234">
        <f t="shared" si="23"/>
        <v>732</v>
      </c>
      <c r="U118" s="234">
        <f t="shared" si="24"/>
        <v>1</v>
      </c>
      <c r="V118" s="205">
        <f t="shared" si="19"/>
        <v>120</v>
      </c>
      <c r="W118" s="205"/>
      <c r="X118" s="49"/>
      <c r="Y118" s="56"/>
    </row>
    <row r="119" ht="15.75" customHeight="1">
      <c r="A119" s="214">
        <v>44003.0</v>
      </c>
      <c r="B119" s="117">
        <f>all!B119</f>
        <v>3280</v>
      </c>
      <c r="C119" s="117">
        <f>all!C119</f>
        <v>10</v>
      </c>
      <c r="D119" s="215">
        <f t="shared" si="5"/>
        <v>20.85714286</v>
      </c>
      <c r="E119" s="186"/>
      <c r="F119" s="187">
        <f t="shared" si="1"/>
        <v>3285</v>
      </c>
      <c r="G119" s="187">
        <v>9.0</v>
      </c>
      <c r="H119" s="67">
        <f t="shared" si="16"/>
        <v>0.5263157895</v>
      </c>
      <c r="I119" s="67">
        <f t="shared" si="11"/>
        <v>1.47428792</v>
      </c>
      <c r="J119" s="210">
        <f t="shared" si="6"/>
        <v>0.6428571429</v>
      </c>
      <c r="K119" s="210">
        <f t="shared" si="12"/>
        <v>1.544757719</v>
      </c>
      <c r="L119" s="199">
        <f t="shared" si="9"/>
        <v>0.003058103976</v>
      </c>
      <c r="M119" s="199">
        <f t="shared" si="13"/>
        <v>0.006536286969</v>
      </c>
      <c r="N119" s="201">
        <f t="shared" si="10"/>
        <v>0.002747252747</v>
      </c>
      <c r="O119" s="201">
        <f t="shared" si="14"/>
        <v>0.007066943017</v>
      </c>
      <c r="P119" s="209">
        <f t="shared" si="17"/>
        <v>9</v>
      </c>
      <c r="Q119" s="209">
        <f t="shared" si="7"/>
        <v>16.14285714</v>
      </c>
      <c r="R119" s="204">
        <v>720.0</v>
      </c>
      <c r="S119" s="204">
        <v>1826.0</v>
      </c>
      <c r="T119" s="234">
        <f t="shared" si="23"/>
        <v>734</v>
      </c>
      <c r="U119" s="234">
        <f t="shared" si="24"/>
        <v>2</v>
      </c>
      <c r="V119" s="228">
        <f t="shared" si="19"/>
        <v>122</v>
      </c>
      <c r="W119" s="228"/>
      <c r="X119" s="49"/>
      <c r="Y119" s="56"/>
    </row>
    <row r="120" ht="15.75" customHeight="1">
      <c r="A120" s="206">
        <v>44004.0</v>
      </c>
      <c r="B120" s="117">
        <f>all!B120</f>
        <v>3301</v>
      </c>
      <c r="C120" s="117">
        <f>all!C120</f>
        <v>21</v>
      </c>
      <c r="D120" s="215">
        <f t="shared" si="5"/>
        <v>22</v>
      </c>
      <c r="E120" s="186"/>
      <c r="F120" s="187">
        <f t="shared" si="1"/>
        <v>3302</v>
      </c>
      <c r="G120" s="187">
        <v>17.0</v>
      </c>
      <c r="H120" s="67">
        <f t="shared" si="16"/>
        <v>2.1</v>
      </c>
      <c r="I120" s="67">
        <f t="shared" si="11"/>
        <v>1.45553792</v>
      </c>
      <c r="J120" s="210">
        <f t="shared" si="6"/>
        <v>1.888888889</v>
      </c>
      <c r="K120" s="210">
        <f t="shared" si="12"/>
        <v>1.013011688</v>
      </c>
      <c r="L120" s="199">
        <f t="shared" si="9"/>
        <v>0.006402439024</v>
      </c>
      <c r="M120" s="199">
        <f t="shared" si="13"/>
        <v>0.006858531049</v>
      </c>
      <c r="N120" s="201">
        <f t="shared" si="10"/>
        <v>0.005175038052</v>
      </c>
      <c r="O120" s="201">
        <f t="shared" si="14"/>
        <v>0.005614357402</v>
      </c>
      <c r="P120" s="209">
        <f t="shared" si="17"/>
        <v>17</v>
      </c>
      <c r="Q120" s="209">
        <f t="shared" si="7"/>
        <v>14</v>
      </c>
      <c r="R120" s="204">
        <v>725.0</v>
      </c>
      <c r="S120" s="204">
        <v>1836.0</v>
      </c>
      <c r="T120" s="234">
        <f t="shared" si="23"/>
        <v>740</v>
      </c>
      <c r="U120" s="234">
        <f t="shared" si="24"/>
        <v>6</v>
      </c>
      <c r="V120" s="228">
        <f t="shared" si="19"/>
        <v>102</v>
      </c>
      <c r="W120" s="228"/>
      <c r="X120" s="49"/>
      <c r="Y120" s="56"/>
    </row>
    <row r="121" ht="15.75" customHeight="1">
      <c r="A121" s="206">
        <v>44005.0</v>
      </c>
      <c r="B121" s="117">
        <f>all!B121</f>
        <v>3316</v>
      </c>
      <c r="C121" s="117">
        <f>all!C121</f>
        <v>16</v>
      </c>
      <c r="D121" s="215">
        <f t="shared" si="5"/>
        <v>22.14285714</v>
      </c>
      <c r="E121" s="186"/>
      <c r="F121" s="187">
        <f t="shared" si="1"/>
        <v>3313</v>
      </c>
      <c r="G121" s="187">
        <v>11.0</v>
      </c>
      <c r="H121" s="67">
        <f t="shared" si="16"/>
        <v>0.7619047619</v>
      </c>
      <c r="I121" s="67">
        <f t="shared" si="11"/>
        <v>1.370220459</v>
      </c>
      <c r="J121" s="210">
        <f t="shared" si="6"/>
        <v>0.6470588235</v>
      </c>
      <c r="K121" s="210">
        <f t="shared" si="12"/>
        <v>1.000870785</v>
      </c>
      <c r="L121" s="199">
        <f t="shared" si="9"/>
        <v>0.004847016056</v>
      </c>
      <c r="M121" s="199">
        <f t="shared" si="13"/>
        <v>0.006870257612</v>
      </c>
      <c r="N121" s="201">
        <f t="shared" si="10"/>
        <v>0.003331314355</v>
      </c>
      <c r="O121" s="201">
        <f t="shared" si="14"/>
        <v>0.004455072025</v>
      </c>
      <c r="P121" s="209">
        <f t="shared" si="17"/>
        <v>11</v>
      </c>
      <c r="Q121" s="209">
        <f t="shared" si="7"/>
        <v>13.71428571</v>
      </c>
      <c r="R121" s="204">
        <v>728.0</v>
      </c>
      <c r="S121" s="204">
        <v>1844.0</v>
      </c>
      <c r="T121" s="234">
        <f t="shared" si="23"/>
        <v>744</v>
      </c>
      <c r="U121" s="234">
        <f t="shared" si="24"/>
        <v>4</v>
      </c>
      <c r="V121" s="228">
        <f t="shared" si="19"/>
        <v>102</v>
      </c>
      <c r="W121" s="228"/>
      <c r="X121" s="49"/>
      <c r="Y121" s="56"/>
    </row>
    <row r="122" ht="15.75" customHeight="1">
      <c r="A122" s="206">
        <v>44006.0</v>
      </c>
      <c r="B122" s="117">
        <f>all!B122</f>
        <v>3324</v>
      </c>
      <c r="C122" s="117">
        <f>all!C122</f>
        <v>8</v>
      </c>
      <c r="D122" s="215">
        <f t="shared" si="5"/>
        <v>15.42857143</v>
      </c>
      <c r="E122" s="186"/>
      <c r="F122" s="187">
        <f t="shared" si="1"/>
        <v>3336</v>
      </c>
      <c r="G122" s="187">
        <v>23.0</v>
      </c>
      <c r="H122" s="67">
        <f t="shared" si="16"/>
        <v>0.5</v>
      </c>
      <c r="I122" s="67">
        <f t="shared" si="11"/>
        <v>1.28848969</v>
      </c>
      <c r="J122" s="210">
        <f t="shared" si="6"/>
        <v>2.090909091</v>
      </c>
      <c r="K122" s="210">
        <f t="shared" si="12"/>
        <v>1.211453171</v>
      </c>
      <c r="L122" s="199">
        <f t="shared" si="9"/>
        <v>0.002412545235</v>
      </c>
      <c r="M122" s="199">
        <f t="shared" si="13"/>
        <v>0.004730042018</v>
      </c>
      <c r="N122" s="201">
        <f t="shared" si="10"/>
        <v>0.006942348325</v>
      </c>
      <c r="O122" s="201">
        <f t="shared" si="14"/>
        <v>0.004193036931</v>
      </c>
      <c r="P122" s="209">
        <f t="shared" si="17"/>
        <v>23</v>
      </c>
      <c r="Q122" s="209">
        <f t="shared" si="7"/>
        <v>15.14285714</v>
      </c>
      <c r="R122" s="204">
        <v>730.0</v>
      </c>
      <c r="S122" s="204">
        <v>1848.0</v>
      </c>
      <c r="T122" s="234">
        <f t="shared" si="23"/>
        <v>746</v>
      </c>
      <c r="U122" s="234">
        <f t="shared" si="24"/>
        <v>2</v>
      </c>
      <c r="V122" s="228">
        <f t="shared" si="19"/>
        <v>107</v>
      </c>
      <c r="W122" s="228"/>
      <c r="X122" s="49"/>
      <c r="Y122" s="56"/>
    </row>
    <row r="123" ht="15.75" customHeight="1">
      <c r="A123" s="206">
        <v>44007.0</v>
      </c>
      <c r="B123" s="117">
        <f>all!B123</f>
        <v>3335</v>
      </c>
      <c r="C123" s="117">
        <f>all!C123</f>
        <v>13</v>
      </c>
      <c r="D123" s="215">
        <f t="shared" si="5"/>
        <v>13.85714286</v>
      </c>
      <c r="E123" s="186"/>
      <c r="F123" s="187">
        <f t="shared" si="1"/>
        <v>3354</v>
      </c>
      <c r="G123" s="187">
        <v>18.0</v>
      </c>
      <c r="H123" s="67">
        <f t="shared" si="16"/>
        <v>1.625</v>
      </c>
      <c r="I123" s="67">
        <f t="shared" si="11"/>
        <v>1.033281357</v>
      </c>
      <c r="J123" s="210">
        <f t="shared" si="6"/>
        <v>0.7826086957</v>
      </c>
      <c r="K123" s="210">
        <f t="shared" si="12"/>
        <v>1.184279258</v>
      </c>
      <c r="L123" s="199">
        <f t="shared" si="9"/>
        <v>0.003910950662</v>
      </c>
      <c r="M123" s="199">
        <f t="shared" si="13"/>
        <v>0.004222982569</v>
      </c>
      <c r="N123" s="201">
        <f t="shared" si="10"/>
        <v>0.005395683453</v>
      </c>
      <c r="O123" s="201">
        <f t="shared" si="14"/>
        <v>0.004419838138</v>
      </c>
      <c r="P123" s="209">
        <f t="shared" si="17"/>
        <v>18</v>
      </c>
      <c r="Q123" s="209">
        <f t="shared" si="7"/>
        <v>16.14285714</v>
      </c>
      <c r="R123" s="204">
        <v>734.0</v>
      </c>
      <c r="S123" s="204">
        <v>1851.0</v>
      </c>
      <c r="T123" s="234">
        <f t="shared" si="23"/>
        <v>750</v>
      </c>
      <c r="U123" s="234">
        <f t="shared" si="24"/>
        <v>4</v>
      </c>
      <c r="V123" s="228">
        <f t="shared" si="19"/>
        <v>92</v>
      </c>
      <c r="W123" s="228"/>
      <c r="X123" s="49"/>
      <c r="Y123" s="56"/>
    </row>
    <row r="124" ht="15.75" customHeight="1">
      <c r="A124" s="206">
        <v>44008.0</v>
      </c>
      <c r="B124" s="117">
        <f>all!B124</f>
        <v>3357</v>
      </c>
      <c r="C124" s="117">
        <f>all!C124</f>
        <v>22</v>
      </c>
      <c r="D124" s="215">
        <f t="shared" si="5"/>
        <v>15.57142857</v>
      </c>
      <c r="E124" s="186"/>
      <c r="F124" s="187">
        <f t="shared" si="1"/>
        <v>3385</v>
      </c>
      <c r="G124" s="187">
        <v>31.0</v>
      </c>
      <c r="H124" s="67">
        <f t="shared" si="16"/>
        <v>1.692307692</v>
      </c>
      <c r="I124" s="67">
        <f t="shared" si="11"/>
        <v>1.190274364</v>
      </c>
      <c r="J124" s="210">
        <f t="shared" si="6"/>
        <v>1.722222222</v>
      </c>
      <c r="K124" s="210">
        <f t="shared" si="12"/>
        <v>1.293787805</v>
      </c>
      <c r="L124" s="199">
        <f t="shared" si="9"/>
        <v>0.006596701649</v>
      </c>
      <c r="M124" s="199">
        <f t="shared" si="13"/>
        <v>0.004724587455</v>
      </c>
      <c r="N124" s="201">
        <f t="shared" si="10"/>
        <v>0.009242695289</v>
      </c>
      <c r="O124" s="201">
        <f t="shared" si="14"/>
        <v>0.004404986458</v>
      </c>
      <c r="P124" s="209">
        <f t="shared" si="17"/>
        <v>31</v>
      </c>
      <c r="Q124" s="209">
        <f t="shared" si="7"/>
        <v>17.57142857</v>
      </c>
      <c r="R124" s="204">
        <v>745.0</v>
      </c>
      <c r="S124" s="204">
        <v>1861.0</v>
      </c>
      <c r="T124" s="234">
        <f t="shared" si="23"/>
        <v>751</v>
      </c>
      <c r="U124" s="234">
        <f t="shared" si="24"/>
        <v>1</v>
      </c>
      <c r="V124" s="228">
        <f t="shared" si="19"/>
        <v>91</v>
      </c>
      <c r="W124" s="228"/>
      <c r="X124" s="49"/>
      <c r="Y124" s="56"/>
    </row>
    <row r="125" ht="15.75" customHeight="1">
      <c r="A125" s="214">
        <v>44009.0</v>
      </c>
      <c r="B125" s="117">
        <f>all!B125</f>
        <v>3380</v>
      </c>
      <c r="C125" s="117">
        <f>all!C125</f>
        <v>23</v>
      </c>
      <c r="D125" s="215">
        <f t="shared" si="5"/>
        <v>16.14285714</v>
      </c>
      <c r="E125" s="186"/>
      <c r="F125" s="187">
        <f t="shared" si="1"/>
        <v>3393</v>
      </c>
      <c r="G125" s="187">
        <v>8.0</v>
      </c>
      <c r="H125" s="67">
        <f t="shared" si="16"/>
        <v>1.045454545</v>
      </c>
      <c r="I125" s="67">
        <f t="shared" si="11"/>
        <v>1.268872849</v>
      </c>
      <c r="J125" s="210">
        <f t="shared" si="6"/>
        <v>0.2580645161</v>
      </c>
      <c r="K125" s="210">
        <f t="shared" si="12"/>
        <v>1.087409506</v>
      </c>
      <c r="L125" s="199">
        <f t="shared" si="9"/>
        <v>0.006851355377</v>
      </c>
      <c r="M125" s="199">
        <f t="shared" si="13"/>
        <v>0.004868444568</v>
      </c>
      <c r="N125" s="201">
        <f t="shared" si="10"/>
        <v>0.002363367799</v>
      </c>
      <c r="O125" s="201">
        <f t="shared" si="14"/>
        <v>0.004497559794</v>
      </c>
      <c r="P125" s="209">
        <f t="shared" si="17"/>
        <v>8</v>
      </c>
      <c r="Q125" s="209">
        <f t="shared" si="7"/>
        <v>16.71428571</v>
      </c>
      <c r="R125" s="204">
        <v>753.0</v>
      </c>
      <c r="S125" s="204">
        <v>1873.0</v>
      </c>
      <c r="T125" s="234">
        <f t="shared" si="23"/>
        <v>754</v>
      </c>
      <c r="U125" s="234">
        <f t="shared" si="24"/>
        <v>3</v>
      </c>
      <c r="V125" s="228">
        <f t="shared" si="19"/>
        <v>96</v>
      </c>
      <c r="W125" s="228"/>
      <c r="X125" s="49"/>
      <c r="Y125" s="56"/>
    </row>
    <row r="126" ht="15.75" customHeight="1">
      <c r="A126" s="214">
        <v>44010.0</v>
      </c>
      <c r="B126" s="117">
        <f>all!B126</f>
        <v>3390</v>
      </c>
      <c r="C126" s="117">
        <f>all!C126</f>
        <v>10</v>
      </c>
      <c r="D126" s="215">
        <f t="shared" si="5"/>
        <v>16.14285714</v>
      </c>
      <c r="E126" s="186"/>
      <c r="F126" s="187">
        <f t="shared" si="1"/>
        <v>3404</v>
      </c>
      <c r="G126" s="187">
        <v>11.0</v>
      </c>
      <c r="H126" s="67">
        <f t="shared" si="16"/>
        <v>0.4347826087</v>
      </c>
      <c r="I126" s="67">
        <f t="shared" si="11"/>
        <v>1.085720675</v>
      </c>
      <c r="J126" s="210">
        <f t="shared" si="6"/>
        <v>1.375</v>
      </c>
      <c r="K126" s="210">
        <f t="shared" si="12"/>
        <v>1.175951173</v>
      </c>
      <c r="L126" s="199">
        <f t="shared" si="9"/>
        <v>0.002958579882</v>
      </c>
      <c r="M126" s="199">
        <f t="shared" si="13"/>
        <v>0.004854226841</v>
      </c>
      <c r="N126" s="201">
        <f t="shared" si="10"/>
        <v>0.003241968759</v>
      </c>
      <c r="O126" s="201">
        <f t="shared" si="14"/>
        <v>0.004718327386</v>
      </c>
      <c r="P126" s="209">
        <f t="shared" si="17"/>
        <v>11</v>
      </c>
      <c r="Q126" s="209">
        <f t="shared" si="7"/>
        <v>17</v>
      </c>
      <c r="R126" s="204">
        <v>754.0</v>
      </c>
      <c r="S126" s="204">
        <v>1880.0</v>
      </c>
      <c r="T126" s="234">
        <f t="shared" si="23"/>
        <v>756</v>
      </c>
      <c r="U126" s="234">
        <f t="shared" si="24"/>
        <v>2</v>
      </c>
      <c r="V126" s="228">
        <f t="shared" si="19"/>
        <v>90</v>
      </c>
      <c r="W126" s="228"/>
      <c r="X126" s="49"/>
      <c r="Y126" s="56"/>
    </row>
    <row r="127" ht="15.75" customHeight="1">
      <c r="A127" s="206">
        <v>44011.0</v>
      </c>
      <c r="B127" s="117">
        <f>all!B127</f>
        <v>3404</v>
      </c>
      <c r="C127" s="117">
        <f>all!C127</f>
        <v>15</v>
      </c>
      <c r="D127" s="215">
        <f t="shared" si="5"/>
        <v>15.28571429</v>
      </c>
      <c r="E127" s="186"/>
      <c r="F127" s="187">
        <f t="shared" si="1"/>
        <v>3422</v>
      </c>
      <c r="G127" s="187">
        <v>18.0</v>
      </c>
      <c r="H127" s="67">
        <f t="shared" si="16"/>
        <v>1.5</v>
      </c>
      <c r="I127" s="67">
        <f t="shared" si="11"/>
        <v>1.207431201</v>
      </c>
      <c r="J127" s="210">
        <f t="shared" si="6"/>
        <v>1.636363636</v>
      </c>
      <c r="K127" s="210">
        <f t="shared" si="12"/>
        <v>1.300139484</v>
      </c>
      <c r="L127" s="199">
        <f t="shared" si="9"/>
        <v>0.004424778761</v>
      </c>
      <c r="M127" s="199">
        <f t="shared" si="13"/>
        <v>0.004571703946</v>
      </c>
      <c r="N127" s="201">
        <f t="shared" si="10"/>
        <v>0.005287896592</v>
      </c>
      <c r="O127" s="201">
        <f t="shared" si="14"/>
        <v>0.006017415895</v>
      </c>
      <c r="P127" s="209">
        <f t="shared" si="17"/>
        <v>18</v>
      </c>
      <c r="Q127" s="209">
        <f t="shared" si="7"/>
        <v>17.14285714</v>
      </c>
      <c r="R127" s="204">
        <v>757.0</v>
      </c>
      <c r="S127" s="204">
        <v>1881.0</v>
      </c>
      <c r="T127" s="234">
        <f t="shared" si="23"/>
        <v>766</v>
      </c>
      <c r="U127" s="234">
        <f t="shared" si="24"/>
        <v>10</v>
      </c>
      <c r="V127" s="228">
        <f t="shared" si="19"/>
        <v>96</v>
      </c>
      <c r="W127" s="228"/>
      <c r="X127" s="49"/>
      <c r="Y127" s="56"/>
    </row>
    <row r="128" ht="15.75" customHeight="1">
      <c r="A128" s="206">
        <v>44012.0</v>
      </c>
      <c r="B128" s="117">
        <f>all!B128</f>
        <v>3423</v>
      </c>
      <c r="C128" s="117">
        <f>all!C128</f>
        <v>20</v>
      </c>
      <c r="D128" s="215">
        <f t="shared" si="5"/>
        <v>15.85714286</v>
      </c>
      <c r="E128" s="186"/>
      <c r="F128" s="187">
        <f t="shared" si="1"/>
        <v>3441</v>
      </c>
      <c r="G128" s="187">
        <v>19.0</v>
      </c>
      <c r="H128" s="67">
        <f t="shared" si="16"/>
        <v>1.333333333</v>
      </c>
      <c r="I128" s="67">
        <f t="shared" si="11"/>
        <v>1.111597868</v>
      </c>
      <c r="J128" s="210">
        <f t="shared" si="6"/>
        <v>1.055555556</v>
      </c>
      <c r="K128" s="210">
        <f t="shared" si="12"/>
        <v>1.195972818</v>
      </c>
      <c r="L128" s="199">
        <f t="shared" si="9"/>
        <v>0.005875440658</v>
      </c>
      <c r="M128" s="199">
        <f t="shared" si="13"/>
        <v>0.004718621746</v>
      </c>
      <c r="N128" s="201">
        <f t="shared" si="10"/>
        <v>0.005552308591</v>
      </c>
      <c r="O128" s="201">
        <f t="shared" si="14"/>
        <v>0.005455081844</v>
      </c>
      <c r="P128" s="209">
        <f t="shared" si="17"/>
        <v>19</v>
      </c>
      <c r="Q128" s="209">
        <f t="shared" si="7"/>
        <v>18.28571429</v>
      </c>
      <c r="R128" s="204">
        <v>766.0</v>
      </c>
      <c r="S128" s="204">
        <v>1900.0</v>
      </c>
      <c r="T128" s="234">
        <f t="shared" si="23"/>
        <v>757</v>
      </c>
      <c r="U128" s="234">
        <f t="shared" si="24"/>
        <v>-9</v>
      </c>
      <c r="V128" s="228">
        <f t="shared" si="19"/>
        <v>79</v>
      </c>
      <c r="W128" s="228"/>
      <c r="X128" s="49"/>
      <c r="Y128" s="56"/>
    </row>
    <row r="129" ht="15.75" customHeight="1">
      <c r="A129" s="206">
        <v>44013.0</v>
      </c>
      <c r="B129" s="117">
        <f>all!B129</f>
        <v>3446</v>
      </c>
      <c r="C129" s="117">
        <f>all!C129</f>
        <v>23</v>
      </c>
      <c r="D129" s="215">
        <f t="shared" si="5"/>
        <v>18</v>
      </c>
      <c r="E129" s="186"/>
      <c r="F129" s="187">
        <f t="shared" si="1"/>
        <v>3469</v>
      </c>
      <c r="G129" s="187">
        <v>28.0</v>
      </c>
      <c r="H129" s="67">
        <f t="shared" si="16"/>
        <v>1.15</v>
      </c>
      <c r="I129" s="67">
        <f t="shared" si="11"/>
        <v>1.160109772</v>
      </c>
      <c r="J129" s="210">
        <f t="shared" si="6"/>
        <v>1.473684211</v>
      </c>
      <c r="K129" s="210">
        <f t="shared" si="12"/>
        <v>1.299300991</v>
      </c>
      <c r="L129" s="199">
        <f t="shared" si="9"/>
        <v>0.006719252118</v>
      </c>
      <c r="M129" s="199">
        <f t="shared" si="13"/>
        <v>0.005333865587</v>
      </c>
      <c r="N129" s="201">
        <f t="shared" si="10"/>
        <v>0.008137169427</v>
      </c>
      <c r="O129" s="201">
        <f t="shared" si="14"/>
        <v>0.005437212725</v>
      </c>
      <c r="P129" s="209">
        <f t="shared" si="17"/>
        <v>28</v>
      </c>
      <c r="Q129" s="209">
        <f t="shared" si="7"/>
        <v>19</v>
      </c>
      <c r="R129" s="204">
        <v>777.0</v>
      </c>
      <c r="S129" s="204">
        <v>1906.0</v>
      </c>
      <c r="T129" s="234">
        <f t="shared" si="23"/>
        <v>763</v>
      </c>
      <c r="U129" s="234">
        <f t="shared" si="24"/>
        <v>6</v>
      </c>
      <c r="V129" s="228">
        <f t="shared" si="19"/>
        <v>40</v>
      </c>
      <c r="W129" s="228"/>
      <c r="X129" s="49"/>
      <c r="Y129" s="56"/>
    </row>
    <row r="130" ht="15.75" customHeight="1">
      <c r="A130" s="206">
        <v>44014.0</v>
      </c>
      <c r="B130" s="117">
        <f>all!B130</f>
        <v>3472</v>
      </c>
      <c r="C130" s="117">
        <f>all!C130</f>
        <v>28</v>
      </c>
      <c r="D130" s="215">
        <f t="shared" si="5"/>
        <v>20.14285714</v>
      </c>
      <c r="E130" s="186"/>
      <c r="F130" s="187">
        <f t="shared" si="1"/>
        <v>3499</v>
      </c>
      <c r="G130" s="187">
        <v>30.0</v>
      </c>
      <c r="H130" s="67">
        <f t="shared" si="16"/>
        <v>1.217391304</v>
      </c>
      <c r="I130" s="67">
        <f t="shared" si="11"/>
        <v>1.249783686</v>
      </c>
      <c r="J130" s="210">
        <f t="shared" si="6"/>
        <v>1.071428571</v>
      </c>
      <c r="K130" s="210">
        <f t="shared" si="12"/>
        <v>1.171865926</v>
      </c>
      <c r="L130" s="199">
        <f t="shared" si="9"/>
        <v>0.008125362739</v>
      </c>
      <c r="M130" s="199">
        <f t="shared" si="13"/>
        <v>0.005935924455</v>
      </c>
      <c r="N130" s="201">
        <f t="shared" si="10"/>
        <v>0.008648025368</v>
      </c>
      <c r="O130" s="201">
        <f t="shared" si="14"/>
        <v>0.005106322379</v>
      </c>
      <c r="P130" s="209">
        <f t="shared" si="17"/>
        <v>30</v>
      </c>
      <c r="Q130" s="209">
        <f t="shared" si="7"/>
        <v>20.71428571</v>
      </c>
      <c r="R130" s="204">
        <v>785.0</v>
      </c>
      <c r="S130" s="204">
        <v>1914.0</v>
      </c>
      <c r="T130" s="234">
        <f t="shared" si="23"/>
        <v>773</v>
      </c>
      <c r="U130" s="234">
        <f t="shared" si="24"/>
        <v>10</v>
      </c>
      <c r="V130" s="228">
        <f t="shared" si="19"/>
        <v>39</v>
      </c>
      <c r="W130" s="228"/>
      <c r="X130" s="49"/>
      <c r="Y130" s="56"/>
    </row>
    <row r="131" ht="15.75" customHeight="1">
      <c r="A131" s="206">
        <v>44015.0</v>
      </c>
      <c r="B131" s="117">
        <f>all!B131</f>
        <v>3500</v>
      </c>
      <c r="C131" s="117">
        <f>all!C131</f>
        <v>28</v>
      </c>
      <c r="D131" s="215">
        <f t="shared" si="5"/>
        <v>21</v>
      </c>
      <c r="E131" s="186"/>
      <c r="F131" s="187">
        <f t="shared" si="1"/>
        <v>3528</v>
      </c>
      <c r="G131" s="187">
        <v>29.0</v>
      </c>
      <c r="H131" s="67">
        <f t="shared" si="16"/>
        <v>1</v>
      </c>
      <c r="I131" s="67">
        <f t="shared" si="11"/>
        <v>1.171658686</v>
      </c>
      <c r="J131" s="210">
        <f t="shared" si="6"/>
        <v>0.9666666667</v>
      </c>
      <c r="K131" s="210">
        <f t="shared" si="12"/>
        <v>1.194873172</v>
      </c>
      <c r="L131" s="199">
        <f t="shared" si="9"/>
        <v>0.008064516129</v>
      </c>
      <c r="M131" s="199">
        <f t="shared" si="13"/>
        <v>0.006145612238</v>
      </c>
      <c r="N131" s="201">
        <f t="shared" si="10"/>
        <v>0.008288082309</v>
      </c>
      <c r="O131" s="201">
        <f t="shared" si="14"/>
        <v>0.005137647406</v>
      </c>
      <c r="P131" s="209">
        <f t="shared" si="17"/>
        <v>29</v>
      </c>
      <c r="Q131" s="209">
        <f t="shared" si="7"/>
        <v>20.42857143</v>
      </c>
      <c r="R131" s="204">
        <v>799.0</v>
      </c>
      <c r="S131" s="204">
        <v>1922.0</v>
      </c>
      <c r="T131" s="234">
        <f t="shared" si="23"/>
        <v>779</v>
      </c>
      <c r="U131" s="234">
        <f t="shared" si="24"/>
        <v>6</v>
      </c>
      <c r="V131" s="228">
        <f t="shared" si="19"/>
        <v>48</v>
      </c>
      <c r="W131" s="228"/>
      <c r="X131" s="49"/>
      <c r="Y131" s="56"/>
    </row>
    <row r="132" ht="15.75" customHeight="1">
      <c r="A132" s="214">
        <v>44016.0</v>
      </c>
      <c r="B132" s="117">
        <f>all!B132</f>
        <v>3525</v>
      </c>
      <c r="C132" s="117">
        <f>all!C132</f>
        <v>25</v>
      </c>
      <c r="D132" s="215">
        <f t="shared" si="5"/>
        <v>21.28571429</v>
      </c>
      <c r="E132" s="186"/>
      <c r="F132" s="187">
        <f t="shared" si="1"/>
        <v>3569</v>
      </c>
      <c r="G132" s="187">
        <v>41.0</v>
      </c>
      <c r="H132" s="67">
        <f t="shared" si="16"/>
        <v>0.8928571429</v>
      </c>
      <c r="I132" s="67">
        <f t="shared" si="11"/>
        <v>1.071727367</v>
      </c>
      <c r="J132" s="210">
        <f t="shared" si="6"/>
        <v>1.413793103</v>
      </c>
      <c r="K132" s="210">
        <f t="shared" si="12"/>
        <v>1.156319533</v>
      </c>
      <c r="L132" s="199">
        <f t="shared" si="9"/>
        <v>0.007142857143</v>
      </c>
      <c r="M132" s="199">
        <f t="shared" si="13"/>
        <v>0.006187255347</v>
      </c>
      <c r="N132" s="201">
        <f t="shared" si="10"/>
        <v>0.01162131519</v>
      </c>
      <c r="O132" s="201">
        <f t="shared" si="14"/>
        <v>0.004916542234</v>
      </c>
      <c r="P132" s="209">
        <f t="shared" si="17"/>
        <v>41</v>
      </c>
      <c r="Q132" s="209">
        <f t="shared" si="7"/>
        <v>25.14285714</v>
      </c>
      <c r="R132" s="204">
        <v>810.0</v>
      </c>
      <c r="S132" s="204">
        <v>1933.0</v>
      </c>
      <c r="T132" s="234">
        <f t="shared" si="23"/>
        <v>782</v>
      </c>
      <c r="U132" s="234">
        <f t="shared" si="24"/>
        <v>3</v>
      </c>
      <c r="V132" s="228">
        <f t="shared" si="19"/>
        <v>50</v>
      </c>
      <c r="W132" s="228"/>
      <c r="X132" s="49"/>
      <c r="Y132" s="56"/>
    </row>
    <row r="133" ht="15.75" customHeight="1">
      <c r="A133" s="214">
        <v>44017.0</v>
      </c>
      <c r="B133" s="117">
        <f>all!B133</f>
        <v>3533</v>
      </c>
      <c r="C133" s="117">
        <f>all!C133</f>
        <v>9</v>
      </c>
      <c r="D133" s="215">
        <f t="shared" si="5"/>
        <v>21.14285714</v>
      </c>
      <c r="E133" s="186"/>
      <c r="F133" s="187">
        <f t="shared" si="1"/>
        <v>3608</v>
      </c>
      <c r="G133" s="187">
        <v>39.0</v>
      </c>
      <c r="H133" s="67">
        <f t="shared" si="16"/>
        <v>0.36</v>
      </c>
      <c r="I133" s="67">
        <f t="shared" si="11"/>
        <v>0.9860455487</v>
      </c>
      <c r="J133" s="210">
        <f t="shared" si="6"/>
        <v>0.9512195122</v>
      </c>
      <c r="K133" s="210">
        <f t="shared" si="12"/>
        <v>1.242963907</v>
      </c>
      <c r="L133" s="199">
        <f t="shared" si="9"/>
        <v>0.002553191489</v>
      </c>
      <c r="M133" s="199">
        <f t="shared" si="13"/>
        <v>0.00612934272</v>
      </c>
      <c r="N133" s="201">
        <f t="shared" si="10"/>
        <v>0.01092743065</v>
      </c>
      <c r="O133" s="201">
        <f t="shared" si="14"/>
        <v>0.006173473748</v>
      </c>
      <c r="P133" s="209">
        <f t="shared" si="17"/>
        <v>39</v>
      </c>
      <c r="Q133" s="209">
        <f t="shared" si="7"/>
        <v>29.14285714</v>
      </c>
      <c r="R133" s="204">
        <v>816.0</v>
      </c>
      <c r="S133" s="204">
        <v>1933.0</v>
      </c>
      <c r="T133" s="234">
        <f t="shared" si="23"/>
        <v>784</v>
      </c>
      <c r="U133" s="234">
        <f t="shared" si="24"/>
        <v>2</v>
      </c>
      <c r="V133" s="228">
        <f t="shared" si="19"/>
        <v>50</v>
      </c>
      <c r="W133" s="228"/>
      <c r="X133" s="49"/>
      <c r="Y133" s="56"/>
    </row>
    <row r="134" ht="15.75" customHeight="1">
      <c r="A134" s="206">
        <v>44018.0</v>
      </c>
      <c r="B134" s="117">
        <f>all!B134</f>
        <v>3576</v>
      </c>
      <c r="C134" s="117">
        <f>all!C134</f>
        <v>43</v>
      </c>
      <c r="D134" s="215">
        <f t="shared" si="5"/>
        <v>25.14285714</v>
      </c>
      <c r="E134" s="186"/>
      <c r="F134" s="187">
        <f t="shared" si="1"/>
        <v>3649</v>
      </c>
      <c r="G134" s="187">
        <v>41.0</v>
      </c>
      <c r="H134" s="67">
        <f t="shared" si="16"/>
        <v>4.777777778</v>
      </c>
      <c r="I134" s="67">
        <f t="shared" si="11"/>
        <v>1.528919945</v>
      </c>
      <c r="J134" s="210">
        <f t="shared" si="6"/>
        <v>1.051282051</v>
      </c>
      <c r="K134" s="210">
        <f t="shared" si="12"/>
        <v>1.202499163</v>
      </c>
      <c r="L134" s="199">
        <f t="shared" si="9"/>
        <v>0.01217095952</v>
      </c>
      <c r="M134" s="199">
        <f t="shared" si="13"/>
        <v>0.007235939972</v>
      </c>
      <c r="N134" s="201">
        <f t="shared" si="10"/>
        <v>0.01136363636</v>
      </c>
      <c r="O134" s="201">
        <f t="shared" si="14"/>
        <v>0.007182696458</v>
      </c>
      <c r="P134" s="209">
        <f t="shared" si="17"/>
        <v>41</v>
      </c>
      <c r="Q134" s="209">
        <f t="shared" si="7"/>
        <v>32.42857143</v>
      </c>
      <c r="R134" s="204">
        <v>852.0</v>
      </c>
      <c r="S134" s="204">
        <v>1936.0</v>
      </c>
      <c r="T134" s="234">
        <f t="shared" si="23"/>
        <v>788</v>
      </c>
      <c r="U134" s="234">
        <f t="shared" si="24"/>
        <v>4</v>
      </c>
      <c r="V134" s="228">
        <f t="shared" si="19"/>
        <v>48</v>
      </c>
      <c r="W134" s="228"/>
      <c r="X134" s="49"/>
      <c r="Y134" s="56"/>
    </row>
    <row r="135" ht="15.75" customHeight="1">
      <c r="A135" s="206">
        <v>44019.0</v>
      </c>
      <c r="B135" s="117">
        <f>all!B135</f>
        <v>3603</v>
      </c>
      <c r="C135" s="117">
        <f>all!C135</f>
        <v>27</v>
      </c>
      <c r="D135" s="215">
        <f t="shared" si="5"/>
        <v>26.14285714</v>
      </c>
      <c r="E135" s="186"/>
      <c r="F135" s="187">
        <f t="shared" si="1"/>
        <v>3678</v>
      </c>
      <c r="G135" s="187">
        <v>29.0</v>
      </c>
      <c r="H135" s="67">
        <f t="shared" si="16"/>
        <v>0.6279069767</v>
      </c>
      <c r="I135" s="67">
        <f t="shared" si="11"/>
        <v>1.419908317</v>
      </c>
      <c r="J135" s="210">
        <f t="shared" si="6"/>
        <v>0.7073170732</v>
      </c>
      <c r="K135" s="210">
        <f t="shared" si="12"/>
        <v>1.086368343</v>
      </c>
      <c r="L135" s="199">
        <f t="shared" si="9"/>
        <v>0.00755033557</v>
      </c>
      <c r="M135" s="199">
        <f t="shared" si="13"/>
        <v>0.007475210673</v>
      </c>
      <c r="N135" s="201">
        <f t="shared" si="10"/>
        <v>0.007947382845</v>
      </c>
      <c r="O135" s="201">
        <f t="shared" si="14"/>
        <v>0.008449380178</v>
      </c>
      <c r="P135" s="209">
        <f t="shared" si="17"/>
        <v>29</v>
      </c>
      <c r="Q135" s="209">
        <f t="shared" si="7"/>
        <v>33.85714286</v>
      </c>
      <c r="R135" s="204">
        <v>868.0</v>
      </c>
      <c r="S135" s="204">
        <v>1941.0</v>
      </c>
      <c r="T135" s="234">
        <f t="shared" si="23"/>
        <v>794</v>
      </c>
      <c r="U135" s="234">
        <f t="shared" si="24"/>
        <v>6</v>
      </c>
      <c r="V135" s="228">
        <f t="shared" si="19"/>
        <v>50</v>
      </c>
      <c r="W135" s="228"/>
      <c r="X135" s="49"/>
      <c r="Y135" s="56"/>
    </row>
    <row r="136" ht="15.75" customHeight="1">
      <c r="A136" s="206">
        <v>44020.0</v>
      </c>
      <c r="B136" s="117">
        <f>all!B136</f>
        <v>3636</v>
      </c>
      <c r="C136" s="117">
        <f>all!C136</f>
        <v>33</v>
      </c>
      <c r="D136" s="215">
        <f t="shared" si="5"/>
        <v>27.57142857</v>
      </c>
      <c r="E136" s="186"/>
      <c r="F136" s="187">
        <f t="shared" si="1"/>
        <v>3726</v>
      </c>
      <c r="G136" s="235">
        <v>48.0</v>
      </c>
      <c r="H136" s="67">
        <f t="shared" si="16"/>
        <v>1.222222222</v>
      </c>
      <c r="I136" s="67">
        <f t="shared" si="11"/>
        <v>1.406019428</v>
      </c>
      <c r="J136" s="210">
        <f t="shared" si="6"/>
        <v>1.655172414</v>
      </c>
      <c r="K136" s="210">
        <f t="shared" si="12"/>
        <v>1.16132045</v>
      </c>
      <c r="L136" s="199">
        <f t="shared" si="9"/>
        <v>0.009159034138</v>
      </c>
      <c r="M136" s="199">
        <f t="shared" si="13"/>
        <v>0.007823750962</v>
      </c>
      <c r="N136" s="201">
        <f t="shared" si="10"/>
        <v>0.01305057096</v>
      </c>
      <c r="O136" s="201">
        <f t="shared" si="14"/>
        <v>0.00952440459</v>
      </c>
      <c r="P136" s="209">
        <f t="shared" si="17"/>
        <v>48</v>
      </c>
      <c r="Q136" s="209">
        <f t="shared" si="7"/>
        <v>36.71428571</v>
      </c>
      <c r="R136" s="204">
        <v>892.0</v>
      </c>
      <c r="S136" s="204">
        <v>1946.0</v>
      </c>
      <c r="T136" s="234">
        <f t="shared" si="23"/>
        <v>798</v>
      </c>
      <c r="U136" s="234">
        <f t="shared" si="24"/>
        <v>4</v>
      </c>
      <c r="V136" s="228">
        <f t="shared" si="19"/>
        <v>52</v>
      </c>
      <c r="W136" s="228"/>
      <c r="X136" s="49"/>
      <c r="Y136" s="56"/>
    </row>
    <row r="137" ht="15.75" customHeight="1">
      <c r="A137" s="206">
        <v>44021.0</v>
      </c>
      <c r="B137" s="117">
        <f>all!B137</f>
        <v>3686</v>
      </c>
      <c r="C137" s="117">
        <f>all!C137</f>
        <v>50</v>
      </c>
      <c r="D137" s="215">
        <f t="shared" si="5"/>
        <v>30.71428571</v>
      </c>
      <c r="E137" s="186"/>
      <c r="F137" s="187">
        <f t="shared" si="1"/>
        <v>3762</v>
      </c>
      <c r="G137" s="187">
        <v>36.0</v>
      </c>
      <c r="H137" s="67">
        <f t="shared" si="16"/>
        <v>1.515151515</v>
      </c>
      <c r="I137" s="67">
        <f t="shared" si="11"/>
        <v>1.451663367</v>
      </c>
      <c r="J137" s="210">
        <f t="shared" si="6"/>
        <v>0.75</v>
      </c>
      <c r="K137" s="210">
        <f t="shared" si="12"/>
        <v>1.070859924</v>
      </c>
      <c r="L137" s="199">
        <f t="shared" si="9"/>
        <v>0.01375137514</v>
      </c>
      <c r="M137" s="199">
        <f t="shared" si="13"/>
        <v>0.008627467019</v>
      </c>
      <c r="N137" s="201">
        <f t="shared" si="10"/>
        <v>0.009661835749</v>
      </c>
      <c r="O137" s="201">
        <f t="shared" si="14"/>
        <v>0.01016969798</v>
      </c>
      <c r="P137" s="209">
        <f t="shared" si="17"/>
        <v>36</v>
      </c>
      <c r="Q137" s="209">
        <f t="shared" si="7"/>
        <v>37.57142857</v>
      </c>
      <c r="R137" s="204">
        <v>919.0</v>
      </c>
      <c r="S137" s="204">
        <v>1948.0</v>
      </c>
      <c r="T137" s="234">
        <f t="shared" si="23"/>
        <v>819</v>
      </c>
      <c r="U137" s="234">
        <f t="shared" si="24"/>
        <v>21</v>
      </c>
      <c r="V137" s="228">
        <f t="shared" si="19"/>
        <v>69</v>
      </c>
      <c r="W137" s="228"/>
      <c r="X137" s="49"/>
      <c r="Y137" s="56"/>
    </row>
    <row r="138" ht="15.75" customHeight="1">
      <c r="A138" s="206">
        <v>44022.0</v>
      </c>
      <c r="B138" s="117">
        <f>all!B138</f>
        <v>3746</v>
      </c>
      <c r="C138" s="117">
        <f>all!C138</f>
        <v>60</v>
      </c>
      <c r="D138" s="215">
        <f t="shared" si="5"/>
        <v>35.28571429</v>
      </c>
      <c r="E138" s="186"/>
      <c r="F138" s="187">
        <f t="shared" si="1"/>
        <v>3791</v>
      </c>
      <c r="G138" s="187">
        <v>29.0</v>
      </c>
      <c r="H138" s="67">
        <f t="shared" si="16"/>
        <v>1.2</v>
      </c>
      <c r="I138" s="67">
        <f t="shared" si="11"/>
        <v>1.449489454</v>
      </c>
      <c r="J138" s="210">
        <f t="shared" si="6"/>
        <v>0.8055555556</v>
      </c>
      <c r="K138" s="210">
        <f t="shared" si="12"/>
        <v>1.037625797</v>
      </c>
      <c r="L138" s="199">
        <f t="shared" si="9"/>
        <v>0.01627780792</v>
      </c>
      <c r="M138" s="199">
        <f t="shared" si="13"/>
        <v>0.009800794418</v>
      </c>
      <c r="N138" s="201">
        <f t="shared" si="10"/>
        <v>0.007708665603</v>
      </c>
      <c r="O138" s="201">
        <f t="shared" si="14"/>
        <v>0.01002956947</v>
      </c>
      <c r="P138" s="209">
        <f t="shared" si="17"/>
        <v>29</v>
      </c>
      <c r="Q138" s="209">
        <f t="shared" si="7"/>
        <v>37.57142857</v>
      </c>
      <c r="R138" s="204">
        <v>962.0</v>
      </c>
      <c r="S138" s="204">
        <v>1962.0</v>
      </c>
      <c r="T138" s="234">
        <f t="shared" si="23"/>
        <v>822</v>
      </c>
      <c r="U138" s="234">
        <f t="shared" si="24"/>
        <v>3</v>
      </c>
      <c r="V138" s="228">
        <f t="shared" si="19"/>
        <v>71</v>
      </c>
      <c r="W138" s="228"/>
      <c r="X138" s="49"/>
      <c r="Y138" s="56"/>
    </row>
    <row r="139" ht="15.75" customHeight="1">
      <c r="A139" s="214">
        <v>44023.0</v>
      </c>
      <c r="B139" s="117">
        <f>all!B139</f>
        <v>3786</v>
      </c>
      <c r="C139" s="117">
        <f>all!C139</f>
        <v>41</v>
      </c>
      <c r="D139" s="215">
        <f t="shared" si="5"/>
        <v>37.57142857</v>
      </c>
      <c r="E139" s="186">
        <f t="shared" ref="E139:E273" si="25">SUM(C126:C139)</f>
        <v>412</v>
      </c>
      <c r="F139" s="187">
        <f t="shared" si="1"/>
        <v>3833</v>
      </c>
      <c r="G139" s="187">
        <v>42.0</v>
      </c>
      <c r="H139" s="67">
        <f t="shared" si="16"/>
        <v>0.6833333333</v>
      </c>
      <c r="I139" s="67">
        <f t="shared" si="11"/>
        <v>1.409906121</v>
      </c>
      <c r="J139" s="210">
        <f t="shared" si="6"/>
        <v>1.448275862</v>
      </c>
      <c r="K139" s="210">
        <f t="shared" si="12"/>
        <v>1.097826946</v>
      </c>
      <c r="L139" s="199">
        <f t="shared" si="9"/>
        <v>0.01094500801</v>
      </c>
      <c r="M139" s="199">
        <f t="shared" si="13"/>
        <v>0.01034395883</v>
      </c>
      <c r="N139" s="201">
        <f t="shared" si="10"/>
        <v>0.01107887101</v>
      </c>
      <c r="O139" s="201">
        <f t="shared" si="14"/>
        <v>0.0109820672</v>
      </c>
      <c r="P139" s="209">
        <f t="shared" si="17"/>
        <v>42</v>
      </c>
      <c r="Q139" s="209">
        <f t="shared" si="7"/>
        <v>37.71428571</v>
      </c>
      <c r="R139" s="204">
        <v>990.0</v>
      </c>
      <c r="S139" s="204">
        <v>1969.0</v>
      </c>
      <c r="T139" s="234">
        <f t="shared" si="23"/>
        <v>827</v>
      </c>
      <c r="U139" s="234">
        <f t="shared" si="24"/>
        <v>5</v>
      </c>
      <c r="V139" s="228">
        <f t="shared" si="19"/>
        <v>73</v>
      </c>
      <c r="W139" s="228"/>
      <c r="X139" s="49">
        <f t="shared" ref="X139:X273" si="26">E139-V139</f>
        <v>339</v>
      </c>
      <c r="Y139" s="56"/>
    </row>
    <row r="140" ht="15.75" customHeight="1">
      <c r="A140" s="214">
        <v>44024.0</v>
      </c>
      <c r="B140" s="117">
        <f>all!B140</f>
        <v>3817</v>
      </c>
      <c r="C140" s="117">
        <f>all!C140</f>
        <v>31</v>
      </c>
      <c r="D140" s="215">
        <f t="shared" si="5"/>
        <v>40.71428571</v>
      </c>
      <c r="E140" s="186">
        <f t="shared" si="25"/>
        <v>433</v>
      </c>
      <c r="F140" s="187">
        <f t="shared" si="1"/>
        <v>3856</v>
      </c>
      <c r="G140" s="187">
        <v>23.0</v>
      </c>
      <c r="H140" s="67">
        <f t="shared" si="16"/>
        <v>0.756097561</v>
      </c>
      <c r="I140" s="67">
        <f t="shared" si="11"/>
        <v>1.392811173</v>
      </c>
      <c r="J140" s="210">
        <f t="shared" si="6"/>
        <v>0.5476190476</v>
      </c>
      <c r="K140" s="210">
        <f t="shared" si="12"/>
        <v>0.9895551895</v>
      </c>
      <c r="L140" s="199">
        <f t="shared" si="9"/>
        <v>0.008188061278</v>
      </c>
      <c r="M140" s="199">
        <f t="shared" si="13"/>
        <v>0.01114894023</v>
      </c>
      <c r="N140" s="201">
        <f t="shared" si="10"/>
        <v>0.006000521785</v>
      </c>
      <c r="O140" s="201">
        <f t="shared" si="14"/>
        <v>0.01059017131</v>
      </c>
      <c r="P140" s="209">
        <f t="shared" si="17"/>
        <v>23</v>
      </c>
      <c r="Q140" s="209">
        <f t="shared" si="7"/>
        <v>35.42857143</v>
      </c>
      <c r="R140" s="204">
        <v>998.0</v>
      </c>
      <c r="S140" s="204">
        <v>1989.0</v>
      </c>
      <c r="T140" s="234">
        <f t="shared" si="23"/>
        <v>830</v>
      </c>
      <c r="U140" s="234">
        <f t="shared" si="24"/>
        <v>3</v>
      </c>
      <c r="V140" s="228">
        <f t="shared" si="19"/>
        <v>74</v>
      </c>
      <c r="W140" s="236">
        <f t="shared" ref="W140:W273" si="27">V140/E140</f>
        <v>0.1709006928</v>
      </c>
      <c r="X140" s="49">
        <f t="shared" si="26"/>
        <v>359</v>
      </c>
      <c r="Y140" s="56"/>
    </row>
    <row r="141" ht="15.75" customHeight="1">
      <c r="A141" s="206">
        <v>44025.0</v>
      </c>
      <c r="B141" s="117">
        <f>all!B141</f>
        <v>3840</v>
      </c>
      <c r="C141" s="117">
        <f>all!C141</f>
        <v>24</v>
      </c>
      <c r="D141" s="215">
        <f t="shared" si="5"/>
        <v>38</v>
      </c>
      <c r="E141" s="186">
        <f t="shared" si="25"/>
        <v>442</v>
      </c>
      <c r="F141" s="187">
        <f t="shared" si="1"/>
        <v>3894</v>
      </c>
      <c r="G141" s="187">
        <v>38.0</v>
      </c>
      <c r="H141" s="67">
        <f t="shared" si="16"/>
        <v>0.7741935484</v>
      </c>
      <c r="I141" s="67">
        <f t="shared" si="11"/>
        <v>1.444585367</v>
      </c>
      <c r="J141" s="210">
        <f t="shared" si="6"/>
        <v>1.652173913</v>
      </c>
      <c r="K141" s="210">
        <f t="shared" si="12"/>
        <v>1.07717449</v>
      </c>
      <c r="L141" s="199">
        <f t="shared" si="9"/>
        <v>0.006287660466</v>
      </c>
      <c r="M141" s="199">
        <f t="shared" si="13"/>
        <v>0.01030846893</v>
      </c>
      <c r="N141" s="201">
        <f t="shared" si="10"/>
        <v>0.009854771784</v>
      </c>
      <c r="O141" s="201">
        <f t="shared" si="14"/>
        <v>0.009946418305</v>
      </c>
      <c r="P141" s="209">
        <f t="shared" si="17"/>
        <v>38</v>
      </c>
      <c r="Q141" s="209">
        <f t="shared" si="7"/>
        <v>35</v>
      </c>
      <c r="R141" s="204">
        <v>1007.0</v>
      </c>
      <c r="S141" s="204">
        <v>2002.0</v>
      </c>
      <c r="T141" s="234">
        <f t="shared" si="23"/>
        <v>831</v>
      </c>
      <c r="U141" s="234">
        <f t="shared" si="24"/>
        <v>1</v>
      </c>
      <c r="V141" s="228">
        <f t="shared" si="19"/>
        <v>65</v>
      </c>
      <c r="W141" s="236">
        <f t="shared" si="27"/>
        <v>0.1470588235</v>
      </c>
      <c r="X141" s="49">
        <f t="shared" si="26"/>
        <v>377</v>
      </c>
      <c r="Y141" s="56"/>
    </row>
    <row r="142" ht="15.75" customHeight="1">
      <c r="A142" s="206">
        <v>44026.0</v>
      </c>
      <c r="B142" s="117">
        <f>all!B142</f>
        <v>3897</v>
      </c>
      <c r="C142" s="117">
        <f>all!C142</f>
        <v>58</v>
      </c>
      <c r="D142" s="215">
        <f t="shared" si="5"/>
        <v>42.42857143</v>
      </c>
      <c r="E142" s="186">
        <f t="shared" si="25"/>
        <v>480</v>
      </c>
      <c r="F142" s="187">
        <f t="shared" si="1"/>
        <v>3925</v>
      </c>
      <c r="G142" s="187">
        <v>31.0</v>
      </c>
      <c r="H142" s="67">
        <f t="shared" si="16"/>
        <v>2.416666667</v>
      </c>
      <c r="I142" s="67">
        <f t="shared" si="11"/>
        <v>1.149446478</v>
      </c>
      <c r="J142" s="210">
        <f t="shared" si="6"/>
        <v>0.8157894737</v>
      </c>
      <c r="K142" s="210">
        <f t="shared" si="12"/>
        <v>1.047737917</v>
      </c>
      <c r="L142" s="199">
        <f t="shared" si="9"/>
        <v>0.01510416667</v>
      </c>
      <c r="M142" s="199">
        <f t="shared" si="13"/>
        <v>0.01138758766</v>
      </c>
      <c r="N142" s="201">
        <f t="shared" si="10"/>
        <v>0.007960965588</v>
      </c>
      <c r="O142" s="201">
        <f t="shared" si="14"/>
        <v>0.009889465234</v>
      </c>
      <c r="P142" s="209">
        <f t="shared" si="17"/>
        <v>31</v>
      </c>
      <c r="Q142" s="209">
        <f t="shared" si="7"/>
        <v>35.28571429</v>
      </c>
      <c r="R142" s="204">
        <v>1042.0</v>
      </c>
      <c r="S142" s="204">
        <v>2019.0</v>
      </c>
      <c r="T142" s="234">
        <f t="shared" si="23"/>
        <v>836</v>
      </c>
      <c r="U142" s="234">
        <f t="shared" si="24"/>
        <v>5</v>
      </c>
      <c r="V142" s="228">
        <f t="shared" si="19"/>
        <v>79</v>
      </c>
      <c r="W142" s="236">
        <f t="shared" si="27"/>
        <v>0.1645833333</v>
      </c>
      <c r="X142" s="49">
        <f t="shared" si="26"/>
        <v>401</v>
      </c>
      <c r="Y142" s="56"/>
    </row>
    <row r="143" ht="15.75" customHeight="1">
      <c r="A143" s="206">
        <v>44027.0</v>
      </c>
      <c r="B143" s="117">
        <f>all!B143</f>
        <v>3924</v>
      </c>
      <c r="C143" s="117">
        <f>all!C143</f>
        <v>27</v>
      </c>
      <c r="D143" s="215">
        <f t="shared" si="5"/>
        <v>41.57142857</v>
      </c>
      <c r="E143" s="186">
        <f t="shared" si="25"/>
        <v>484</v>
      </c>
      <c r="F143" s="187">
        <f t="shared" si="1"/>
        <v>3963</v>
      </c>
      <c r="G143" s="187">
        <v>38.0</v>
      </c>
      <c r="H143" s="67">
        <f t="shared" si="16"/>
        <v>0.4655172414</v>
      </c>
      <c r="I143" s="67">
        <f t="shared" si="11"/>
        <v>1.129147761</v>
      </c>
      <c r="J143" s="210">
        <f t="shared" si="6"/>
        <v>1.225806452</v>
      </c>
      <c r="K143" s="210">
        <f t="shared" si="12"/>
        <v>1.11254909</v>
      </c>
      <c r="L143" s="199">
        <f t="shared" si="9"/>
        <v>0.006928406467</v>
      </c>
      <c r="M143" s="199">
        <f t="shared" si="13"/>
        <v>0.01106892656</v>
      </c>
      <c r="N143" s="201">
        <f t="shared" si="10"/>
        <v>0.009681528662</v>
      </c>
      <c r="O143" s="201">
        <f t="shared" si="14"/>
        <v>0.009500093022</v>
      </c>
      <c r="P143" s="209">
        <f t="shared" si="17"/>
        <v>38</v>
      </c>
      <c r="Q143" s="209">
        <f t="shared" si="7"/>
        <v>33.85714286</v>
      </c>
      <c r="R143" s="204">
        <v>1051.0</v>
      </c>
      <c r="S143" s="204">
        <v>2024.0</v>
      </c>
      <c r="T143" s="234">
        <f t="shared" si="23"/>
        <v>849</v>
      </c>
      <c r="U143" s="234">
        <f t="shared" si="24"/>
        <v>13</v>
      </c>
      <c r="V143" s="228">
        <f t="shared" si="19"/>
        <v>86</v>
      </c>
      <c r="W143" s="236">
        <f t="shared" si="27"/>
        <v>0.1776859504</v>
      </c>
      <c r="X143" s="49">
        <f t="shared" si="26"/>
        <v>398</v>
      </c>
      <c r="Y143" s="56"/>
    </row>
    <row r="144" ht="15.75" customHeight="1">
      <c r="A144" s="206">
        <v>44028.0</v>
      </c>
      <c r="B144" s="117">
        <f>all!B144</f>
        <v>3953</v>
      </c>
      <c r="C144" s="117">
        <f>all!C144</f>
        <v>35</v>
      </c>
      <c r="D144" s="215">
        <f t="shared" si="5"/>
        <v>39.42857143</v>
      </c>
      <c r="E144" s="186">
        <f t="shared" si="25"/>
        <v>491</v>
      </c>
      <c r="F144" s="187">
        <f t="shared" si="1"/>
        <v>3974</v>
      </c>
      <c r="G144" s="187">
        <v>11.0</v>
      </c>
      <c r="H144" s="67">
        <f t="shared" si="16"/>
        <v>1.296296296</v>
      </c>
      <c r="I144" s="67">
        <f t="shared" si="11"/>
        <v>1.13840702</v>
      </c>
      <c r="J144" s="210">
        <f t="shared" si="6"/>
        <v>0.2894736842</v>
      </c>
      <c r="K144" s="210">
        <f t="shared" si="12"/>
        <v>0.9418367485</v>
      </c>
      <c r="L144" s="199">
        <f t="shared" si="9"/>
        <v>0.008919469929</v>
      </c>
      <c r="M144" s="199">
        <f t="shared" si="13"/>
        <v>0.01037865439</v>
      </c>
      <c r="N144" s="201">
        <f t="shared" si="10"/>
        <v>0.002775674994</v>
      </c>
      <c r="O144" s="201">
        <f t="shared" si="14"/>
        <v>0.008860933186</v>
      </c>
      <c r="P144" s="209">
        <f t="shared" si="17"/>
        <v>11</v>
      </c>
      <c r="Q144" s="209">
        <f t="shared" si="7"/>
        <v>30.28571429</v>
      </c>
      <c r="R144" s="204">
        <v>1069.0</v>
      </c>
      <c r="S144" s="204">
        <v>2035.0</v>
      </c>
      <c r="T144" s="234">
        <f t="shared" si="23"/>
        <v>849</v>
      </c>
      <c r="U144" s="234">
        <f t="shared" si="24"/>
        <v>0</v>
      </c>
      <c r="V144" s="228">
        <f t="shared" si="19"/>
        <v>76</v>
      </c>
      <c r="W144" s="236">
        <f t="shared" si="27"/>
        <v>0.1547861507</v>
      </c>
      <c r="X144" s="49">
        <f t="shared" si="26"/>
        <v>415</v>
      </c>
      <c r="Y144" s="56"/>
    </row>
    <row r="145" ht="15.75" customHeight="1">
      <c r="A145" s="206">
        <v>44029.0</v>
      </c>
      <c r="B145" s="117">
        <f>all!B145</f>
        <v>3978</v>
      </c>
      <c r="C145" s="117">
        <f>all!C145</f>
        <v>28</v>
      </c>
      <c r="D145" s="215">
        <f t="shared" si="5"/>
        <v>34.85714286</v>
      </c>
      <c r="E145" s="186">
        <f t="shared" si="25"/>
        <v>491</v>
      </c>
      <c r="F145" s="187">
        <f t="shared" si="1"/>
        <v>3999</v>
      </c>
      <c r="G145" s="187">
        <v>25.0</v>
      </c>
      <c r="H145" s="67">
        <f t="shared" si="16"/>
        <v>0.8</v>
      </c>
      <c r="I145" s="67">
        <f t="shared" si="11"/>
        <v>1.049013081</v>
      </c>
      <c r="J145" s="210">
        <f t="shared" si="6"/>
        <v>2.272727273</v>
      </c>
      <c r="K145" s="210">
        <f t="shared" si="12"/>
        <v>1.132177658</v>
      </c>
      <c r="L145" s="199">
        <f t="shared" si="9"/>
        <v>0.007083227928</v>
      </c>
      <c r="M145" s="199">
        <f t="shared" si="13"/>
        <v>0.009065142963</v>
      </c>
      <c r="N145" s="201">
        <f t="shared" si="10"/>
        <v>0.00629089079</v>
      </c>
      <c r="O145" s="201">
        <f t="shared" si="14"/>
        <v>0.008520759154</v>
      </c>
      <c r="P145" s="209">
        <f t="shared" si="17"/>
        <v>25</v>
      </c>
      <c r="Q145" s="209">
        <f t="shared" si="7"/>
        <v>29.71428571</v>
      </c>
      <c r="R145" s="204">
        <v>1085.0</v>
      </c>
      <c r="S145" s="204">
        <v>2035.0</v>
      </c>
      <c r="T145" s="234">
        <f t="shared" si="23"/>
        <v>858</v>
      </c>
      <c r="U145" s="234">
        <f t="shared" si="24"/>
        <v>9</v>
      </c>
      <c r="V145" s="228">
        <f t="shared" si="19"/>
        <v>79</v>
      </c>
      <c r="W145" s="236">
        <f t="shared" si="27"/>
        <v>0.1608961303</v>
      </c>
      <c r="X145" s="49">
        <f t="shared" si="26"/>
        <v>412</v>
      </c>
      <c r="Y145" s="56"/>
    </row>
    <row r="146" ht="15.75" customHeight="1">
      <c r="A146" s="214">
        <v>44030.0</v>
      </c>
      <c r="B146" s="117">
        <f>all!B146</f>
        <v>3997</v>
      </c>
      <c r="C146" s="117">
        <f>all!C146</f>
        <v>19</v>
      </c>
      <c r="D146" s="215">
        <f t="shared" si="5"/>
        <v>31.71428571</v>
      </c>
      <c r="E146" s="186">
        <f t="shared" si="25"/>
        <v>485</v>
      </c>
      <c r="F146" s="187">
        <f t="shared" si="1"/>
        <v>4012</v>
      </c>
      <c r="G146" s="187">
        <v>13.0</v>
      </c>
      <c r="H146" s="67">
        <f t="shared" si="16"/>
        <v>0.6785714286</v>
      </c>
      <c r="I146" s="67">
        <f t="shared" si="11"/>
        <v>0.9838345095</v>
      </c>
      <c r="J146" s="210">
        <f t="shared" si="6"/>
        <v>0.52</v>
      </c>
      <c r="K146" s="210">
        <f t="shared" si="12"/>
        <v>1.096483213</v>
      </c>
      <c r="L146" s="199">
        <f t="shared" si="9"/>
        <v>0.004776269482</v>
      </c>
      <c r="M146" s="199">
        <f t="shared" si="13"/>
        <v>0.008183894602</v>
      </c>
      <c r="N146" s="201">
        <f t="shared" si="10"/>
        <v>0.003250812703</v>
      </c>
      <c r="O146" s="201">
        <f t="shared" si="14"/>
        <v>0.008915331766</v>
      </c>
      <c r="P146" s="209">
        <f t="shared" si="17"/>
        <v>13</v>
      </c>
      <c r="Q146" s="209">
        <f t="shared" si="7"/>
        <v>25.57142857</v>
      </c>
      <c r="R146" s="204">
        <v>1088.0</v>
      </c>
      <c r="S146" s="204">
        <v>2044.0</v>
      </c>
      <c r="T146" s="234">
        <f t="shared" si="23"/>
        <v>865</v>
      </c>
      <c r="U146" s="234">
        <f t="shared" si="24"/>
        <v>7</v>
      </c>
      <c r="V146" s="228">
        <f t="shared" si="19"/>
        <v>83</v>
      </c>
      <c r="W146" s="236">
        <f t="shared" si="27"/>
        <v>0.1711340206</v>
      </c>
      <c r="X146" s="49">
        <f t="shared" si="26"/>
        <v>402</v>
      </c>
      <c r="Y146" s="56"/>
    </row>
    <row r="147" ht="15.75" customHeight="1">
      <c r="A147" s="214">
        <v>44031.0</v>
      </c>
      <c r="B147" s="117">
        <f>all!B147</f>
        <v>4021</v>
      </c>
      <c r="C147" s="117">
        <f>all!C147</f>
        <v>25</v>
      </c>
      <c r="D147" s="215">
        <f t="shared" si="5"/>
        <v>30.85714286</v>
      </c>
      <c r="E147" s="186">
        <f t="shared" si="25"/>
        <v>501</v>
      </c>
      <c r="F147" s="187">
        <f t="shared" si="1"/>
        <v>4024</v>
      </c>
      <c r="G147" s="187">
        <v>12.0</v>
      </c>
      <c r="H147" s="67">
        <f t="shared" si="16"/>
        <v>1.315789474</v>
      </c>
      <c r="I147" s="67">
        <f t="shared" si="11"/>
        <v>1.062891527</v>
      </c>
      <c r="J147" s="210">
        <f t="shared" si="6"/>
        <v>0.9230769231</v>
      </c>
      <c r="K147" s="210">
        <f t="shared" si="12"/>
        <v>1.030833346</v>
      </c>
      <c r="L147" s="199">
        <f t="shared" si="9"/>
        <v>0.006254691018</v>
      </c>
      <c r="M147" s="199">
        <f t="shared" si="13"/>
        <v>0.007907698851</v>
      </c>
      <c r="N147" s="201">
        <f t="shared" si="10"/>
        <v>0.002991026919</v>
      </c>
      <c r="O147" s="201">
        <f t="shared" si="14"/>
        <v>0.007254692563</v>
      </c>
      <c r="P147" s="209">
        <f t="shared" si="17"/>
        <v>12</v>
      </c>
      <c r="Q147" s="209">
        <f t="shared" si="7"/>
        <v>24</v>
      </c>
      <c r="R147" s="204">
        <v>1106.0</v>
      </c>
      <c r="S147" s="204">
        <v>2048.0</v>
      </c>
      <c r="T147" s="234">
        <f t="shared" si="23"/>
        <v>867</v>
      </c>
      <c r="U147" s="234">
        <f t="shared" si="24"/>
        <v>2</v>
      </c>
      <c r="V147" s="228">
        <f t="shared" si="19"/>
        <v>83</v>
      </c>
      <c r="W147" s="236">
        <f t="shared" si="27"/>
        <v>0.1656686627</v>
      </c>
      <c r="X147" s="49">
        <f t="shared" si="26"/>
        <v>418</v>
      </c>
      <c r="Y147" s="56"/>
    </row>
    <row r="148" ht="15.75" customHeight="1">
      <c r="A148" s="206">
        <v>44032.0</v>
      </c>
      <c r="B148" s="117">
        <f>all!B148</f>
        <v>4026</v>
      </c>
      <c r="C148" s="117">
        <f>all!C148</f>
        <v>11</v>
      </c>
      <c r="D148" s="215">
        <f t="shared" si="5"/>
        <v>29</v>
      </c>
      <c r="E148" s="186">
        <f t="shared" si="25"/>
        <v>469</v>
      </c>
      <c r="F148" s="187">
        <f t="shared" si="1"/>
        <v>4070</v>
      </c>
      <c r="G148" s="235">
        <v>46.0</v>
      </c>
      <c r="H148" s="67">
        <f t="shared" si="16"/>
        <v>0.44</v>
      </c>
      <c r="I148" s="67">
        <f t="shared" si="11"/>
        <v>1.023379332</v>
      </c>
      <c r="J148" s="210">
        <f t="shared" si="6"/>
        <v>3.833333333</v>
      </c>
      <c r="K148" s="210">
        <f t="shared" si="12"/>
        <v>1.441547631</v>
      </c>
      <c r="L148" s="199">
        <f t="shared" si="9"/>
        <v>0.002735637901</v>
      </c>
      <c r="M148" s="199">
        <f t="shared" si="13"/>
        <v>0.007400267056</v>
      </c>
      <c r="N148" s="201">
        <f t="shared" si="10"/>
        <v>0.01143141153</v>
      </c>
      <c r="O148" s="201">
        <f t="shared" si="14"/>
        <v>0.007312766364</v>
      </c>
      <c r="P148" s="209">
        <f t="shared" si="17"/>
        <v>46</v>
      </c>
      <c r="Q148" s="209">
        <f t="shared" si="7"/>
        <v>25.14285714</v>
      </c>
      <c r="R148" s="204">
        <v>1112.0</v>
      </c>
      <c r="S148" s="204">
        <v>2051.0</v>
      </c>
      <c r="T148" s="234">
        <f t="shared" si="23"/>
        <v>863</v>
      </c>
      <c r="U148" s="234">
        <f t="shared" si="24"/>
        <v>-4</v>
      </c>
      <c r="V148" s="228">
        <f t="shared" si="19"/>
        <v>75</v>
      </c>
      <c r="W148" s="236">
        <f t="shared" si="27"/>
        <v>0.1599147122</v>
      </c>
      <c r="X148" s="49">
        <f t="shared" si="26"/>
        <v>394</v>
      </c>
      <c r="Y148" s="56"/>
    </row>
    <row r="149" ht="15.75" customHeight="1">
      <c r="A149" s="206">
        <v>44033.0</v>
      </c>
      <c r="B149" s="117">
        <f>all!B149</f>
        <v>4062</v>
      </c>
      <c r="C149" s="117">
        <f>all!C149</f>
        <v>36</v>
      </c>
      <c r="D149" s="215">
        <f t="shared" si="5"/>
        <v>25.85714286</v>
      </c>
      <c r="E149" s="186">
        <f t="shared" si="25"/>
        <v>478</v>
      </c>
      <c r="F149" s="187">
        <f t="shared" si="1"/>
        <v>4100</v>
      </c>
      <c r="G149" s="187">
        <v>30.0</v>
      </c>
      <c r="H149" s="67">
        <f t="shared" si="16"/>
        <v>3.272727273</v>
      </c>
      <c r="I149" s="67">
        <f t="shared" si="11"/>
        <v>1.335696047</v>
      </c>
      <c r="J149" s="210">
        <f t="shared" si="6"/>
        <v>0.652173913</v>
      </c>
      <c r="K149" s="210">
        <f t="shared" si="12"/>
        <v>1.316547631</v>
      </c>
      <c r="L149" s="199">
        <f t="shared" si="9"/>
        <v>0.008941877794</v>
      </c>
      <c r="M149" s="199">
        <f t="shared" si="13"/>
        <v>0.006519940074</v>
      </c>
      <c r="N149" s="201">
        <f t="shared" si="10"/>
        <v>0.007371007371</v>
      </c>
      <c r="O149" s="201">
        <f t="shared" si="14"/>
        <v>0.005991974548</v>
      </c>
      <c r="P149" s="209">
        <f t="shared" si="17"/>
        <v>30</v>
      </c>
      <c r="Q149" s="209">
        <f t="shared" si="7"/>
        <v>25</v>
      </c>
      <c r="R149" s="204">
        <v>1118.0</v>
      </c>
      <c r="S149" s="204">
        <v>2059.0</v>
      </c>
      <c r="T149" s="234">
        <f t="shared" si="23"/>
        <v>885</v>
      </c>
      <c r="U149" s="234">
        <f t="shared" si="24"/>
        <v>22</v>
      </c>
      <c r="V149" s="228">
        <f t="shared" si="19"/>
        <v>91</v>
      </c>
      <c r="W149" s="236">
        <f t="shared" si="27"/>
        <v>0.190376569</v>
      </c>
      <c r="X149" s="49">
        <f t="shared" si="26"/>
        <v>387</v>
      </c>
      <c r="Y149" s="56"/>
    </row>
    <row r="150" ht="15.75" customHeight="1">
      <c r="A150" s="206">
        <v>44034.0</v>
      </c>
      <c r="B150" s="117">
        <f>all!B150</f>
        <v>4091</v>
      </c>
      <c r="C150" s="117">
        <f>all!C150</f>
        <v>32</v>
      </c>
      <c r="D150" s="215">
        <f t="shared" si="5"/>
        <v>26.57142857</v>
      </c>
      <c r="E150" s="186">
        <f t="shared" si="25"/>
        <v>477</v>
      </c>
      <c r="F150" s="187">
        <f t="shared" si="1"/>
        <v>4124</v>
      </c>
      <c r="G150" s="187">
        <v>24.0</v>
      </c>
      <c r="H150" s="67">
        <f t="shared" si="16"/>
        <v>0.8888888889</v>
      </c>
      <c r="I150" s="67">
        <f t="shared" si="11"/>
        <v>1.144723825</v>
      </c>
      <c r="J150" s="210">
        <f t="shared" si="6"/>
        <v>0.8</v>
      </c>
      <c r="K150" s="210">
        <f t="shared" si="12"/>
        <v>1.314573947</v>
      </c>
      <c r="L150" s="199">
        <f t="shared" si="9"/>
        <v>0.007877892664</v>
      </c>
      <c r="M150" s="199">
        <f t="shared" si="13"/>
        <v>0.006655580959</v>
      </c>
      <c r="N150" s="201">
        <f t="shared" si="10"/>
        <v>0.005853658537</v>
      </c>
      <c r="O150" s="201">
        <f t="shared" si="14"/>
        <v>0.004997986814</v>
      </c>
      <c r="P150" s="209">
        <f t="shared" si="17"/>
        <v>24</v>
      </c>
      <c r="Q150" s="209">
        <f t="shared" si="7"/>
        <v>23</v>
      </c>
      <c r="R150" s="204">
        <v>1128.0</v>
      </c>
      <c r="S150" s="204">
        <v>2066.0</v>
      </c>
      <c r="T150" s="234">
        <f t="shared" si="23"/>
        <v>897</v>
      </c>
      <c r="U150" s="234">
        <f t="shared" si="24"/>
        <v>12</v>
      </c>
      <c r="V150" s="228">
        <f t="shared" si="19"/>
        <v>99</v>
      </c>
      <c r="W150" s="236">
        <f t="shared" si="27"/>
        <v>0.2075471698</v>
      </c>
      <c r="X150" s="49">
        <f t="shared" si="26"/>
        <v>378</v>
      </c>
      <c r="Y150" s="56"/>
    </row>
    <row r="151" ht="15.75" customHeight="1">
      <c r="A151" s="206">
        <v>44035.0</v>
      </c>
      <c r="B151" s="117">
        <f>all!B151</f>
        <v>4124</v>
      </c>
      <c r="C151" s="117">
        <f>all!C151</f>
        <v>33</v>
      </c>
      <c r="D151" s="215">
        <f t="shared" si="5"/>
        <v>26.28571429</v>
      </c>
      <c r="E151" s="186">
        <f t="shared" si="25"/>
        <v>460</v>
      </c>
      <c r="F151" s="187">
        <f t="shared" si="1"/>
        <v>4155</v>
      </c>
      <c r="G151" s="187">
        <v>31.0</v>
      </c>
      <c r="H151" s="67">
        <f t="shared" si="16"/>
        <v>1.03125</v>
      </c>
      <c r="I151" s="67">
        <f t="shared" si="11"/>
        <v>1.21544042</v>
      </c>
      <c r="J151" s="210">
        <f t="shared" si="6"/>
        <v>1.291666667</v>
      </c>
      <c r="K151" s="210">
        <f t="shared" si="12"/>
        <v>1.322806474</v>
      </c>
      <c r="L151" s="199">
        <f t="shared" si="9"/>
        <v>0.008066487411</v>
      </c>
      <c r="M151" s="199">
        <f t="shared" si="13"/>
        <v>0.006533726314</v>
      </c>
      <c r="N151" s="201">
        <f t="shared" si="10"/>
        <v>0.007516973812</v>
      </c>
      <c r="O151" s="201">
        <f t="shared" si="14"/>
        <v>0.005347963387</v>
      </c>
      <c r="P151" s="209">
        <f t="shared" si="17"/>
        <v>31</v>
      </c>
      <c r="Q151" s="209">
        <f t="shared" si="7"/>
        <v>25.85714286</v>
      </c>
      <c r="R151" s="204">
        <v>1144.0</v>
      </c>
      <c r="S151" s="204">
        <v>2072.0</v>
      </c>
      <c r="T151" s="234">
        <f t="shared" si="23"/>
        <v>908</v>
      </c>
      <c r="U151" s="234">
        <f t="shared" si="24"/>
        <v>11</v>
      </c>
      <c r="V151" s="228">
        <f t="shared" si="19"/>
        <v>89</v>
      </c>
      <c r="W151" s="236">
        <f t="shared" si="27"/>
        <v>0.1934782609</v>
      </c>
      <c r="X151" s="49">
        <f t="shared" si="26"/>
        <v>371</v>
      </c>
      <c r="Y151" s="56"/>
    </row>
    <row r="152" ht="15.75" customHeight="1">
      <c r="A152" s="206">
        <v>44036.0</v>
      </c>
      <c r="B152" s="117">
        <f>all!B152</f>
        <v>4150</v>
      </c>
      <c r="C152" s="117">
        <f>all!C152</f>
        <v>26</v>
      </c>
      <c r="D152" s="215">
        <f t="shared" si="5"/>
        <v>26</v>
      </c>
      <c r="E152" s="186">
        <f t="shared" si="25"/>
        <v>426</v>
      </c>
      <c r="F152" s="187">
        <f t="shared" si="1"/>
        <v>4192</v>
      </c>
      <c r="G152" s="187">
        <v>37.0</v>
      </c>
      <c r="H152" s="67">
        <f t="shared" si="16"/>
        <v>0.7878787879</v>
      </c>
      <c r="I152" s="67">
        <f t="shared" si="11"/>
        <v>1.151888231</v>
      </c>
      <c r="J152" s="210">
        <f t="shared" si="6"/>
        <v>1.193548387</v>
      </c>
      <c r="K152" s="210">
        <f t="shared" si="12"/>
        <v>1.435815812</v>
      </c>
      <c r="L152" s="199">
        <f t="shared" si="9"/>
        <v>0.006304558681</v>
      </c>
      <c r="M152" s="199">
        <f t="shared" si="13"/>
        <v>0.00642248785</v>
      </c>
      <c r="N152" s="201">
        <f t="shared" si="10"/>
        <v>0.008904933815</v>
      </c>
      <c r="O152" s="201">
        <f t="shared" si="14"/>
        <v>0.006267029863</v>
      </c>
      <c r="P152" s="209">
        <f t="shared" si="17"/>
        <v>37</v>
      </c>
      <c r="Q152" s="209">
        <f t="shared" si="7"/>
        <v>27.57142857</v>
      </c>
      <c r="R152" s="204">
        <v>1155.0</v>
      </c>
      <c r="S152" s="204">
        <v>2086.0</v>
      </c>
      <c r="T152" s="234">
        <f t="shared" si="23"/>
        <v>909</v>
      </c>
      <c r="U152" s="234">
        <f t="shared" si="24"/>
        <v>1</v>
      </c>
      <c r="V152" s="228">
        <f t="shared" si="19"/>
        <v>87</v>
      </c>
      <c r="W152" s="236">
        <f t="shared" si="27"/>
        <v>0.2042253521</v>
      </c>
      <c r="X152" s="49">
        <f t="shared" si="26"/>
        <v>339</v>
      </c>
      <c r="Y152" s="56"/>
    </row>
    <row r="153" ht="15.75" customHeight="1">
      <c r="A153" s="214">
        <v>44037.0</v>
      </c>
      <c r="B153" s="117">
        <f>all!B153</f>
        <v>4180</v>
      </c>
      <c r="C153" s="117">
        <f>all!C153</f>
        <v>31</v>
      </c>
      <c r="D153" s="215">
        <f t="shared" si="5"/>
        <v>27.71428571</v>
      </c>
      <c r="E153" s="186">
        <f t="shared" si="25"/>
        <v>416</v>
      </c>
      <c r="F153" s="187">
        <f t="shared" si="1"/>
        <v>4231</v>
      </c>
      <c r="G153" s="187">
        <v>39.0</v>
      </c>
      <c r="H153" s="67">
        <f t="shared" si="16"/>
        <v>1.192307692</v>
      </c>
      <c r="I153" s="67">
        <f t="shared" si="11"/>
        <v>1.200926693</v>
      </c>
      <c r="J153" s="210">
        <f t="shared" si="6"/>
        <v>1.054054054</v>
      </c>
      <c r="K153" s="210">
        <f t="shared" si="12"/>
        <v>1.28348166</v>
      </c>
      <c r="L153" s="199">
        <f t="shared" si="9"/>
        <v>0.007469879518</v>
      </c>
      <c r="M153" s="199">
        <f t="shared" si="13"/>
        <v>0.006807289284</v>
      </c>
      <c r="N153" s="201">
        <f t="shared" si="10"/>
        <v>0.009303435115</v>
      </c>
      <c r="O153" s="201">
        <f t="shared" si="14"/>
        <v>0.006179583412</v>
      </c>
      <c r="P153" s="209">
        <f t="shared" si="17"/>
        <v>39</v>
      </c>
      <c r="Q153" s="209">
        <f t="shared" si="7"/>
        <v>31.28571429</v>
      </c>
      <c r="R153" s="204">
        <v>1166.0</v>
      </c>
      <c r="S153" s="204">
        <v>2095.0</v>
      </c>
      <c r="T153" s="234">
        <f t="shared" si="23"/>
        <v>919</v>
      </c>
      <c r="U153" s="234">
        <f t="shared" si="24"/>
        <v>10</v>
      </c>
      <c r="V153" s="228">
        <f t="shared" si="19"/>
        <v>92</v>
      </c>
      <c r="W153" s="236">
        <f t="shared" si="27"/>
        <v>0.2211538462</v>
      </c>
      <c r="X153" s="49">
        <f t="shared" si="26"/>
        <v>324</v>
      </c>
      <c r="Y153" s="56"/>
    </row>
    <row r="154" ht="15.75" customHeight="1">
      <c r="A154" s="214">
        <v>44038.0</v>
      </c>
      <c r="B154" s="117">
        <f>all!B154</f>
        <v>4207</v>
      </c>
      <c r="C154" s="117">
        <f>all!C154</f>
        <v>27</v>
      </c>
      <c r="D154" s="215">
        <f t="shared" si="5"/>
        <v>28</v>
      </c>
      <c r="E154" s="186">
        <f t="shared" si="25"/>
        <v>412</v>
      </c>
      <c r="F154" s="187">
        <f t="shared" si="1"/>
        <v>4262</v>
      </c>
      <c r="G154" s="187">
        <v>31.0</v>
      </c>
      <c r="H154" s="67">
        <f t="shared" si="16"/>
        <v>0.8709677419</v>
      </c>
      <c r="I154" s="67">
        <f t="shared" si="11"/>
        <v>1.224976232</v>
      </c>
      <c r="J154" s="210">
        <f t="shared" si="6"/>
        <v>0.7948717949</v>
      </c>
      <c r="K154" s="210">
        <f t="shared" si="12"/>
        <v>1.317840634</v>
      </c>
      <c r="L154" s="199">
        <f t="shared" si="9"/>
        <v>0.006459330144</v>
      </c>
      <c r="M154" s="199">
        <f t="shared" si="13"/>
        <v>0.006836523445</v>
      </c>
      <c r="N154" s="201">
        <f t="shared" si="10"/>
        <v>0.00732687308</v>
      </c>
      <c r="O154" s="201">
        <f t="shared" si="14"/>
        <v>0.007032815634</v>
      </c>
      <c r="P154" s="209">
        <f t="shared" si="17"/>
        <v>31</v>
      </c>
      <c r="Q154" s="209">
        <f t="shared" si="7"/>
        <v>34</v>
      </c>
      <c r="R154" s="204">
        <v>1174.0</v>
      </c>
      <c r="S154" s="204">
        <v>2101.0</v>
      </c>
      <c r="T154" s="234">
        <f t="shared" si="23"/>
        <v>932</v>
      </c>
      <c r="U154" s="234">
        <f t="shared" si="24"/>
        <v>13</v>
      </c>
      <c r="V154" s="228">
        <f t="shared" si="19"/>
        <v>102</v>
      </c>
      <c r="W154" s="236">
        <f t="shared" si="27"/>
        <v>0.2475728155</v>
      </c>
      <c r="X154" s="49">
        <f t="shared" si="26"/>
        <v>310</v>
      </c>
      <c r="Y154" s="56"/>
    </row>
    <row r="155" ht="15.75" customHeight="1">
      <c r="A155" s="206">
        <v>44039.0</v>
      </c>
      <c r="B155" s="117">
        <f>all!B155</f>
        <v>4241</v>
      </c>
      <c r="C155" s="117">
        <f>all!C155</f>
        <v>35</v>
      </c>
      <c r="D155" s="215">
        <f t="shared" si="5"/>
        <v>31.42857143</v>
      </c>
      <c r="E155" s="186">
        <f t="shared" si="25"/>
        <v>423</v>
      </c>
      <c r="F155" s="187">
        <f t="shared" si="1"/>
        <v>4317</v>
      </c>
      <c r="G155" s="187">
        <v>55.0</v>
      </c>
      <c r="H155" s="67">
        <f t="shared" si="16"/>
        <v>1.296296296</v>
      </c>
      <c r="I155" s="67">
        <f t="shared" si="11"/>
        <v>1.222539585</v>
      </c>
      <c r="J155" s="210">
        <f t="shared" si="6"/>
        <v>1.774193548</v>
      </c>
      <c r="K155" s="210">
        <f t="shared" si="12"/>
        <v>1.424230212</v>
      </c>
      <c r="L155" s="199">
        <f t="shared" si="9"/>
        <v>0.008319467554</v>
      </c>
      <c r="M155" s="199">
        <f t="shared" si="13"/>
        <v>0.007634213395</v>
      </c>
      <c r="N155" s="201">
        <f t="shared" si="10"/>
        <v>0.01290473956</v>
      </c>
      <c r="O155" s="201">
        <f t="shared" si="14"/>
        <v>0.008215597013</v>
      </c>
      <c r="P155" s="209">
        <f t="shared" si="17"/>
        <v>55</v>
      </c>
      <c r="Q155" s="209">
        <f t="shared" si="7"/>
        <v>35.28571429</v>
      </c>
      <c r="R155" s="204">
        <v>1184.0</v>
      </c>
      <c r="S155" s="204">
        <v>2118.0</v>
      </c>
      <c r="T155" s="234">
        <f t="shared" si="23"/>
        <v>939</v>
      </c>
      <c r="U155" s="234">
        <f t="shared" si="24"/>
        <v>7</v>
      </c>
      <c r="V155" s="228">
        <f t="shared" si="19"/>
        <v>108</v>
      </c>
      <c r="W155" s="236">
        <f t="shared" si="27"/>
        <v>0.2553191489</v>
      </c>
      <c r="X155" s="49">
        <f t="shared" si="26"/>
        <v>315</v>
      </c>
      <c r="Y155" s="56"/>
    </row>
    <row r="156" ht="15.75" customHeight="1">
      <c r="A156" s="206">
        <v>44040.0</v>
      </c>
      <c r="B156" s="117">
        <f>all!B156</f>
        <v>4293</v>
      </c>
      <c r="C156" s="117">
        <f>all!C156</f>
        <v>52</v>
      </c>
      <c r="D156" s="215">
        <f t="shared" si="5"/>
        <v>33.71428571</v>
      </c>
      <c r="E156" s="186">
        <f t="shared" si="25"/>
        <v>417</v>
      </c>
      <c r="F156" s="187">
        <f t="shared" si="1"/>
        <v>4390</v>
      </c>
      <c r="G156" s="187">
        <v>73.0</v>
      </c>
      <c r="H156" s="67">
        <f t="shared" si="16"/>
        <v>1.485714286</v>
      </c>
      <c r="I156" s="67">
        <f t="shared" si="11"/>
        <v>1.353253871</v>
      </c>
      <c r="J156" s="210">
        <f t="shared" si="6"/>
        <v>1.327272727</v>
      </c>
      <c r="K156" s="210">
        <f t="shared" si="12"/>
        <v>1.110972636</v>
      </c>
      <c r="L156" s="199">
        <f t="shared" si="9"/>
        <v>0.01226125914</v>
      </c>
      <c r="M156" s="199">
        <f t="shared" si="13"/>
        <v>0.00810841073</v>
      </c>
      <c r="N156" s="201">
        <f t="shared" si="10"/>
        <v>0.01690989113</v>
      </c>
      <c r="O156" s="201">
        <f t="shared" si="14"/>
        <v>0.00779000173</v>
      </c>
      <c r="P156" s="209">
        <f t="shared" si="17"/>
        <v>73</v>
      </c>
      <c r="Q156" s="209">
        <f t="shared" si="7"/>
        <v>41.42857143</v>
      </c>
      <c r="R156" s="204">
        <v>1195.0</v>
      </c>
      <c r="S156" s="204">
        <v>2139.0</v>
      </c>
      <c r="T156" s="234">
        <f t="shared" si="23"/>
        <v>959</v>
      </c>
      <c r="U156" s="234">
        <f t="shared" si="24"/>
        <v>20</v>
      </c>
      <c r="V156" s="228">
        <f t="shared" si="19"/>
        <v>123</v>
      </c>
      <c r="W156" s="236">
        <f t="shared" si="27"/>
        <v>0.2949640288</v>
      </c>
      <c r="X156" s="49">
        <f t="shared" si="26"/>
        <v>294</v>
      </c>
      <c r="Y156" s="56"/>
    </row>
    <row r="157" ht="15.75" customHeight="1">
      <c r="A157" s="206">
        <v>44041.0</v>
      </c>
      <c r="B157" s="117">
        <f>all!B157</f>
        <v>4350</v>
      </c>
      <c r="C157" s="117">
        <f>all!C157</f>
        <v>57</v>
      </c>
      <c r="D157" s="215">
        <f t="shared" si="5"/>
        <v>37.28571429</v>
      </c>
      <c r="E157" s="186">
        <f t="shared" si="25"/>
        <v>447</v>
      </c>
      <c r="F157" s="187">
        <f t="shared" si="1"/>
        <v>4456</v>
      </c>
      <c r="G157" s="187">
        <v>66.0</v>
      </c>
      <c r="H157" s="67">
        <f t="shared" si="16"/>
        <v>1.096153846</v>
      </c>
      <c r="I157" s="67">
        <f t="shared" si="11"/>
        <v>1.081182192</v>
      </c>
      <c r="J157" s="210">
        <f t="shared" si="6"/>
        <v>0.904109589</v>
      </c>
      <c r="K157" s="210">
        <f t="shared" si="12"/>
        <v>1.142464596</v>
      </c>
      <c r="L157" s="199">
        <f t="shared" si="9"/>
        <v>0.01327742837</v>
      </c>
      <c r="M157" s="199">
        <f t="shared" si="13"/>
        <v>0.008879772974</v>
      </c>
      <c r="N157" s="201">
        <f t="shared" si="10"/>
        <v>0.01503416856</v>
      </c>
      <c r="O157" s="201">
        <f t="shared" si="14"/>
        <v>0.007781174871</v>
      </c>
      <c r="P157" s="209">
        <f t="shared" si="17"/>
        <v>66</v>
      </c>
      <c r="Q157" s="209">
        <f t="shared" si="7"/>
        <v>47.42857143</v>
      </c>
      <c r="R157" s="204">
        <v>1212.0</v>
      </c>
      <c r="S157" s="204">
        <v>2157.0</v>
      </c>
      <c r="T157" s="234">
        <f t="shared" si="23"/>
        <v>981</v>
      </c>
      <c r="U157" s="234">
        <f t="shared" si="24"/>
        <v>22</v>
      </c>
      <c r="V157" s="228">
        <f t="shared" si="19"/>
        <v>132</v>
      </c>
      <c r="W157" s="236">
        <f t="shared" si="27"/>
        <v>0.2953020134</v>
      </c>
      <c r="X157" s="49">
        <f t="shared" si="26"/>
        <v>315</v>
      </c>
      <c r="Y157" s="56"/>
    </row>
    <row r="158" ht="15.75" customHeight="1">
      <c r="A158" s="206">
        <v>44042.0</v>
      </c>
      <c r="B158" s="117">
        <f>all!B158</f>
        <v>4415</v>
      </c>
      <c r="C158" s="117">
        <f>all!C158</f>
        <v>65</v>
      </c>
      <c r="D158" s="215">
        <f t="shared" si="5"/>
        <v>41.85714286</v>
      </c>
      <c r="E158" s="186">
        <f t="shared" si="25"/>
        <v>477</v>
      </c>
      <c r="F158" s="187">
        <f t="shared" si="1"/>
        <v>4584</v>
      </c>
      <c r="G158" s="187">
        <v>128.0</v>
      </c>
      <c r="H158" s="67">
        <f t="shared" si="16"/>
        <v>1.140350877</v>
      </c>
      <c r="I158" s="67">
        <f t="shared" si="11"/>
        <v>1.112614941</v>
      </c>
      <c r="J158" s="210">
        <f t="shared" si="6"/>
        <v>1.939393939</v>
      </c>
      <c r="K158" s="210">
        <f t="shared" si="12"/>
        <v>1.284888838</v>
      </c>
      <c r="L158" s="199">
        <f t="shared" si="9"/>
        <v>0.01494252874</v>
      </c>
      <c r="M158" s="199">
        <f t="shared" si="13"/>
        <v>0.009862064592</v>
      </c>
      <c r="N158" s="201">
        <f t="shared" si="10"/>
        <v>0.02872531418</v>
      </c>
      <c r="O158" s="201">
        <f t="shared" si="14"/>
        <v>0.009191391076</v>
      </c>
      <c r="P158" s="209">
        <f t="shared" si="17"/>
        <v>128</v>
      </c>
      <c r="Q158" s="209">
        <f t="shared" si="7"/>
        <v>61.28571429</v>
      </c>
      <c r="R158" s="204">
        <v>1250.0</v>
      </c>
      <c r="S158" s="204">
        <v>2192.0</v>
      </c>
      <c r="T158" s="234">
        <f t="shared" si="23"/>
        <v>973</v>
      </c>
      <c r="U158" s="234">
        <f t="shared" si="24"/>
        <v>-8</v>
      </c>
      <c r="V158" s="228">
        <f t="shared" si="19"/>
        <v>124</v>
      </c>
      <c r="W158" s="236">
        <f t="shared" si="27"/>
        <v>0.2599580713</v>
      </c>
      <c r="X158" s="49">
        <f t="shared" si="26"/>
        <v>353</v>
      </c>
      <c r="Y158" s="56"/>
    </row>
    <row r="159" ht="15.75" customHeight="1">
      <c r="A159" s="206">
        <v>44043.0</v>
      </c>
      <c r="B159" s="117">
        <f>all!B159</f>
        <v>4491</v>
      </c>
      <c r="C159" s="117">
        <f>all!C159</f>
        <v>78</v>
      </c>
      <c r="D159" s="215">
        <f t="shared" si="5"/>
        <v>49.28571429</v>
      </c>
      <c r="E159" s="186">
        <f t="shared" si="25"/>
        <v>527</v>
      </c>
      <c r="F159" s="187">
        <f t="shared" si="1"/>
        <v>4683</v>
      </c>
      <c r="G159" s="187">
        <v>99.0</v>
      </c>
      <c r="H159" s="67">
        <f t="shared" si="16"/>
        <v>1.2</v>
      </c>
      <c r="I159" s="67">
        <f t="shared" si="11"/>
        <v>1.133708691</v>
      </c>
      <c r="J159" s="210">
        <f t="shared" si="6"/>
        <v>0.7734375</v>
      </c>
      <c r="K159" s="210">
        <f t="shared" si="12"/>
        <v>1.220110193</v>
      </c>
      <c r="L159" s="199">
        <f t="shared" si="9"/>
        <v>0.01766704417</v>
      </c>
      <c r="M159" s="199">
        <f t="shared" si="13"/>
        <v>0.0114852768</v>
      </c>
      <c r="N159" s="201">
        <f t="shared" si="10"/>
        <v>0.02159685864</v>
      </c>
      <c r="O159" s="201">
        <f t="shared" si="14"/>
        <v>0.01106997454</v>
      </c>
      <c r="P159" s="209">
        <f t="shared" si="17"/>
        <v>99</v>
      </c>
      <c r="Q159" s="209">
        <f t="shared" si="7"/>
        <v>70.14285714</v>
      </c>
      <c r="R159" s="204">
        <v>1267.0</v>
      </c>
      <c r="S159" s="204">
        <v>2218.0</v>
      </c>
      <c r="T159" s="234">
        <f t="shared" si="23"/>
        <v>1006</v>
      </c>
      <c r="U159" s="234">
        <f t="shared" si="24"/>
        <v>33</v>
      </c>
      <c r="V159" s="228">
        <f t="shared" si="19"/>
        <v>148</v>
      </c>
      <c r="W159" s="236">
        <f t="shared" si="27"/>
        <v>0.2808349146</v>
      </c>
      <c r="X159" s="49">
        <f t="shared" si="26"/>
        <v>379</v>
      </c>
      <c r="Y159" s="56"/>
    </row>
    <row r="160" ht="15.75" customHeight="1">
      <c r="A160" s="214">
        <v>44044.0</v>
      </c>
      <c r="B160" s="117">
        <f>all!B160</f>
        <v>4601</v>
      </c>
      <c r="C160" s="117">
        <f>all!C160</f>
        <v>110</v>
      </c>
      <c r="D160" s="215">
        <f t="shared" si="5"/>
        <v>60.57142857</v>
      </c>
      <c r="E160" s="186">
        <f t="shared" si="25"/>
        <v>618</v>
      </c>
      <c r="F160" s="187">
        <f t="shared" si="1"/>
        <v>4760</v>
      </c>
      <c r="G160" s="187">
        <v>77.0</v>
      </c>
      <c r="H160" s="67">
        <f t="shared" si="16"/>
        <v>1.41025641</v>
      </c>
      <c r="I160" s="67">
        <f t="shared" si="11"/>
        <v>1.211505894</v>
      </c>
      <c r="J160" s="210">
        <f t="shared" si="6"/>
        <v>0.7777777778</v>
      </c>
      <c r="K160" s="210">
        <f t="shared" si="12"/>
        <v>1.168138866</v>
      </c>
      <c r="L160" s="199">
        <f t="shared" si="9"/>
        <v>0.02449343131</v>
      </c>
      <c r="M160" s="199">
        <f t="shared" si="13"/>
        <v>0.01391721277</v>
      </c>
      <c r="N160" s="201">
        <f t="shared" si="10"/>
        <v>0.01644245142</v>
      </c>
      <c r="O160" s="201">
        <f t="shared" si="14"/>
        <v>0.01229582149</v>
      </c>
      <c r="P160" s="209">
        <f t="shared" si="17"/>
        <v>77</v>
      </c>
      <c r="Q160" s="209">
        <f t="shared" si="7"/>
        <v>75.57142857</v>
      </c>
      <c r="R160" s="204">
        <v>1280.0</v>
      </c>
      <c r="S160" s="204">
        <v>2252.0</v>
      </c>
      <c r="T160" s="234">
        <f t="shared" si="23"/>
        <v>1069</v>
      </c>
      <c r="U160" s="234">
        <f t="shared" si="24"/>
        <v>63</v>
      </c>
      <c r="V160" s="228">
        <f t="shared" si="19"/>
        <v>204</v>
      </c>
      <c r="W160" s="236">
        <f t="shared" si="27"/>
        <v>0.3300970874</v>
      </c>
      <c r="X160" s="49">
        <f t="shared" si="26"/>
        <v>414</v>
      </c>
      <c r="Y160" s="56"/>
    </row>
    <row r="161" ht="15.75" customHeight="1">
      <c r="A161" s="214">
        <v>44045.0</v>
      </c>
      <c r="B161" s="117">
        <f>all!B161</f>
        <v>4676</v>
      </c>
      <c r="C161" s="117">
        <f>all!C161</f>
        <v>75</v>
      </c>
      <c r="D161" s="215">
        <f t="shared" si="5"/>
        <v>67.42857143</v>
      </c>
      <c r="E161" s="186">
        <f t="shared" si="25"/>
        <v>668</v>
      </c>
      <c r="F161" s="187">
        <f t="shared" si="1"/>
        <v>4814</v>
      </c>
      <c r="G161" s="187">
        <v>54.0</v>
      </c>
      <c r="H161" s="67">
        <f t="shared" si="16"/>
        <v>0.6818181818</v>
      </c>
      <c r="I161" s="67">
        <f t="shared" si="11"/>
        <v>1.147694705</v>
      </c>
      <c r="J161" s="210">
        <f t="shared" si="6"/>
        <v>0.7012987013</v>
      </c>
      <c r="K161" s="210">
        <f t="shared" si="12"/>
        <v>1.124044447</v>
      </c>
      <c r="L161" s="199">
        <f t="shared" si="9"/>
        <v>0.01630080417</v>
      </c>
      <c r="M161" s="199">
        <f t="shared" si="13"/>
        <v>0.01532313764</v>
      </c>
      <c r="N161" s="201">
        <f t="shared" si="10"/>
        <v>0.01134453782</v>
      </c>
      <c r="O161" s="201">
        <f t="shared" si="14"/>
        <v>0.0161801973</v>
      </c>
      <c r="P161" s="209">
        <f t="shared" si="17"/>
        <v>54</v>
      </c>
      <c r="Q161" s="209">
        <f t="shared" si="7"/>
        <v>78.85714286</v>
      </c>
      <c r="R161" s="204">
        <v>1290.0</v>
      </c>
      <c r="S161" s="204">
        <v>2308.0</v>
      </c>
      <c r="T161" s="234">
        <f t="shared" si="23"/>
        <v>1078</v>
      </c>
      <c r="U161" s="234">
        <f t="shared" si="24"/>
        <v>9</v>
      </c>
      <c r="V161" s="228">
        <f t="shared" si="19"/>
        <v>211</v>
      </c>
      <c r="W161" s="236">
        <f t="shared" si="27"/>
        <v>0.3158682635</v>
      </c>
      <c r="X161" s="49">
        <f t="shared" si="26"/>
        <v>457</v>
      </c>
      <c r="Y161" s="56"/>
    </row>
    <row r="162" ht="15.75" customHeight="1">
      <c r="A162" s="206">
        <v>44046.0</v>
      </c>
      <c r="B162" s="117">
        <f>all!B162</f>
        <v>4751</v>
      </c>
      <c r="C162" s="117">
        <f>all!C162</f>
        <v>77</v>
      </c>
      <c r="D162" s="215">
        <f t="shared" si="5"/>
        <v>73.42857143</v>
      </c>
      <c r="E162" s="186">
        <f t="shared" si="25"/>
        <v>734</v>
      </c>
      <c r="F162" s="187">
        <f t="shared" si="1"/>
        <v>4934</v>
      </c>
      <c r="G162" s="187">
        <v>120.0</v>
      </c>
      <c r="H162" s="67">
        <f t="shared" si="16"/>
        <v>1.026666667</v>
      </c>
      <c r="I162" s="67">
        <f t="shared" si="11"/>
        <v>1.167157071</v>
      </c>
      <c r="J162" s="210">
        <f t="shared" si="6"/>
        <v>2.222222222</v>
      </c>
      <c r="K162" s="210">
        <f t="shared" si="12"/>
        <v>1.302463251</v>
      </c>
      <c r="L162" s="199">
        <f t="shared" si="9"/>
        <v>0.01646706587</v>
      </c>
      <c r="M162" s="199">
        <f t="shared" si="13"/>
        <v>0.01648708025</v>
      </c>
      <c r="N162" s="201">
        <f t="shared" si="10"/>
        <v>0.02492729539</v>
      </c>
      <c r="O162" s="201">
        <f t="shared" si="14"/>
        <v>0.01903419441</v>
      </c>
      <c r="P162" s="209">
        <f t="shared" si="17"/>
        <v>120</v>
      </c>
      <c r="Q162" s="209">
        <f t="shared" si="7"/>
        <v>88.14285714</v>
      </c>
      <c r="R162" s="204">
        <v>1303.0</v>
      </c>
      <c r="S162" s="204">
        <v>2345.0</v>
      </c>
      <c r="T162" s="234">
        <f t="shared" si="23"/>
        <v>1103</v>
      </c>
      <c r="U162" s="234">
        <f t="shared" si="24"/>
        <v>25</v>
      </c>
      <c r="V162" s="228">
        <f t="shared" si="19"/>
        <v>240</v>
      </c>
      <c r="W162" s="236">
        <f t="shared" si="27"/>
        <v>0.3269754768</v>
      </c>
      <c r="X162" s="49">
        <f t="shared" si="26"/>
        <v>494</v>
      </c>
      <c r="Y162" s="56"/>
    </row>
    <row r="163" ht="15.75" customHeight="1">
      <c r="A163" s="206">
        <v>44047.0</v>
      </c>
      <c r="B163" s="117">
        <f>all!B163</f>
        <v>4872</v>
      </c>
      <c r="C163" s="117">
        <f>all!C163</f>
        <v>121</v>
      </c>
      <c r="D163" s="215">
        <f t="shared" si="5"/>
        <v>83.28571429</v>
      </c>
      <c r="E163" s="186">
        <f t="shared" si="25"/>
        <v>819</v>
      </c>
      <c r="F163" s="187">
        <f t="shared" si="1"/>
        <v>5090</v>
      </c>
      <c r="G163" s="187">
        <v>156.0</v>
      </c>
      <c r="H163" s="67">
        <f t="shared" si="16"/>
        <v>1.571428571</v>
      </c>
      <c r="I163" s="67">
        <f t="shared" si="11"/>
        <v>1.201548605</v>
      </c>
      <c r="J163" s="210">
        <f t="shared" si="6"/>
        <v>1.3</v>
      </c>
      <c r="K163" s="210">
        <f t="shared" si="12"/>
        <v>1.243189057</v>
      </c>
      <c r="L163" s="199">
        <f t="shared" si="9"/>
        <v>0.02546832246</v>
      </c>
      <c r="M163" s="199">
        <f t="shared" si="13"/>
        <v>0.01837380358</v>
      </c>
      <c r="N163" s="201">
        <f t="shared" si="10"/>
        <v>0.03161734901</v>
      </c>
      <c r="O163" s="201">
        <f t="shared" si="14"/>
        <v>0.01974173679</v>
      </c>
      <c r="P163" s="209">
        <f t="shared" si="17"/>
        <v>156</v>
      </c>
      <c r="Q163" s="209">
        <f t="shared" si="7"/>
        <v>100</v>
      </c>
      <c r="R163" s="204">
        <v>1325.0</v>
      </c>
      <c r="S163" s="204">
        <v>2403.0</v>
      </c>
      <c r="T163" s="234">
        <f t="shared" si="23"/>
        <v>1144</v>
      </c>
      <c r="U163" s="234">
        <f t="shared" si="24"/>
        <v>41</v>
      </c>
      <c r="V163" s="228">
        <f t="shared" si="19"/>
        <v>259</v>
      </c>
      <c r="W163" s="236">
        <f t="shared" si="27"/>
        <v>0.3162393162</v>
      </c>
      <c r="X163" s="49">
        <f t="shared" si="26"/>
        <v>560</v>
      </c>
      <c r="Y163" s="56"/>
    </row>
    <row r="164" ht="15.75" customHeight="1">
      <c r="A164" s="206">
        <v>44048.0</v>
      </c>
      <c r="B164" s="117">
        <f>all!B164</f>
        <v>4987</v>
      </c>
      <c r="C164" s="117">
        <f>all!C164</f>
        <v>124</v>
      </c>
      <c r="D164" s="215">
        <f t="shared" si="5"/>
        <v>92.85714286</v>
      </c>
      <c r="E164" s="186">
        <f t="shared" si="25"/>
        <v>911</v>
      </c>
      <c r="F164" s="187">
        <f t="shared" si="1"/>
        <v>5264</v>
      </c>
      <c r="G164" s="187">
        <v>174.0</v>
      </c>
      <c r="H164" s="67">
        <f t="shared" si="16"/>
        <v>1.024793388</v>
      </c>
      <c r="I164" s="67">
        <f t="shared" si="11"/>
        <v>1.143933493</v>
      </c>
      <c r="J164" s="210">
        <f t="shared" si="6"/>
        <v>1.115384615</v>
      </c>
      <c r="K164" s="210">
        <f t="shared" si="12"/>
        <v>1.216703043</v>
      </c>
      <c r="L164" s="199">
        <f t="shared" si="9"/>
        <v>0.02545155993</v>
      </c>
      <c r="M164" s="199">
        <f t="shared" si="13"/>
        <v>0.02011296523</v>
      </c>
      <c r="N164" s="201">
        <f t="shared" si="10"/>
        <v>0.03418467583</v>
      </c>
      <c r="O164" s="201">
        <f t="shared" si="14"/>
        <v>0.01862866612</v>
      </c>
      <c r="P164" s="209">
        <f t="shared" si="17"/>
        <v>174</v>
      </c>
      <c r="Q164" s="209">
        <f t="shared" si="7"/>
        <v>115.4285714</v>
      </c>
      <c r="R164" s="204">
        <v>1349.0</v>
      </c>
      <c r="S164" s="204">
        <v>2479.0</v>
      </c>
      <c r="T164" s="234">
        <f t="shared" si="23"/>
        <v>1159</v>
      </c>
      <c r="U164" s="234">
        <f t="shared" si="24"/>
        <v>15</v>
      </c>
      <c r="V164" s="228">
        <f t="shared" si="19"/>
        <v>262</v>
      </c>
      <c r="W164" s="236">
        <f t="shared" si="27"/>
        <v>0.2875960483</v>
      </c>
      <c r="X164" s="49">
        <f t="shared" si="26"/>
        <v>649</v>
      </c>
      <c r="Y164" s="56"/>
    </row>
    <row r="165" ht="15.75" customHeight="1">
      <c r="A165" s="206">
        <v>44049.0</v>
      </c>
      <c r="B165" s="117">
        <f>all!B165</f>
        <v>5137</v>
      </c>
      <c r="C165" s="117">
        <f>all!C165</f>
        <v>153</v>
      </c>
      <c r="D165" s="215">
        <f t="shared" si="5"/>
        <v>105.4285714</v>
      </c>
      <c r="E165" s="186">
        <f t="shared" si="25"/>
        <v>1031</v>
      </c>
      <c r="F165" s="187">
        <f t="shared" si="1"/>
        <v>5469</v>
      </c>
      <c r="G165" s="237">
        <v>205.0</v>
      </c>
      <c r="H165" s="67">
        <f t="shared" si="16"/>
        <v>1.233870968</v>
      </c>
      <c r="I165" s="67">
        <f t="shared" si="11"/>
        <v>1.161148133</v>
      </c>
      <c r="J165" s="210">
        <f t="shared" si="6"/>
        <v>1.17816092</v>
      </c>
      <c r="K165" s="210">
        <f t="shared" si="12"/>
        <v>1.250959459</v>
      </c>
      <c r="L165" s="199">
        <f t="shared" si="9"/>
        <v>0.0306797674</v>
      </c>
      <c r="M165" s="199">
        <f t="shared" si="13"/>
        <v>0.02236114219</v>
      </c>
      <c r="N165" s="201">
        <f t="shared" si="10"/>
        <v>0.038943769</v>
      </c>
      <c r="O165" s="201">
        <f t="shared" si="14"/>
        <v>0.02060729149</v>
      </c>
      <c r="P165" s="209">
        <f t="shared" si="17"/>
        <v>205</v>
      </c>
      <c r="Q165" s="209">
        <f t="shared" si="7"/>
        <v>126.4285714</v>
      </c>
      <c r="R165" s="204">
        <v>1370.0</v>
      </c>
      <c r="S165" s="204">
        <v>2551.0</v>
      </c>
      <c r="T165" s="234">
        <f t="shared" si="23"/>
        <v>1216</v>
      </c>
      <c r="U165" s="234">
        <f t="shared" si="24"/>
        <v>57</v>
      </c>
      <c r="V165" s="228">
        <f t="shared" si="19"/>
        <v>308</v>
      </c>
      <c r="W165" s="236">
        <f t="shared" si="27"/>
        <v>0.2987390883</v>
      </c>
      <c r="X165" s="49">
        <f t="shared" si="26"/>
        <v>723</v>
      </c>
      <c r="Y165" s="56"/>
    </row>
    <row r="166" ht="15.75" customHeight="1">
      <c r="A166" s="206">
        <v>44050.0</v>
      </c>
      <c r="B166" s="117">
        <f>all!B166</f>
        <v>5284</v>
      </c>
      <c r="C166" s="117">
        <f>all!C166</f>
        <v>151</v>
      </c>
      <c r="D166" s="215">
        <f t="shared" si="5"/>
        <v>115.8571429</v>
      </c>
      <c r="E166" s="186">
        <f t="shared" si="25"/>
        <v>1156</v>
      </c>
      <c r="F166" s="187">
        <f t="shared" si="1"/>
        <v>5641</v>
      </c>
      <c r="G166" s="187">
        <v>172.0</v>
      </c>
      <c r="H166" s="67">
        <f t="shared" si="16"/>
        <v>0.9869281046</v>
      </c>
      <c r="I166" s="67">
        <f t="shared" si="11"/>
        <v>1.141970286</v>
      </c>
      <c r="J166" s="210">
        <f t="shared" si="6"/>
        <v>0.8390243902</v>
      </c>
      <c r="K166" s="210">
        <f t="shared" si="12"/>
        <v>1.113413266</v>
      </c>
      <c r="L166" s="199">
        <f t="shared" si="9"/>
        <v>0.02939458828</v>
      </c>
      <c r="M166" s="199">
        <f t="shared" si="13"/>
        <v>0.02403650563</v>
      </c>
      <c r="N166" s="201">
        <f t="shared" si="10"/>
        <v>0.03144999086</v>
      </c>
      <c r="O166" s="201">
        <f t="shared" si="14"/>
        <v>0.02118569845</v>
      </c>
      <c r="P166" s="209">
        <f t="shared" si="17"/>
        <v>172</v>
      </c>
      <c r="Q166" s="209">
        <f t="shared" si="7"/>
        <v>136.8571429</v>
      </c>
      <c r="R166" s="204">
        <v>1379.0</v>
      </c>
      <c r="S166" s="204">
        <v>2611.0</v>
      </c>
      <c r="T166" s="234">
        <f t="shared" si="23"/>
        <v>1294</v>
      </c>
      <c r="U166" s="234">
        <f t="shared" si="24"/>
        <v>78</v>
      </c>
      <c r="V166" s="228">
        <f t="shared" si="19"/>
        <v>385</v>
      </c>
      <c r="W166" s="236">
        <f t="shared" si="27"/>
        <v>0.3330449827</v>
      </c>
      <c r="X166" s="49">
        <f t="shared" si="26"/>
        <v>771</v>
      </c>
      <c r="Y166" s="56"/>
    </row>
    <row r="167" ht="15.75" customHeight="1">
      <c r="A167" s="214">
        <v>44051.0</v>
      </c>
      <c r="B167" s="117">
        <f>all!B167</f>
        <v>5435</v>
      </c>
      <c r="C167" s="117">
        <f>all!C167</f>
        <v>152</v>
      </c>
      <c r="D167" s="215">
        <f t="shared" si="5"/>
        <v>121.8571429</v>
      </c>
      <c r="E167" s="186">
        <f t="shared" si="25"/>
        <v>1277</v>
      </c>
      <c r="F167" s="187">
        <f t="shared" si="1"/>
        <v>5779</v>
      </c>
      <c r="G167" s="187">
        <v>138.0</v>
      </c>
      <c r="H167" s="67">
        <f t="shared" si="16"/>
        <v>1.006622517</v>
      </c>
      <c r="I167" s="67">
        <f t="shared" si="11"/>
        <v>1.117798101</v>
      </c>
      <c r="J167" s="210">
        <f t="shared" si="6"/>
        <v>0.8023255814</v>
      </c>
      <c r="K167" s="210">
        <f t="shared" si="12"/>
        <v>1.117024276</v>
      </c>
      <c r="L167" s="199">
        <f t="shared" si="9"/>
        <v>0.0287660863</v>
      </c>
      <c r="M167" s="199">
        <f t="shared" si="13"/>
        <v>0.02464688492</v>
      </c>
      <c r="N167" s="201">
        <f t="shared" si="10"/>
        <v>0.02446374756</v>
      </c>
      <c r="O167" s="201">
        <f t="shared" si="14"/>
        <v>0.02370326189</v>
      </c>
      <c r="P167" s="209">
        <f t="shared" si="17"/>
        <v>138</v>
      </c>
      <c r="Q167" s="209">
        <f t="shared" si="7"/>
        <v>145.5714286</v>
      </c>
      <c r="R167" s="204">
        <v>1379.0</v>
      </c>
      <c r="S167" s="204">
        <v>2611.0</v>
      </c>
      <c r="T167" s="234">
        <f t="shared" si="23"/>
        <v>1445</v>
      </c>
      <c r="U167" s="234">
        <f t="shared" si="24"/>
        <v>151</v>
      </c>
      <c r="V167" s="228">
        <f t="shared" si="19"/>
        <v>526</v>
      </c>
      <c r="W167" s="236">
        <f t="shared" si="27"/>
        <v>0.4119028974</v>
      </c>
      <c r="X167" s="49">
        <f t="shared" si="26"/>
        <v>751</v>
      </c>
      <c r="Y167" s="56"/>
    </row>
    <row r="168" ht="15.75" customHeight="1">
      <c r="A168" s="214">
        <v>44052.0</v>
      </c>
      <c r="B168" s="117">
        <f>all!B168</f>
        <v>5637</v>
      </c>
      <c r="C168" s="117">
        <f>all!C168</f>
        <v>203</v>
      </c>
      <c r="D168" s="215">
        <f t="shared" si="5"/>
        <v>140.1428571</v>
      </c>
      <c r="E168" s="186">
        <f t="shared" si="25"/>
        <v>1453</v>
      </c>
      <c r="F168" s="187">
        <f t="shared" si="1"/>
        <v>5886</v>
      </c>
      <c r="G168" s="187">
        <v>107.0</v>
      </c>
      <c r="H168" s="67">
        <f t="shared" si="16"/>
        <v>1.335526316</v>
      </c>
      <c r="I168" s="67">
        <f t="shared" si="11"/>
        <v>1.108456839</v>
      </c>
      <c r="J168" s="210">
        <f t="shared" si="6"/>
        <v>0.7753623188</v>
      </c>
      <c r="K168" s="210">
        <f t="shared" si="12"/>
        <v>1.116722344</v>
      </c>
      <c r="L168" s="199">
        <f t="shared" si="9"/>
        <v>0.03735050598</v>
      </c>
      <c r="M168" s="199">
        <f t="shared" si="13"/>
        <v>0.02765398517</v>
      </c>
      <c r="N168" s="201">
        <f t="shared" si="10"/>
        <v>0.01851531407</v>
      </c>
      <c r="O168" s="201">
        <f t="shared" si="14"/>
        <v>0.02820352541</v>
      </c>
      <c r="P168" s="209">
        <f t="shared" si="17"/>
        <v>107</v>
      </c>
      <c r="Q168" s="209">
        <f t="shared" si="7"/>
        <v>153.1428571</v>
      </c>
      <c r="R168" s="204">
        <v>1438.0</v>
      </c>
      <c r="S168" s="204">
        <v>2705.0</v>
      </c>
      <c r="T168" s="234">
        <f t="shared" si="23"/>
        <v>1494</v>
      </c>
      <c r="U168" s="234">
        <f t="shared" si="24"/>
        <v>49</v>
      </c>
      <c r="V168" s="228">
        <f t="shared" si="19"/>
        <v>562</v>
      </c>
      <c r="W168" s="236">
        <f t="shared" si="27"/>
        <v>0.3867859601</v>
      </c>
      <c r="X168" s="49">
        <f t="shared" si="26"/>
        <v>891</v>
      </c>
      <c r="Y168" s="56"/>
    </row>
    <row r="169" ht="15.75" customHeight="1">
      <c r="A169" s="206">
        <v>44053.0</v>
      </c>
      <c r="B169" s="117">
        <f>all!B169</f>
        <v>5763</v>
      </c>
      <c r="C169" s="117">
        <f>all!C169</f>
        <v>126</v>
      </c>
      <c r="D169" s="215">
        <f t="shared" si="5"/>
        <v>147.1428571</v>
      </c>
      <c r="E169" s="186">
        <f t="shared" si="25"/>
        <v>1544</v>
      </c>
      <c r="F169" s="187">
        <f t="shared" si="1"/>
        <v>6126</v>
      </c>
      <c r="G169" s="237">
        <v>240.0</v>
      </c>
      <c r="H169" s="67">
        <f t="shared" si="16"/>
        <v>0.6206896552</v>
      </c>
      <c r="I169" s="67">
        <f t="shared" si="11"/>
        <v>1.100815773</v>
      </c>
      <c r="J169" s="210">
        <f t="shared" si="6"/>
        <v>2.242990654</v>
      </c>
      <c r="K169" s="210">
        <f t="shared" si="12"/>
        <v>1.309433838</v>
      </c>
      <c r="L169" s="199">
        <f t="shared" si="9"/>
        <v>0.02235231506</v>
      </c>
      <c r="M169" s="199">
        <f t="shared" si="13"/>
        <v>0.02849473506</v>
      </c>
      <c r="N169" s="201">
        <f t="shared" si="10"/>
        <v>0.04077471967</v>
      </c>
      <c r="O169" s="201">
        <f t="shared" si="14"/>
        <v>0.03222461602</v>
      </c>
      <c r="P169" s="209">
        <f t="shared" si="17"/>
        <v>240</v>
      </c>
      <c r="Q169" s="209">
        <f t="shared" si="7"/>
        <v>170.2857143</v>
      </c>
      <c r="R169" s="204">
        <v>1473.0</v>
      </c>
      <c r="S169" s="204">
        <v>2795.0</v>
      </c>
      <c r="T169" s="234">
        <f t="shared" si="23"/>
        <v>1495</v>
      </c>
      <c r="U169" s="234">
        <f t="shared" si="24"/>
        <v>1</v>
      </c>
      <c r="V169" s="228">
        <f t="shared" si="19"/>
        <v>556</v>
      </c>
      <c r="W169" s="236">
        <f t="shared" si="27"/>
        <v>0.3601036269</v>
      </c>
      <c r="X169" s="49">
        <f t="shared" si="26"/>
        <v>988</v>
      </c>
      <c r="Y169" s="56"/>
    </row>
    <row r="170" ht="15.75" customHeight="1">
      <c r="A170" s="206">
        <v>44054.0</v>
      </c>
      <c r="B170" s="117">
        <f>all!B170</f>
        <v>5956</v>
      </c>
      <c r="C170" s="117">
        <f>all!C170</f>
        <v>196</v>
      </c>
      <c r="D170" s="215">
        <f t="shared" si="5"/>
        <v>157.8571429</v>
      </c>
      <c r="E170" s="186">
        <f t="shared" si="25"/>
        <v>1688</v>
      </c>
      <c r="F170" s="187">
        <f t="shared" si="1"/>
        <v>6333</v>
      </c>
      <c r="G170" s="237">
        <v>207.0</v>
      </c>
      <c r="H170" s="67">
        <f t="shared" si="16"/>
        <v>1.555555556</v>
      </c>
      <c r="I170" s="67">
        <f t="shared" si="11"/>
        <v>1.166926884</v>
      </c>
      <c r="J170" s="210">
        <f t="shared" si="6"/>
        <v>0.8625</v>
      </c>
      <c r="K170" s="210">
        <f t="shared" si="12"/>
        <v>1.13946856</v>
      </c>
      <c r="L170" s="199">
        <f t="shared" si="9"/>
        <v>0.0340100642</v>
      </c>
      <c r="M170" s="199">
        <f t="shared" si="13"/>
        <v>0.02971498388</v>
      </c>
      <c r="N170" s="201">
        <f t="shared" si="10"/>
        <v>0.03379040157</v>
      </c>
      <c r="O170" s="201">
        <f t="shared" si="14"/>
        <v>0.03213190645</v>
      </c>
      <c r="P170" s="209">
        <f t="shared" si="17"/>
        <v>207</v>
      </c>
      <c r="Q170" s="209">
        <f t="shared" si="7"/>
        <v>177.5714286</v>
      </c>
      <c r="R170" s="204">
        <v>1503.0</v>
      </c>
      <c r="S170" s="204">
        <v>2885.0</v>
      </c>
      <c r="T170" s="234">
        <f t="shared" si="23"/>
        <v>1568</v>
      </c>
      <c r="U170" s="234">
        <f t="shared" si="24"/>
        <v>73</v>
      </c>
      <c r="V170" s="228">
        <f t="shared" si="19"/>
        <v>609</v>
      </c>
      <c r="W170" s="236">
        <f t="shared" si="27"/>
        <v>0.3607819905</v>
      </c>
      <c r="X170" s="49">
        <f t="shared" si="26"/>
        <v>1079</v>
      </c>
      <c r="Y170" s="56"/>
    </row>
    <row r="171" ht="15.75" customHeight="1">
      <c r="A171" s="206">
        <v>44055.0</v>
      </c>
      <c r="B171" s="117">
        <f>all!B171</f>
        <v>6191</v>
      </c>
      <c r="C171" s="238">
        <f>all!C171</f>
        <v>262</v>
      </c>
      <c r="D171" s="215">
        <f t="shared" si="5"/>
        <v>177.5714286</v>
      </c>
      <c r="E171" s="186">
        <f t="shared" si="25"/>
        <v>1893</v>
      </c>
      <c r="F171" s="187">
        <f t="shared" si="1"/>
        <v>6568</v>
      </c>
      <c r="G171" s="237">
        <v>235.0</v>
      </c>
      <c r="H171" s="67">
        <f t="shared" si="16"/>
        <v>1.336734694</v>
      </c>
      <c r="I171" s="67">
        <f t="shared" si="11"/>
        <v>1.13759015</v>
      </c>
      <c r="J171" s="210">
        <f t="shared" si="6"/>
        <v>1.1352657</v>
      </c>
      <c r="K171" s="210">
        <f t="shared" si="12"/>
        <v>1.118876773</v>
      </c>
      <c r="L171" s="199">
        <f t="shared" si="9"/>
        <v>0.04398925453</v>
      </c>
      <c r="M171" s="199">
        <f t="shared" si="13"/>
        <v>0.03236322596</v>
      </c>
      <c r="N171" s="201">
        <f t="shared" si="10"/>
        <v>0.03710721617</v>
      </c>
      <c r="O171" s="201">
        <f t="shared" si="14"/>
        <v>0.02951149946</v>
      </c>
      <c r="P171" s="209">
        <f t="shared" si="17"/>
        <v>235</v>
      </c>
      <c r="Q171" s="209">
        <f t="shared" si="7"/>
        <v>186.2857143</v>
      </c>
      <c r="R171" s="204">
        <v>1528.0</v>
      </c>
      <c r="S171" s="204">
        <v>3002.0</v>
      </c>
      <c r="T171" s="234">
        <f t="shared" si="23"/>
        <v>1661</v>
      </c>
      <c r="U171" s="234">
        <f t="shared" si="24"/>
        <v>93</v>
      </c>
      <c r="V171" s="228">
        <f t="shared" si="19"/>
        <v>680</v>
      </c>
      <c r="W171" s="236">
        <f t="shared" si="27"/>
        <v>0.3592181722</v>
      </c>
      <c r="X171" s="49">
        <f t="shared" si="26"/>
        <v>1213</v>
      </c>
      <c r="Y171" s="56"/>
    </row>
    <row r="172" ht="15.75" customHeight="1">
      <c r="A172" s="206">
        <v>44056.0</v>
      </c>
      <c r="B172" s="117">
        <f>all!B172</f>
        <v>6395</v>
      </c>
      <c r="C172" s="117">
        <f>all!C172</f>
        <v>204</v>
      </c>
      <c r="D172" s="215">
        <f t="shared" si="5"/>
        <v>184.8571429</v>
      </c>
      <c r="E172" s="186">
        <f t="shared" si="25"/>
        <v>2032</v>
      </c>
      <c r="F172" s="187">
        <f t="shared" si="1"/>
        <v>6810</v>
      </c>
      <c r="G172" s="237">
        <v>242.0</v>
      </c>
      <c r="H172" s="67">
        <f t="shared" si="16"/>
        <v>0.7786259542</v>
      </c>
      <c r="I172" s="67">
        <f t="shared" si="11"/>
        <v>1.10681922</v>
      </c>
      <c r="J172" s="210">
        <f t="shared" si="6"/>
        <v>1.029787234</v>
      </c>
      <c r="K172" s="210">
        <f t="shared" si="12"/>
        <v>1.1081771</v>
      </c>
      <c r="L172" s="199">
        <f t="shared" si="9"/>
        <v>0.03295105799</v>
      </c>
      <c r="M172" s="199">
        <f t="shared" si="13"/>
        <v>0.03268769605</v>
      </c>
      <c r="N172" s="201">
        <f t="shared" si="10"/>
        <v>0.0368453106</v>
      </c>
      <c r="O172" s="201">
        <f t="shared" si="14"/>
        <v>0.03082950823</v>
      </c>
      <c r="P172" s="209">
        <f t="shared" si="17"/>
        <v>242</v>
      </c>
      <c r="Q172" s="209">
        <f t="shared" si="7"/>
        <v>191.5714286</v>
      </c>
      <c r="R172" s="204">
        <v>1557.0</v>
      </c>
      <c r="S172" s="204">
        <v>3110.0</v>
      </c>
      <c r="T172" s="234">
        <f t="shared" si="23"/>
        <v>1728</v>
      </c>
      <c r="U172" s="234">
        <f t="shared" si="24"/>
        <v>67</v>
      </c>
      <c r="V172" s="228">
        <f t="shared" si="19"/>
        <v>755</v>
      </c>
      <c r="W172" s="236">
        <f t="shared" si="27"/>
        <v>0.3715551181</v>
      </c>
      <c r="X172" s="49">
        <f t="shared" si="26"/>
        <v>1277</v>
      </c>
      <c r="Y172" s="56"/>
    </row>
    <row r="173" ht="15.75" customHeight="1">
      <c r="A173" s="206">
        <v>44057.0</v>
      </c>
      <c r="B173" s="117">
        <f>all!B173</f>
        <v>6646</v>
      </c>
      <c r="C173" s="238">
        <f>all!C173</f>
        <v>254</v>
      </c>
      <c r="D173" s="215">
        <f t="shared" si="5"/>
        <v>199.5714286</v>
      </c>
      <c r="E173" s="186">
        <f t="shared" si="25"/>
        <v>2208</v>
      </c>
      <c r="F173" s="187">
        <f t="shared" si="1"/>
        <v>7093</v>
      </c>
      <c r="G173" s="237">
        <v>283.0</v>
      </c>
      <c r="H173" s="67">
        <f t="shared" si="16"/>
        <v>1.245098039</v>
      </c>
      <c r="I173" s="67">
        <f t="shared" si="11"/>
        <v>1.108222604</v>
      </c>
      <c r="J173" s="210">
        <f t="shared" si="6"/>
        <v>1.169421488</v>
      </c>
      <c r="K173" s="210">
        <f t="shared" si="12"/>
        <v>1.107084671</v>
      </c>
      <c r="L173" s="199">
        <f t="shared" si="9"/>
        <v>0.0397185301</v>
      </c>
      <c r="M173" s="199">
        <f t="shared" si="13"/>
        <v>0.03416254488</v>
      </c>
      <c r="N173" s="201">
        <f t="shared" si="10"/>
        <v>0.04155653451</v>
      </c>
      <c r="O173" s="201">
        <f t="shared" si="14"/>
        <v>0.02979883475</v>
      </c>
      <c r="P173" s="209">
        <f t="shared" si="17"/>
        <v>283</v>
      </c>
      <c r="Q173" s="209">
        <f t="shared" si="7"/>
        <v>207.4285714</v>
      </c>
      <c r="R173" s="204">
        <v>1592.0</v>
      </c>
      <c r="S173" s="204">
        <v>3207.0</v>
      </c>
      <c r="T173" s="234">
        <f t="shared" si="23"/>
        <v>1847</v>
      </c>
      <c r="U173" s="234">
        <f t="shared" si="24"/>
        <v>119</v>
      </c>
      <c r="V173" s="228">
        <f t="shared" si="19"/>
        <v>841</v>
      </c>
      <c r="W173" s="236">
        <f t="shared" si="27"/>
        <v>0.3808876812</v>
      </c>
      <c r="X173" s="49">
        <f t="shared" si="26"/>
        <v>1367</v>
      </c>
      <c r="Y173" s="56"/>
    </row>
    <row r="174" ht="15.75" customHeight="1">
      <c r="A174" s="214">
        <v>44058.0</v>
      </c>
      <c r="B174" s="117">
        <f>all!B174</f>
        <v>6872</v>
      </c>
      <c r="C174" s="238">
        <f>all!C174</f>
        <v>230</v>
      </c>
      <c r="D174" s="215">
        <f t="shared" si="5"/>
        <v>210.7142857</v>
      </c>
      <c r="E174" s="186">
        <f t="shared" si="25"/>
        <v>2328</v>
      </c>
      <c r="F174" s="187">
        <f t="shared" si="1"/>
        <v>7268</v>
      </c>
      <c r="G174" s="239">
        <v>175.0</v>
      </c>
      <c r="H174" s="67">
        <f t="shared" si="16"/>
        <v>0.905511811</v>
      </c>
      <c r="I174" s="67">
        <f t="shared" si="11"/>
        <v>1.098045568</v>
      </c>
      <c r="J174" s="210">
        <f t="shared" si="6"/>
        <v>0.6183745583</v>
      </c>
      <c r="K174" s="210">
        <f t="shared" si="12"/>
        <v>1.079503442</v>
      </c>
      <c r="L174" s="199">
        <f t="shared" si="9"/>
        <v>0.03460728258</v>
      </c>
      <c r="M174" s="199">
        <f t="shared" si="13"/>
        <v>0.03499700149</v>
      </c>
      <c r="N174" s="201">
        <f t="shared" si="10"/>
        <v>0.02467221204</v>
      </c>
      <c r="O174" s="201">
        <f t="shared" si="14"/>
        <v>0.03093027981</v>
      </c>
      <c r="P174" s="209">
        <f t="shared" si="17"/>
        <v>175</v>
      </c>
      <c r="Q174" s="209">
        <f t="shared" si="7"/>
        <v>212.7142857</v>
      </c>
      <c r="R174" s="204">
        <v>1648.0</v>
      </c>
      <c r="S174" s="204">
        <v>3293.0</v>
      </c>
      <c r="T174" s="234">
        <f t="shared" si="23"/>
        <v>1931</v>
      </c>
      <c r="U174" s="234">
        <f t="shared" si="24"/>
        <v>84</v>
      </c>
      <c r="V174" s="228">
        <f t="shared" si="19"/>
        <v>862</v>
      </c>
      <c r="W174" s="236">
        <f t="shared" si="27"/>
        <v>0.3702749141</v>
      </c>
      <c r="X174" s="49">
        <f t="shared" si="26"/>
        <v>1466</v>
      </c>
      <c r="Y174" s="56"/>
    </row>
    <row r="175" ht="15.75" customHeight="1">
      <c r="A175" s="214">
        <v>44059.0</v>
      </c>
      <c r="B175" s="117">
        <f>all!B175</f>
        <v>7089</v>
      </c>
      <c r="C175" s="117">
        <f>all!C175</f>
        <v>217</v>
      </c>
      <c r="D175" s="215">
        <f t="shared" si="5"/>
        <v>212.7142857</v>
      </c>
      <c r="E175" s="186">
        <f t="shared" si="25"/>
        <v>2470</v>
      </c>
      <c r="F175" s="187">
        <f t="shared" si="1"/>
        <v>7464</v>
      </c>
      <c r="G175" s="239">
        <v>196.0</v>
      </c>
      <c r="H175" s="67">
        <f t="shared" si="16"/>
        <v>0.9434782609</v>
      </c>
      <c r="I175" s="67">
        <f t="shared" si="11"/>
        <v>1.090152536</v>
      </c>
      <c r="J175" s="210">
        <f t="shared" si="6"/>
        <v>1.12</v>
      </c>
      <c r="K175" s="210">
        <f t="shared" si="12"/>
        <v>1.119212744</v>
      </c>
      <c r="L175" s="199">
        <f t="shared" si="9"/>
        <v>0.0315774156</v>
      </c>
      <c r="M175" s="199">
        <f t="shared" si="13"/>
        <v>0.03417227429</v>
      </c>
      <c r="N175" s="201">
        <f t="shared" si="10"/>
        <v>0.02696752889</v>
      </c>
      <c r="O175" s="201">
        <f t="shared" si="14"/>
        <v>0.03340659242</v>
      </c>
      <c r="P175" s="209">
        <f t="shared" si="17"/>
        <v>196</v>
      </c>
      <c r="Q175" s="209">
        <f t="shared" si="7"/>
        <v>225.4285714</v>
      </c>
      <c r="R175" s="204">
        <v>1667.0</v>
      </c>
      <c r="S175" s="204">
        <v>3353.0</v>
      </c>
      <c r="T175" s="234">
        <f t="shared" si="23"/>
        <v>2069</v>
      </c>
      <c r="U175" s="234">
        <f t="shared" si="24"/>
        <v>138</v>
      </c>
      <c r="V175" s="228">
        <f t="shared" si="19"/>
        <v>991</v>
      </c>
      <c r="W175" s="236">
        <f t="shared" si="27"/>
        <v>0.4012145749</v>
      </c>
      <c r="X175" s="49">
        <f t="shared" si="26"/>
        <v>1479</v>
      </c>
      <c r="Y175" s="56"/>
    </row>
    <row r="176" ht="15.75" customHeight="1">
      <c r="A176" s="206">
        <v>44060.0</v>
      </c>
      <c r="B176" s="117">
        <f>all!B176</f>
        <v>7236</v>
      </c>
      <c r="C176" s="117">
        <f>all!C176</f>
        <v>150</v>
      </c>
      <c r="D176" s="215">
        <f t="shared" si="5"/>
        <v>216.1428571</v>
      </c>
      <c r="E176" s="186">
        <f t="shared" si="25"/>
        <v>2543</v>
      </c>
      <c r="F176" s="187">
        <f t="shared" si="1"/>
        <v>7701</v>
      </c>
      <c r="G176" s="237">
        <v>237.0</v>
      </c>
      <c r="H176" s="67">
        <f t="shared" si="16"/>
        <v>0.6912442396</v>
      </c>
      <c r="I176" s="67">
        <f t="shared" si="11"/>
        <v>1.009617276</v>
      </c>
      <c r="J176" s="210">
        <f t="shared" si="6"/>
        <v>1.209183673</v>
      </c>
      <c r="K176" s="210">
        <f t="shared" si="12"/>
        <v>1.173440414</v>
      </c>
      <c r="L176" s="199">
        <f t="shared" si="9"/>
        <v>0.02115954295</v>
      </c>
      <c r="M176" s="199">
        <f t="shared" si="13"/>
        <v>0.03400187828</v>
      </c>
      <c r="N176" s="201">
        <f t="shared" si="10"/>
        <v>0.03175241158</v>
      </c>
      <c r="O176" s="201">
        <f t="shared" si="14"/>
        <v>0.0380148365</v>
      </c>
      <c r="P176" s="209">
        <f t="shared" si="17"/>
        <v>237</v>
      </c>
      <c r="Q176" s="209">
        <f t="shared" si="7"/>
        <v>225</v>
      </c>
      <c r="R176" s="204">
        <v>1692.0</v>
      </c>
      <c r="S176" s="204">
        <v>3394.0</v>
      </c>
      <c r="T176" s="234">
        <f t="shared" si="23"/>
        <v>2150</v>
      </c>
      <c r="U176" s="234">
        <f t="shared" si="24"/>
        <v>81</v>
      </c>
      <c r="V176" s="228">
        <f t="shared" si="19"/>
        <v>1047</v>
      </c>
      <c r="W176" s="236">
        <f t="shared" si="27"/>
        <v>0.4117184428</v>
      </c>
      <c r="X176" s="49">
        <f t="shared" si="26"/>
        <v>1496</v>
      </c>
      <c r="Y176" s="56"/>
    </row>
    <row r="177" ht="15.75" customHeight="1">
      <c r="A177" s="206">
        <v>44061.0</v>
      </c>
      <c r="B177" s="117">
        <f>all!B177</f>
        <v>7486</v>
      </c>
      <c r="C177" s="238">
        <f>all!C177</f>
        <v>269</v>
      </c>
      <c r="D177" s="215">
        <f t="shared" si="5"/>
        <v>226.5714286</v>
      </c>
      <c r="E177" s="186">
        <f t="shared" si="25"/>
        <v>2691</v>
      </c>
      <c r="F177" s="187">
        <f t="shared" si="1"/>
        <v>7985</v>
      </c>
      <c r="G177" s="237">
        <v>284.0</v>
      </c>
      <c r="H177" s="67">
        <f t="shared" si="16"/>
        <v>1.793333333</v>
      </c>
      <c r="I177" s="67">
        <f t="shared" si="11"/>
        <v>1.156197736</v>
      </c>
      <c r="J177" s="210">
        <f t="shared" si="6"/>
        <v>1.198312236</v>
      </c>
      <c r="K177" s="210">
        <f t="shared" si="12"/>
        <v>1.042855611</v>
      </c>
      <c r="L177" s="199">
        <f t="shared" si="9"/>
        <v>0.03717523494</v>
      </c>
      <c r="M177" s="199">
        <f t="shared" si="13"/>
        <v>0.03445404553</v>
      </c>
      <c r="N177" s="201">
        <f t="shared" si="10"/>
        <v>0.03687832749</v>
      </c>
      <c r="O177" s="201">
        <f t="shared" si="14"/>
        <v>0.03479433498</v>
      </c>
      <c r="P177" s="209">
        <f t="shared" si="17"/>
        <v>284</v>
      </c>
      <c r="Q177" s="209">
        <f t="shared" si="7"/>
        <v>236</v>
      </c>
      <c r="R177" s="204">
        <v>1742.0</v>
      </c>
      <c r="S177" s="204">
        <v>3516.0</v>
      </c>
      <c r="T177" s="234">
        <f t="shared" si="23"/>
        <v>2228</v>
      </c>
      <c r="U177" s="234">
        <f t="shared" si="24"/>
        <v>78</v>
      </c>
      <c r="V177" s="228">
        <f t="shared" si="19"/>
        <v>1084</v>
      </c>
      <c r="W177" s="236">
        <f t="shared" si="27"/>
        <v>0.4028242289</v>
      </c>
      <c r="X177" s="49">
        <f t="shared" si="26"/>
        <v>1607</v>
      </c>
      <c r="Y177" s="56"/>
    </row>
    <row r="178" ht="15.75" customHeight="1">
      <c r="A178" s="206">
        <v>44062.0</v>
      </c>
      <c r="B178" s="117">
        <f>all!B178</f>
        <v>7698</v>
      </c>
      <c r="C178" s="117">
        <f>all!C178</f>
        <v>217</v>
      </c>
      <c r="D178" s="215">
        <f t="shared" si="5"/>
        <v>220.1428571</v>
      </c>
      <c r="E178" s="186">
        <f t="shared" si="25"/>
        <v>2784</v>
      </c>
      <c r="F178" s="187">
        <f t="shared" si="1"/>
        <v>8255</v>
      </c>
      <c r="G178" s="237">
        <v>270.0</v>
      </c>
      <c r="H178" s="67">
        <f t="shared" si="16"/>
        <v>0.8066914498</v>
      </c>
      <c r="I178" s="67">
        <f t="shared" si="11"/>
        <v>1.062589723</v>
      </c>
      <c r="J178" s="210">
        <f t="shared" si="6"/>
        <v>0.9507042254</v>
      </c>
      <c r="K178" s="210">
        <f t="shared" si="12"/>
        <v>1.053881139</v>
      </c>
      <c r="L178" s="199">
        <f t="shared" si="9"/>
        <v>0.02898744323</v>
      </c>
      <c r="M178" s="199">
        <f t="shared" si="13"/>
        <v>0.03231092963</v>
      </c>
      <c r="N178" s="201">
        <f t="shared" si="10"/>
        <v>0.03381340013</v>
      </c>
      <c r="O178" s="201">
        <f t="shared" si="14"/>
        <v>0.03342976044</v>
      </c>
      <c r="P178" s="209">
        <f t="shared" si="17"/>
        <v>270</v>
      </c>
      <c r="Q178" s="209">
        <f t="shared" si="7"/>
        <v>241</v>
      </c>
      <c r="R178" s="204">
        <v>1765.0</v>
      </c>
      <c r="S178" s="204">
        <v>3585.0</v>
      </c>
      <c r="T178" s="234">
        <f t="shared" si="23"/>
        <v>2348</v>
      </c>
      <c r="U178" s="234">
        <f t="shared" si="24"/>
        <v>120</v>
      </c>
      <c r="V178" s="228">
        <f t="shared" si="19"/>
        <v>1189</v>
      </c>
      <c r="W178" s="236">
        <f t="shared" si="27"/>
        <v>0.4270833333</v>
      </c>
      <c r="X178" s="49">
        <f t="shared" si="26"/>
        <v>1595</v>
      </c>
      <c r="Y178" s="56"/>
    </row>
    <row r="179" ht="15.75" customHeight="1">
      <c r="A179" s="206">
        <v>44063.0</v>
      </c>
      <c r="B179" s="117">
        <f>all!B179</f>
        <v>7948</v>
      </c>
      <c r="C179" s="238">
        <f>all!C179</f>
        <v>269</v>
      </c>
      <c r="D179" s="215">
        <f t="shared" si="5"/>
        <v>229.4285714</v>
      </c>
      <c r="E179" s="186">
        <f t="shared" si="25"/>
        <v>2900</v>
      </c>
      <c r="F179" s="187">
        <f t="shared" si="1"/>
        <v>8544</v>
      </c>
      <c r="G179" s="237">
        <v>289.0</v>
      </c>
      <c r="H179" s="67">
        <f t="shared" si="16"/>
        <v>1.239631336</v>
      </c>
      <c r="I179" s="67">
        <f t="shared" si="11"/>
        <v>1.050451803</v>
      </c>
      <c r="J179" s="210">
        <f t="shared" si="6"/>
        <v>1.07037037</v>
      </c>
      <c r="K179" s="210">
        <f t="shared" si="12"/>
        <v>1.045769223</v>
      </c>
      <c r="L179" s="199">
        <f t="shared" si="9"/>
        <v>0.03494414134</v>
      </c>
      <c r="M179" s="199">
        <f t="shared" si="13"/>
        <v>0.03259565582</v>
      </c>
      <c r="N179" s="201">
        <f t="shared" si="10"/>
        <v>0.0350090854</v>
      </c>
      <c r="O179" s="201">
        <f t="shared" si="14"/>
        <v>0.03235879952</v>
      </c>
      <c r="P179" s="209">
        <f t="shared" si="17"/>
        <v>289</v>
      </c>
      <c r="Q179" s="209">
        <f t="shared" si="7"/>
        <v>247.7142857</v>
      </c>
      <c r="R179" s="204">
        <v>1783.0</v>
      </c>
      <c r="S179" s="204">
        <v>3658.0</v>
      </c>
      <c r="T179" s="234">
        <f t="shared" si="23"/>
        <v>2507</v>
      </c>
      <c r="U179" s="234">
        <f t="shared" si="24"/>
        <v>159</v>
      </c>
      <c r="V179" s="228">
        <f t="shared" si="19"/>
        <v>1291</v>
      </c>
      <c r="W179" s="236">
        <f t="shared" si="27"/>
        <v>0.4451724138</v>
      </c>
      <c r="X179" s="49">
        <f t="shared" si="26"/>
        <v>1609</v>
      </c>
      <c r="Y179" s="56"/>
    </row>
    <row r="180" ht="15.75" customHeight="1">
      <c r="A180" s="206">
        <v>44064.0</v>
      </c>
      <c r="B180" s="117">
        <f>all!B180</f>
        <v>8152</v>
      </c>
      <c r="C180" s="117">
        <f>all!C180</f>
        <v>209</v>
      </c>
      <c r="D180" s="215">
        <f t="shared" si="5"/>
        <v>223</v>
      </c>
      <c r="E180" s="186">
        <f t="shared" si="25"/>
        <v>2958</v>
      </c>
      <c r="F180" s="187">
        <f t="shared" si="1"/>
        <v>8850</v>
      </c>
      <c r="G180" s="237">
        <v>306.0</v>
      </c>
      <c r="H180" s="67">
        <f t="shared" si="16"/>
        <v>0.7769516729</v>
      </c>
      <c r="I180" s="67">
        <f t="shared" si="11"/>
        <v>1.050242518</v>
      </c>
      <c r="J180" s="210">
        <f t="shared" si="6"/>
        <v>1.058823529</v>
      </c>
      <c r="K180" s="210">
        <f t="shared" si="12"/>
        <v>1.04939876</v>
      </c>
      <c r="L180" s="199">
        <f t="shared" si="9"/>
        <v>0.0262959235</v>
      </c>
      <c r="M180" s="199">
        <f t="shared" si="13"/>
        <v>0.03067814059</v>
      </c>
      <c r="N180" s="201">
        <f t="shared" si="10"/>
        <v>0.03581460674</v>
      </c>
      <c r="O180" s="201">
        <f t="shared" si="14"/>
        <v>0.0323654029</v>
      </c>
      <c r="P180" s="209">
        <f t="shared" si="17"/>
        <v>306</v>
      </c>
      <c r="Q180" s="209">
        <f t="shared" si="7"/>
        <v>251</v>
      </c>
      <c r="R180" s="204">
        <v>1802.0</v>
      </c>
      <c r="S180" s="204">
        <v>3752.0</v>
      </c>
      <c r="T180" s="234">
        <f t="shared" si="23"/>
        <v>2598</v>
      </c>
      <c r="U180" s="234">
        <f t="shared" si="24"/>
        <v>91</v>
      </c>
      <c r="V180" s="228">
        <f t="shared" si="19"/>
        <v>1304</v>
      </c>
      <c r="W180" s="236">
        <f t="shared" si="27"/>
        <v>0.4408384043</v>
      </c>
      <c r="X180" s="49">
        <f t="shared" si="26"/>
        <v>1654</v>
      </c>
      <c r="Y180" s="56"/>
    </row>
    <row r="181" ht="15.75" customHeight="1">
      <c r="A181" s="214">
        <v>44065.0</v>
      </c>
      <c r="B181" s="117">
        <f>all!B181</f>
        <v>8395</v>
      </c>
      <c r="C181" s="238">
        <f>all!C181</f>
        <v>264</v>
      </c>
      <c r="D181" s="215">
        <f t="shared" si="5"/>
        <v>227.8571429</v>
      </c>
      <c r="E181" s="186">
        <f t="shared" si="25"/>
        <v>3070</v>
      </c>
      <c r="F181" s="187">
        <f t="shared" si="1"/>
        <v>8995</v>
      </c>
      <c r="G181" s="239">
        <v>145.0</v>
      </c>
      <c r="H181" s="67">
        <f t="shared" si="16"/>
        <v>1.263157895</v>
      </c>
      <c r="I181" s="67">
        <f t="shared" si="11"/>
        <v>1.0525</v>
      </c>
      <c r="J181" s="210">
        <f t="shared" si="6"/>
        <v>0.4738562092</v>
      </c>
      <c r="K181" s="210">
        <f t="shared" si="12"/>
        <v>0.9624531003</v>
      </c>
      <c r="L181" s="199">
        <f t="shared" si="9"/>
        <v>0.03238469087</v>
      </c>
      <c r="M181" s="199">
        <f t="shared" si="13"/>
        <v>0.03036062749</v>
      </c>
      <c r="N181" s="201">
        <f t="shared" si="10"/>
        <v>0.01638418079</v>
      </c>
      <c r="O181" s="201">
        <f t="shared" si="14"/>
        <v>0.03081677602</v>
      </c>
      <c r="P181" s="209">
        <f t="shared" si="17"/>
        <v>145</v>
      </c>
      <c r="Q181" s="209">
        <f t="shared" si="7"/>
        <v>246.7142857</v>
      </c>
      <c r="R181" s="204">
        <v>1832.0</v>
      </c>
      <c r="S181" s="204">
        <v>3842.0</v>
      </c>
      <c r="T181" s="234">
        <f t="shared" si="23"/>
        <v>2721</v>
      </c>
      <c r="U181" s="234">
        <f t="shared" si="24"/>
        <v>123</v>
      </c>
      <c r="V181" s="228">
        <f t="shared" si="19"/>
        <v>1276</v>
      </c>
      <c r="W181" s="236">
        <f t="shared" si="27"/>
        <v>0.4156351792</v>
      </c>
      <c r="X181" s="49">
        <f t="shared" si="26"/>
        <v>1794</v>
      </c>
      <c r="Y181" s="56"/>
    </row>
    <row r="182" ht="15.75" customHeight="1">
      <c r="A182" s="214">
        <v>44066.0</v>
      </c>
      <c r="B182" s="117">
        <f>all!B182</f>
        <v>8678</v>
      </c>
      <c r="C182" s="238">
        <f>all!C182</f>
        <v>284</v>
      </c>
      <c r="D182" s="215">
        <f t="shared" si="5"/>
        <v>237.4285714</v>
      </c>
      <c r="E182" s="186">
        <f t="shared" si="25"/>
        <v>3151</v>
      </c>
      <c r="F182" s="187">
        <f t="shared" si="1"/>
        <v>9095</v>
      </c>
      <c r="G182" s="187">
        <v>100.0</v>
      </c>
      <c r="H182" s="67">
        <f t="shared" si="16"/>
        <v>1.075757576</v>
      </c>
      <c r="I182" s="67">
        <f t="shared" si="11"/>
        <v>1.07378072</v>
      </c>
      <c r="J182" s="210">
        <f t="shared" si="6"/>
        <v>0.6896551724</v>
      </c>
      <c r="K182" s="210">
        <f t="shared" si="12"/>
        <v>0.9713631771</v>
      </c>
      <c r="L182" s="199">
        <f t="shared" si="9"/>
        <v>0.03382966051</v>
      </c>
      <c r="M182" s="199">
        <f t="shared" si="13"/>
        <v>0.03068237676</v>
      </c>
      <c r="N182" s="201">
        <f t="shared" si="10"/>
        <v>0.01111728738</v>
      </c>
      <c r="O182" s="201">
        <f t="shared" si="14"/>
        <v>0.0328841507</v>
      </c>
      <c r="P182" s="209">
        <f t="shared" si="17"/>
        <v>100</v>
      </c>
      <c r="Q182" s="209">
        <f t="shared" si="7"/>
        <v>233</v>
      </c>
      <c r="R182" s="204">
        <v>1852.0</v>
      </c>
      <c r="S182" s="204">
        <v>3940.0</v>
      </c>
      <c r="T182" s="234">
        <f t="shared" si="23"/>
        <v>2886</v>
      </c>
      <c r="U182" s="234">
        <f t="shared" si="24"/>
        <v>165</v>
      </c>
      <c r="V182" s="228">
        <f t="shared" si="19"/>
        <v>1392</v>
      </c>
      <c r="W182" s="236">
        <f t="shared" si="27"/>
        <v>0.4417645192</v>
      </c>
      <c r="X182" s="49">
        <f t="shared" si="26"/>
        <v>1759</v>
      </c>
      <c r="Y182" s="56"/>
    </row>
    <row r="183" ht="15.75" customHeight="1">
      <c r="A183" s="206">
        <v>44067.0</v>
      </c>
      <c r="B183" s="117">
        <f>all!B183</f>
        <v>8833</v>
      </c>
      <c r="C183" s="117">
        <f>all!C183</f>
        <v>170</v>
      </c>
      <c r="D183" s="215">
        <f t="shared" si="5"/>
        <v>240.2857143</v>
      </c>
      <c r="E183" s="186">
        <f t="shared" si="25"/>
        <v>3195</v>
      </c>
      <c r="F183" s="187">
        <f t="shared" si="1"/>
        <v>9358</v>
      </c>
      <c r="G183" s="237">
        <v>263.0</v>
      </c>
      <c r="H183" s="67">
        <f t="shared" si="16"/>
        <v>0.5985915493</v>
      </c>
      <c r="I183" s="67">
        <f t="shared" si="11"/>
        <v>1.030669881</v>
      </c>
      <c r="J183" s="210">
        <f t="shared" si="6"/>
        <v>2.63</v>
      </c>
      <c r="K183" s="210">
        <f t="shared" si="12"/>
        <v>1.160113177</v>
      </c>
      <c r="L183" s="199">
        <f t="shared" si="9"/>
        <v>0.01958976723</v>
      </c>
      <c r="M183" s="199">
        <f t="shared" si="13"/>
        <v>0.03045812309</v>
      </c>
      <c r="N183" s="201">
        <f t="shared" si="10"/>
        <v>0.02891698736</v>
      </c>
      <c r="O183" s="201">
        <f t="shared" si="14"/>
        <v>0.03465356627</v>
      </c>
      <c r="P183" s="209">
        <f t="shared" si="17"/>
        <v>263</v>
      </c>
      <c r="Q183" s="209">
        <f t="shared" si="7"/>
        <v>236.7142857</v>
      </c>
      <c r="R183" s="204">
        <v>1886.0</v>
      </c>
      <c r="S183" s="204">
        <v>4009.0</v>
      </c>
      <c r="T183" s="234">
        <f t="shared" si="23"/>
        <v>2938</v>
      </c>
      <c r="U183" s="234">
        <f t="shared" si="24"/>
        <v>52</v>
      </c>
      <c r="V183" s="228">
        <f t="shared" si="19"/>
        <v>1443</v>
      </c>
      <c r="W183" s="236">
        <f t="shared" si="27"/>
        <v>0.4516431925</v>
      </c>
      <c r="X183" s="49">
        <f t="shared" si="26"/>
        <v>1752</v>
      </c>
      <c r="Y183" s="56"/>
    </row>
    <row r="184" ht="15.75" customHeight="1">
      <c r="A184" s="206">
        <v>44068.0</v>
      </c>
      <c r="B184" s="117">
        <f>all!B184</f>
        <v>9001</v>
      </c>
      <c r="C184" s="117">
        <f>all!C184</f>
        <v>168</v>
      </c>
      <c r="D184" s="215">
        <f t="shared" si="5"/>
        <v>225.8571429</v>
      </c>
      <c r="E184" s="186">
        <f t="shared" si="25"/>
        <v>3167</v>
      </c>
      <c r="F184" s="187">
        <f t="shared" si="1"/>
        <v>9633</v>
      </c>
      <c r="G184" s="238">
        <v>275.0</v>
      </c>
      <c r="H184" s="67">
        <f t="shared" si="16"/>
        <v>0.9882352941</v>
      </c>
      <c r="I184" s="67">
        <f t="shared" si="11"/>
        <v>1.067793763</v>
      </c>
      <c r="J184" s="210">
        <f t="shared" si="6"/>
        <v>1.045627376</v>
      </c>
      <c r="K184" s="210">
        <f t="shared" si="12"/>
        <v>1.13966864</v>
      </c>
      <c r="L184" s="199">
        <f t="shared" si="9"/>
        <v>0.01901958564</v>
      </c>
      <c r="M184" s="199">
        <f t="shared" si="13"/>
        <v>0.0278644589</v>
      </c>
      <c r="N184" s="201">
        <f t="shared" si="10"/>
        <v>0.02938662107</v>
      </c>
      <c r="O184" s="201">
        <f t="shared" si="14"/>
        <v>0.03157992011</v>
      </c>
      <c r="P184" s="209">
        <f t="shared" si="17"/>
        <v>275</v>
      </c>
      <c r="Q184" s="209">
        <f t="shared" si="7"/>
        <v>235.4285714</v>
      </c>
      <c r="R184" s="204">
        <v>1910.0</v>
      </c>
      <c r="S184" s="204">
        <v>4074.0</v>
      </c>
      <c r="T184" s="234">
        <f t="shared" si="23"/>
        <v>3017</v>
      </c>
      <c r="U184" s="234">
        <f t="shared" si="24"/>
        <v>79</v>
      </c>
      <c r="V184" s="228">
        <f t="shared" si="19"/>
        <v>1449</v>
      </c>
      <c r="W184" s="236">
        <f t="shared" si="27"/>
        <v>0.4575307862</v>
      </c>
      <c r="X184" s="49">
        <f t="shared" si="26"/>
        <v>1718</v>
      </c>
      <c r="Y184" s="56"/>
    </row>
    <row r="185" ht="15.75" customHeight="1">
      <c r="A185" s="206">
        <v>44069.0</v>
      </c>
      <c r="B185" s="117">
        <f>all!B185</f>
        <v>9294</v>
      </c>
      <c r="C185" s="238">
        <f>all!C185</f>
        <v>293</v>
      </c>
      <c r="D185" s="215">
        <f t="shared" si="5"/>
        <v>236.7142857</v>
      </c>
      <c r="E185" s="186">
        <f t="shared" si="25"/>
        <v>3198</v>
      </c>
      <c r="F185" s="187">
        <f t="shared" si="1"/>
        <v>9854</v>
      </c>
      <c r="G185" s="238">
        <v>221.0</v>
      </c>
      <c r="H185" s="67">
        <f t="shared" si="16"/>
        <v>1.744047619</v>
      </c>
      <c r="I185" s="67">
        <f t="shared" si="11"/>
        <v>1.061633049</v>
      </c>
      <c r="J185" s="210">
        <f t="shared" si="6"/>
        <v>0.8036363636</v>
      </c>
      <c r="K185" s="210">
        <f t="shared" si="12"/>
        <v>1.090334156</v>
      </c>
      <c r="L185" s="199">
        <f t="shared" si="9"/>
        <v>0.03255193867</v>
      </c>
      <c r="M185" s="199">
        <f t="shared" si="13"/>
        <v>0.02837367254</v>
      </c>
      <c r="N185" s="201">
        <f t="shared" si="10"/>
        <v>0.02294197031</v>
      </c>
      <c r="O185" s="201">
        <f t="shared" si="14"/>
        <v>0.02642771209</v>
      </c>
      <c r="P185" s="209">
        <f t="shared" si="17"/>
        <v>221</v>
      </c>
      <c r="Q185" s="209">
        <f t="shared" si="7"/>
        <v>228.4285714</v>
      </c>
      <c r="R185" s="204"/>
      <c r="S185" s="204"/>
      <c r="T185" s="234">
        <v>3003.0</v>
      </c>
      <c r="U185" s="234">
        <f t="shared" si="24"/>
        <v>-14</v>
      </c>
      <c r="V185" s="228">
        <f t="shared" si="19"/>
        <v>1342</v>
      </c>
      <c r="W185" s="236">
        <f t="shared" si="27"/>
        <v>0.4196372733</v>
      </c>
      <c r="X185" s="49">
        <f t="shared" si="26"/>
        <v>1856</v>
      </c>
      <c r="Y185" s="56"/>
    </row>
    <row r="186" ht="15.75" customHeight="1">
      <c r="A186" s="206">
        <v>44070.0</v>
      </c>
      <c r="B186" s="117">
        <f>all!B186</f>
        <v>9545</v>
      </c>
      <c r="C186" s="238">
        <f>all!C186</f>
        <v>259</v>
      </c>
      <c r="D186" s="215">
        <f t="shared" si="5"/>
        <v>235.2857143</v>
      </c>
      <c r="E186" s="186">
        <f t="shared" si="25"/>
        <v>3253</v>
      </c>
      <c r="F186" s="187">
        <f t="shared" si="1"/>
        <v>10070</v>
      </c>
      <c r="G186" s="237">
        <v>216.0</v>
      </c>
      <c r="H186" s="67">
        <f t="shared" si="16"/>
        <v>0.8839590444</v>
      </c>
      <c r="I186" s="67">
        <f t="shared" si="11"/>
        <v>1.071291498</v>
      </c>
      <c r="J186" s="210">
        <f t="shared" si="6"/>
        <v>0.9773755656</v>
      </c>
      <c r="K186" s="210">
        <f t="shared" si="12"/>
        <v>1.093668073</v>
      </c>
      <c r="L186" s="199">
        <f t="shared" si="9"/>
        <v>0.02786744136</v>
      </c>
      <c r="M186" s="199">
        <f t="shared" si="13"/>
        <v>0.0273627154</v>
      </c>
      <c r="N186" s="201">
        <f t="shared" si="10"/>
        <v>0.02192003247</v>
      </c>
      <c r="O186" s="201">
        <f t="shared" si="14"/>
        <v>0.02544842953</v>
      </c>
      <c r="P186" s="209">
        <f t="shared" si="17"/>
        <v>216</v>
      </c>
      <c r="Q186" s="209">
        <f t="shared" si="7"/>
        <v>218</v>
      </c>
      <c r="R186" s="204">
        <v>1975.0</v>
      </c>
      <c r="S186" s="204">
        <v>4271.0</v>
      </c>
      <c r="T186" s="234">
        <f t="shared" ref="T186:T273" si="28">B186-R186-S186</f>
        <v>3299</v>
      </c>
      <c r="U186" s="234">
        <f t="shared" si="24"/>
        <v>296</v>
      </c>
      <c r="V186" s="228">
        <f t="shared" si="19"/>
        <v>1571</v>
      </c>
      <c r="W186" s="236">
        <f t="shared" si="27"/>
        <v>0.4829388257</v>
      </c>
      <c r="X186" s="49">
        <f t="shared" si="26"/>
        <v>1682</v>
      </c>
      <c r="Y186" s="56"/>
    </row>
    <row r="187" ht="15.75" customHeight="1">
      <c r="A187" s="206">
        <v>44071.0</v>
      </c>
      <c r="B187" s="117">
        <f>all!B187</f>
        <v>9814</v>
      </c>
      <c r="C187" s="238">
        <f>all!C187</f>
        <v>270</v>
      </c>
      <c r="D187" s="215">
        <f t="shared" si="5"/>
        <v>244</v>
      </c>
      <c r="E187" s="186">
        <f t="shared" si="25"/>
        <v>3269</v>
      </c>
      <c r="F187" s="187">
        <f t="shared" si="1"/>
        <v>10253</v>
      </c>
      <c r="G187" s="239">
        <v>183.0</v>
      </c>
      <c r="H187" s="67">
        <f t="shared" si="16"/>
        <v>1.042471042</v>
      </c>
      <c r="I187" s="67">
        <f t="shared" si="11"/>
        <v>1.046646462</v>
      </c>
      <c r="J187" s="210">
        <f t="shared" si="6"/>
        <v>0.8472222222</v>
      </c>
      <c r="K187" s="210">
        <f t="shared" si="12"/>
        <v>1.065774555</v>
      </c>
      <c r="L187" s="199">
        <f t="shared" si="9"/>
        <v>0.02828706129</v>
      </c>
      <c r="M187" s="199">
        <f t="shared" si="13"/>
        <v>0.02764716365</v>
      </c>
      <c r="N187" s="201">
        <f t="shared" si="10"/>
        <v>0.01817279047</v>
      </c>
      <c r="O187" s="201">
        <f t="shared" si="14"/>
        <v>0.02432393667</v>
      </c>
      <c r="P187" s="209">
        <f t="shared" si="17"/>
        <v>183</v>
      </c>
      <c r="Q187" s="209">
        <f t="shared" si="7"/>
        <v>200.4285714</v>
      </c>
      <c r="R187" s="204">
        <v>2012.0</v>
      </c>
      <c r="S187" s="204">
        <v>4347.0</v>
      </c>
      <c r="T187" s="234">
        <f t="shared" si="28"/>
        <v>3455</v>
      </c>
      <c r="U187" s="234">
        <f t="shared" si="24"/>
        <v>156</v>
      </c>
      <c r="V187" s="228">
        <f t="shared" si="19"/>
        <v>1608</v>
      </c>
      <c r="W187" s="236">
        <f t="shared" si="27"/>
        <v>0.4918935454</v>
      </c>
      <c r="X187" s="49">
        <f t="shared" si="26"/>
        <v>1661</v>
      </c>
      <c r="Y187" s="56"/>
    </row>
    <row r="188" ht="15.75" customHeight="1">
      <c r="A188" s="214">
        <v>44072.0</v>
      </c>
      <c r="B188" s="117">
        <f>all!B188</f>
        <v>9991</v>
      </c>
      <c r="C188" s="117">
        <f>all!C188</f>
        <v>177</v>
      </c>
      <c r="D188" s="215">
        <f t="shared" si="5"/>
        <v>231.5714286</v>
      </c>
      <c r="E188" s="186">
        <f t="shared" si="25"/>
        <v>3216</v>
      </c>
      <c r="F188" s="187">
        <f t="shared" si="1"/>
        <v>10439</v>
      </c>
      <c r="G188" s="239">
        <v>186.0</v>
      </c>
      <c r="H188" s="67">
        <f t="shared" si="16"/>
        <v>0.6555555556</v>
      </c>
      <c r="I188" s="67">
        <f t="shared" si="11"/>
        <v>1.031471947</v>
      </c>
      <c r="J188" s="210">
        <f t="shared" si="6"/>
        <v>1.016393443</v>
      </c>
      <c r="K188" s="210">
        <f t="shared" si="12"/>
        <v>1.060470794</v>
      </c>
      <c r="L188" s="199">
        <f t="shared" si="9"/>
        <v>0.01803545955</v>
      </c>
      <c r="M188" s="199">
        <f t="shared" si="13"/>
        <v>0.02559727346</v>
      </c>
      <c r="N188" s="201">
        <f t="shared" si="10"/>
        <v>0.01814103189</v>
      </c>
      <c r="O188" s="201">
        <f t="shared" si="14"/>
        <v>0.02174940938</v>
      </c>
      <c r="P188" s="209">
        <f t="shared" si="17"/>
        <v>186</v>
      </c>
      <c r="Q188" s="209">
        <f t="shared" si="7"/>
        <v>206.2857143</v>
      </c>
      <c r="R188" s="204">
        <v>2033.0</v>
      </c>
      <c r="S188" s="204">
        <v>4402.0</v>
      </c>
      <c r="T188" s="234">
        <f t="shared" si="28"/>
        <v>3556</v>
      </c>
      <c r="U188" s="234">
        <f t="shared" si="24"/>
        <v>101</v>
      </c>
      <c r="V188" s="228">
        <f t="shared" si="19"/>
        <v>1625</v>
      </c>
      <c r="W188" s="236">
        <f t="shared" si="27"/>
        <v>0.5052860697</v>
      </c>
      <c r="X188" s="49">
        <f t="shared" si="26"/>
        <v>1591</v>
      </c>
      <c r="Y188" s="56"/>
    </row>
    <row r="189" ht="15.75" customHeight="1">
      <c r="A189" s="214">
        <v>44073.0</v>
      </c>
      <c r="B189" s="117">
        <f>all!B189</f>
        <v>10148</v>
      </c>
      <c r="C189" s="117">
        <f>all!C189</f>
        <v>157</v>
      </c>
      <c r="D189" s="215">
        <f t="shared" si="5"/>
        <v>213.4285714</v>
      </c>
      <c r="E189" s="186">
        <f t="shared" si="25"/>
        <v>3156</v>
      </c>
      <c r="F189" s="187">
        <f t="shared" si="1"/>
        <v>10538</v>
      </c>
      <c r="G189" s="187">
        <v>99.0</v>
      </c>
      <c r="H189" s="67">
        <f t="shared" si="16"/>
        <v>0.8870056497</v>
      </c>
      <c r="I189" s="67">
        <f t="shared" si="11"/>
        <v>0.9844529163</v>
      </c>
      <c r="J189" s="210">
        <f t="shared" si="6"/>
        <v>0.5322580645</v>
      </c>
      <c r="K189" s="210">
        <f t="shared" si="12"/>
        <v>1.067771026</v>
      </c>
      <c r="L189" s="199">
        <f t="shared" si="9"/>
        <v>0.01571414273</v>
      </c>
      <c r="M189" s="199">
        <f t="shared" si="13"/>
        <v>0.02300934235</v>
      </c>
      <c r="N189" s="201">
        <f t="shared" si="10"/>
        <v>0.009483667018</v>
      </c>
      <c r="O189" s="201">
        <f t="shared" si="14"/>
        <v>0.02285657972</v>
      </c>
      <c r="P189" s="209">
        <f t="shared" si="17"/>
        <v>99</v>
      </c>
      <c r="Q189" s="209">
        <f t="shared" si="7"/>
        <v>206.1428571</v>
      </c>
      <c r="R189" s="204">
        <v>2078.0</v>
      </c>
      <c r="S189" s="204">
        <v>4448.0</v>
      </c>
      <c r="T189" s="234">
        <f t="shared" si="28"/>
        <v>3622</v>
      </c>
      <c r="U189" s="234">
        <f t="shared" si="24"/>
        <v>66</v>
      </c>
      <c r="V189" s="228">
        <f t="shared" si="19"/>
        <v>1553</v>
      </c>
      <c r="W189" s="236">
        <f t="shared" si="27"/>
        <v>0.4920785805</v>
      </c>
      <c r="X189" s="49">
        <f t="shared" si="26"/>
        <v>1603</v>
      </c>
      <c r="Y189" s="56"/>
    </row>
    <row r="190" ht="15.75" customHeight="1">
      <c r="A190" s="206">
        <v>44074.0</v>
      </c>
      <c r="B190" s="117">
        <f>all!B190</f>
        <v>10331</v>
      </c>
      <c r="C190" s="117">
        <f>all!C190</f>
        <v>183</v>
      </c>
      <c r="D190" s="215">
        <f t="shared" si="5"/>
        <v>215.2857143</v>
      </c>
      <c r="E190" s="186">
        <f t="shared" si="25"/>
        <v>3189</v>
      </c>
      <c r="F190" s="187">
        <f t="shared" si="1"/>
        <v>10775</v>
      </c>
      <c r="G190" s="237">
        <v>237.0</v>
      </c>
      <c r="H190" s="67">
        <f t="shared" si="16"/>
        <v>1.165605096</v>
      </c>
      <c r="I190" s="67">
        <f t="shared" si="11"/>
        <v>0.9956838563</v>
      </c>
      <c r="J190" s="210">
        <f t="shared" si="6"/>
        <v>2.393939394</v>
      </c>
      <c r="K190" s="210">
        <f t="shared" si="12"/>
        <v>1.280806554</v>
      </c>
      <c r="L190" s="199">
        <f t="shared" si="9"/>
        <v>0.01803310997</v>
      </c>
      <c r="M190" s="199">
        <f t="shared" si="13"/>
        <v>0.02278696275</v>
      </c>
      <c r="N190" s="201">
        <f t="shared" si="10"/>
        <v>0.02249003606</v>
      </c>
      <c r="O190" s="201">
        <f t="shared" si="14"/>
        <v>0.02426768034</v>
      </c>
      <c r="P190" s="209">
        <f t="shared" si="17"/>
        <v>237</v>
      </c>
      <c r="Q190" s="209">
        <f t="shared" si="7"/>
        <v>202.4285714</v>
      </c>
      <c r="R190" s="204">
        <v>2089.0</v>
      </c>
      <c r="S190" s="204">
        <v>4570.0</v>
      </c>
      <c r="T190" s="234">
        <f t="shared" si="28"/>
        <v>3672</v>
      </c>
      <c r="U190" s="234">
        <f t="shared" si="24"/>
        <v>50</v>
      </c>
      <c r="V190" s="228">
        <f t="shared" si="19"/>
        <v>1522</v>
      </c>
      <c r="W190" s="236">
        <f t="shared" si="27"/>
        <v>0.4772656005</v>
      </c>
      <c r="X190" s="49">
        <f t="shared" si="26"/>
        <v>1667</v>
      </c>
      <c r="Y190" s="56"/>
    </row>
    <row r="191" ht="15.75" customHeight="1">
      <c r="A191" s="206">
        <v>44075.0</v>
      </c>
      <c r="B191" s="117">
        <f>all!B191</f>
        <v>10538</v>
      </c>
      <c r="C191" s="117">
        <f>all!C191</f>
        <v>207</v>
      </c>
      <c r="D191" s="215">
        <f t="shared" si="5"/>
        <v>220.8571429</v>
      </c>
      <c r="E191" s="186">
        <f t="shared" si="25"/>
        <v>3127</v>
      </c>
      <c r="F191" s="187">
        <f t="shared" si="1"/>
        <v>10997</v>
      </c>
      <c r="G191" s="237">
        <v>222.0</v>
      </c>
      <c r="H191" s="67">
        <f t="shared" si="16"/>
        <v>1.131147541</v>
      </c>
      <c r="I191" s="67">
        <f t="shared" si="11"/>
        <v>1.062253355</v>
      </c>
      <c r="J191" s="210">
        <f t="shared" si="6"/>
        <v>0.9367088608</v>
      </c>
      <c r="K191" s="210">
        <f t="shared" si="12"/>
        <v>1.069145161</v>
      </c>
      <c r="L191" s="199">
        <f t="shared" si="9"/>
        <v>0.0200367825</v>
      </c>
      <c r="M191" s="199">
        <f t="shared" si="13"/>
        <v>0.02293227658</v>
      </c>
      <c r="N191" s="201">
        <f t="shared" si="10"/>
        <v>0.02060324826</v>
      </c>
      <c r="O191" s="201">
        <f t="shared" si="14"/>
        <v>0.02211248924</v>
      </c>
      <c r="P191" s="209">
        <f t="shared" si="17"/>
        <v>222</v>
      </c>
      <c r="Q191" s="209">
        <f t="shared" si="7"/>
        <v>194.8571429</v>
      </c>
      <c r="R191" s="204">
        <v>2112.0</v>
      </c>
      <c r="S191" s="204">
        <v>4710.0</v>
      </c>
      <c r="T191" s="234">
        <f t="shared" si="28"/>
        <v>3716</v>
      </c>
      <c r="U191" s="234">
        <f t="shared" si="24"/>
        <v>44</v>
      </c>
      <c r="V191" s="228">
        <f t="shared" si="19"/>
        <v>1488</v>
      </c>
      <c r="W191" s="236">
        <f t="shared" si="27"/>
        <v>0.4758554525</v>
      </c>
      <c r="X191" s="49">
        <f t="shared" si="26"/>
        <v>1639</v>
      </c>
      <c r="Y191" s="56"/>
    </row>
    <row r="192" ht="15.75" customHeight="1">
      <c r="A192" s="206">
        <v>44076.0</v>
      </c>
      <c r="B192" s="117">
        <f>all!B192</f>
        <v>10771</v>
      </c>
      <c r="C192" s="238">
        <f>all!C192</f>
        <v>233</v>
      </c>
      <c r="D192" s="215">
        <f t="shared" si="5"/>
        <v>212.2857143</v>
      </c>
      <c r="E192" s="186">
        <f t="shared" si="25"/>
        <v>3143</v>
      </c>
      <c r="F192" s="187">
        <f t="shared" si="1"/>
        <v>11247</v>
      </c>
      <c r="G192" s="237">
        <v>250.0</v>
      </c>
      <c r="H192" s="67">
        <f t="shared" si="16"/>
        <v>1.125603865</v>
      </c>
      <c r="I192" s="67">
        <f t="shared" si="11"/>
        <v>1.079424427</v>
      </c>
      <c r="J192" s="210">
        <f t="shared" si="6"/>
        <v>1.126126126</v>
      </c>
      <c r="K192" s="210">
        <f t="shared" si="12"/>
        <v>1.079207505</v>
      </c>
      <c r="L192" s="199">
        <f t="shared" si="9"/>
        <v>0.02211045739</v>
      </c>
      <c r="M192" s="199">
        <f t="shared" si="13"/>
        <v>0.0214406364</v>
      </c>
      <c r="N192" s="201">
        <f t="shared" si="10"/>
        <v>0.02273347277</v>
      </c>
      <c r="O192" s="201">
        <f t="shared" si="14"/>
        <v>0.01813189843</v>
      </c>
      <c r="P192" s="209">
        <f t="shared" si="17"/>
        <v>250</v>
      </c>
      <c r="Q192" s="209">
        <f t="shared" si="7"/>
        <v>199</v>
      </c>
      <c r="R192" s="204">
        <v>2141.0</v>
      </c>
      <c r="S192" s="204">
        <v>4779.0</v>
      </c>
      <c r="T192" s="234">
        <f t="shared" si="28"/>
        <v>3851</v>
      </c>
      <c r="U192" s="234">
        <f t="shared" si="24"/>
        <v>135</v>
      </c>
      <c r="V192" s="228">
        <f t="shared" si="19"/>
        <v>1503</v>
      </c>
      <c r="W192" s="236">
        <f t="shared" si="27"/>
        <v>0.4782055361</v>
      </c>
      <c r="X192" s="49">
        <f t="shared" si="26"/>
        <v>1640</v>
      </c>
      <c r="Y192" s="56"/>
    </row>
    <row r="193" ht="15.75" customHeight="1">
      <c r="A193" s="206">
        <v>44077.0</v>
      </c>
      <c r="B193" s="117">
        <f>all!B193</f>
        <v>11012</v>
      </c>
      <c r="C193" s="238">
        <f>all!C193</f>
        <v>241</v>
      </c>
      <c r="D193" s="215">
        <f t="shared" si="5"/>
        <v>209.7142857</v>
      </c>
      <c r="E193" s="186">
        <f t="shared" si="25"/>
        <v>3115</v>
      </c>
      <c r="F193" s="187">
        <f t="shared" si="1"/>
        <v>11452</v>
      </c>
      <c r="G193" s="237">
        <v>205.0</v>
      </c>
      <c r="H193" s="67">
        <f t="shared" si="16"/>
        <v>1.034334764</v>
      </c>
      <c r="I193" s="67">
        <f t="shared" si="11"/>
        <v>0.9907103197</v>
      </c>
      <c r="J193" s="210">
        <f t="shared" si="6"/>
        <v>0.82</v>
      </c>
      <c r="K193" s="210">
        <f t="shared" si="12"/>
        <v>1.081252959</v>
      </c>
      <c r="L193" s="199">
        <f t="shared" si="9"/>
        <v>0.02237489555</v>
      </c>
      <c r="M193" s="199">
        <f t="shared" si="13"/>
        <v>0.020655987</v>
      </c>
      <c r="N193" s="201">
        <f t="shared" si="10"/>
        <v>0.01822708278</v>
      </c>
      <c r="O193" s="201">
        <f t="shared" si="14"/>
        <v>0.01804151158</v>
      </c>
      <c r="P193" s="209">
        <f t="shared" si="17"/>
        <v>205</v>
      </c>
      <c r="Q193" s="209">
        <f t="shared" si="7"/>
        <v>197.4285714</v>
      </c>
      <c r="R193" s="204">
        <v>2174.0</v>
      </c>
      <c r="S193" s="204">
        <v>4843.0</v>
      </c>
      <c r="T193" s="234">
        <f t="shared" si="28"/>
        <v>3995</v>
      </c>
      <c r="U193" s="234">
        <f t="shared" si="24"/>
        <v>144</v>
      </c>
      <c r="V193" s="228">
        <f t="shared" si="19"/>
        <v>1488</v>
      </c>
      <c r="W193" s="236">
        <f t="shared" si="27"/>
        <v>0.4776886035</v>
      </c>
      <c r="X193" s="49">
        <f t="shared" si="26"/>
        <v>1627</v>
      </c>
      <c r="Y193" s="56"/>
    </row>
    <row r="194" ht="15.75" customHeight="1">
      <c r="A194" s="206">
        <v>44078.0</v>
      </c>
      <c r="B194" s="117">
        <f>all!B194</f>
        <v>11214</v>
      </c>
      <c r="C194" s="117">
        <f>all!C194</f>
        <v>202</v>
      </c>
      <c r="D194" s="215">
        <f t="shared" si="5"/>
        <v>200</v>
      </c>
      <c r="E194" s="186">
        <f t="shared" si="25"/>
        <v>3108</v>
      </c>
      <c r="F194" s="187">
        <f t="shared" si="1"/>
        <v>11664</v>
      </c>
      <c r="G194" s="237">
        <v>212.0</v>
      </c>
      <c r="H194" s="67">
        <f t="shared" si="16"/>
        <v>0.8381742739</v>
      </c>
      <c r="I194" s="67">
        <f t="shared" si="11"/>
        <v>0.9849872234</v>
      </c>
      <c r="J194" s="210">
        <f t="shared" si="6"/>
        <v>1.034146341</v>
      </c>
      <c r="K194" s="210">
        <f t="shared" si="12"/>
        <v>1.088349306</v>
      </c>
      <c r="L194" s="199">
        <f t="shared" si="9"/>
        <v>0.01834362514</v>
      </c>
      <c r="M194" s="199">
        <f t="shared" si="13"/>
        <v>0.01923549612</v>
      </c>
      <c r="N194" s="201">
        <f t="shared" si="10"/>
        <v>0.0185120503</v>
      </c>
      <c r="O194" s="201">
        <f t="shared" si="14"/>
        <v>0.01777815474</v>
      </c>
      <c r="P194" s="209">
        <f t="shared" si="17"/>
        <v>212</v>
      </c>
      <c r="Q194" s="209">
        <f t="shared" si="7"/>
        <v>201.5714286</v>
      </c>
      <c r="R194" s="204">
        <v>2188.0</v>
      </c>
      <c r="S194" s="204">
        <v>4910.0</v>
      </c>
      <c r="T194" s="234">
        <f t="shared" si="28"/>
        <v>4116</v>
      </c>
      <c r="U194" s="234">
        <f t="shared" si="24"/>
        <v>121</v>
      </c>
      <c r="V194" s="228">
        <f t="shared" si="19"/>
        <v>1518</v>
      </c>
      <c r="W194" s="236">
        <f t="shared" si="27"/>
        <v>0.4884169884</v>
      </c>
      <c r="X194" s="49">
        <f t="shared" si="26"/>
        <v>1590</v>
      </c>
      <c r="Y194" s="56"/>
    </row>
    <row r="195" ht="15.75" customHeight="1">
      <c r="A195" s="214">
        <v>44079.0</v>
      </c>
      <c r="B195" s="117">
        <f>all!B195</f>
        <v>11400</v>
      </c>
      <c r="C195" s="117">
        <f>all!C195</f>
        <v>187</v>
      </c>
      <c r="D195" s="215">
        <f t="shared" si="5"/>
        <v>201.4285714</v>
      </c>
      <c r="E195" s="186">
        <f t="shared" si="25"/>
        <v>3031</v>
      </c>
      <c r="F195" s="187">
        <f t="shared" si="1"/>
        <v>11793</v>
      </c>
      <c r="G195" s="239">
        <v>129.0</v>
      </c>
      <c r="H195" s="67">
        <f t="shared" si="16"/>
        <v>0.9257425743</v>
      </c>
      <c r="I195" s="67">
        <f t="shared" si="11"/>
        <v>0.9703961648</v>
      </c>
      <c r="J195" s="210">
        <f t="shared" si="6"/>
        <v>0.608490566</v>
      </c>
      <c r="K195" s="210">
        <f t="shared" si="12"/>
        <v>1.058507849</v>
      </c>
      <c r="L195" s="199">
        <f t="shared" si="9"/>
        <v>0.01667558409</v>
      </c>
      <c r="M195" s="199">
        <f t="shared" si="13"/>
        <v>0.0190412282</v>
      </c>
      <c r="N195" s="201">
        <f t="shared" si="10"/>
        <v>0.01105967078</v>
      </c>
      <c r="O195" s="201">
        <f t="shared" si="14"/>
        <v>0.0186902912</v>
      </c>
      <c r="P195" s="209">
        <f t="shared" si="17"/>
        <v>129</v>
      </c>
      <c r="Q195" s="209">
        <f t="shared" si="7"/>
        <v>193.4285714</v>
      </c>
      <c r="R195" s="204">
        <v>2219.0</v>
      </c>
      <c r="S195" s="204">
        <v>4970.0</v>
      </c>
      <c r="T195" s="234">
        <f t="shared" si="28"/>
        <v>4211</v>
      </c>
      <c r="U195" s="234">
        <f t="shared" si="24"/>
        <v>95</v>
      </c>
      <c r="V195" s="228">
        <f t="shared" si="19"/>
        <v>1490</v>
      </c>
      <c r="W195" s="236">
        <f t="shared" si="27"/>
        <v>0.491586935</v>
      </c>
      <c r="X195" s="49">
        <f t="shared" si="26"/>
        <v>1541</v>
      </c>
      <c r="Y195" s="56"/>
    </row>
    <row r="196" ht="15.75" customHeight="1">
      <c r="A196" s="214">
        <v>44080.0</v>
      </c>
      <c r="B196" s="117">
        <f>all!B196</f>
        <v>11538</v>
      </c>
      <c r="C196" s="117">
        <f>all!C196</f>
        <v>144</v>
      </c>
      <c r="D196" s="215">
        <f t="shared" si="5"/>
        <v>199.5714286</v>
      </c>
      <c r="E196" s="186">
        <f t="shared" si="25"/>
        <v>2891</v>
      </c>
      <c r="F196" s="187">
        <f t="shared" si="1"/>
        <v>11889</v>
      </c>
      <c r="G196" s="239">
        <v>96.0</v>
      </c>
      <c r="H196" s="67">
        <f t="shared" si="16"/>
        <v>0.7700534759</v>
      </c>
      <c r="I196" s="67">
        <f t="shared" si="11"/>
        <v>0.9847084049</v>
      </c>
      <c r="J196" s="210">
        <f t="shared" si="6"/>
        <v>0.7441860465</v>
      </c>
      <c r="K196" s="210">
        <f t="shared" si="12"/>
        <v>1.024481925</v>
      </c>
      <c r="L196" s="199">
        <f t="shared" si="9"/>
        <v>0.01263157895</v>
      </c>
      <c r="M196" s="199">
        <f t="shared" si="13"/>
        <v>0.01860086194</v>
      </c>
      <c r="N196" s="201">
        <f t="shared" si="10"/>
        <v>0.008140422284</v>
      </c>
      <c r="O196" s="201">
        <f t="shared" si="14"/>
        <v>0.01870750138</v>
      </c>
      <c r="P196" s="209">
        <f t="shared" si="17"/>
        <v>96</v>
      </c>
      <c r="Q196" s="209">
        <f t="shared" si="7"/>
        <v>193</v>
      </c>
      <c r="R196" s="204">
        <v>2245.0</v>
      </c>
      <c r="S196" s="204">
        <v>5017.0</v>
      </c>
      <c r="T196" s="234">
        <f t="shared" si="28"/>
        <v>4276</v>
      </c>
      <c r="U196" s="234">
        <f t="shared" si="24"/>
        <v>65</v>
      </c>
      <c r="V196" s="228">
        <f t="shared" si="19"/>
        <v>1390</v>
      </c>
      <c r="W196" s="236">
        <f t="shared" si="27"/>
        <v>0.4808024905</v>
      </c>
      <c r="X196" s="49">
        <f t="shared" si="26"/>
        <v>1501</v>
      </c>
      <c r="Y196" s="56"/>
    </row>
    <row r="197" ht="15.75" customHeight="1">
      <c r="A197" s="206">
        <v>44081.0</v>
      </c>
      <c r="B197" s="117">
        <f>all!B197</f>
        <v>11677</v>
      </c>
      <c r="C197" s="117">
        <f>all!C197</f>
        <v>156</v>
      </c>
      <c r="D197" s="215">
        <f t="shared" si="5"/>
        <v>195.7142857</v>
      </c>
      <c r="E197" s="186">
        <f t="shared" si="25"/>
        <v>2877</v>
      </c>
      <c r="F197" s="187">
        <f t="shared" si="1"/>
        <v>12149</v>
      </c>
      <c r="G197" s="237">
        <v>260.0</v>
      </c>
      <c r="H197" s="67">
        <f t="shared" si="16"/>
        <v>1.083333333</v>
      </c>
      <c r="I197" s="67">
        <f t="shared" si="11"/>
        <v>1.009249365</v>
      </c>
      <c r="J197" s="210">
        <f t="shared" si="6"/>
        <v>2.708333333</v>
      </c>
      <c r="K197" s="210">
        <f t="shared" si="12"/>
        <v>1.296491334</v>
      </c>
      <c r="L197" s="199">
        <f t="shared" si="9"/>
        <v>0.01352054082</v>
      </c>
      <c r="M197" s="199">
        <f t="shared" si="13"/>
        <v>0.01795620921</v>
      </c>
      <c r="N197" s="201">
        <f t="shared" si="10"/>
        <v>0.0218689545</v>
      </c>
      <c r="O197" s="201">
        <f t="shared" si="14"/>
        <v>0.02051317803</v>
      </c>
      <c r="P197" s="209">
        <f t="shared" si="17"/>
        <v>260</v>
      </c>
      <c r="Q197" s="209">
        <f t="shared" si="7"/>
        <v>196.2857143</v>
      </c>
      <c r="R197" s="204">
        <v>2258.0</v>
      </c>
      <c r="S197" s="204">
        <v>5065.0</v>
      </c>
      <c r="T197" s="234">
        <f t="shared" si="28"/>
        <v>4354</v>
      </c>
      <c r="U197" s="234">
        <f t="shared" si="24"/>
        <v>78</v>
      </c>
      <c r="V197" s="228">
        <f t="shared" si="19"/>
        <v>1416</v>
      </c>
      <c r="W197" s="236">
        <f t="shared" si="27"/>
        <v>0.4921793535</v>
      </c>
      <c r="X197" s="49">
        <f t="shared" si="26"/>
        <v>1461</v>
      </c>
      <c r="Y197" s="56"/>
    </row>
    <row r="198" ht="15.75" customHeight="1">
      <c r="A198" s="206">
        <v>44082.0</v>
      </c>
      <c r="B198" s="117">
        <f>all!B198</f>
        <v>11846</v>
      </c>
      <c r="C198" s="117">
        <f>all!C198</f>
        <v>169</v>
      </c>
      <c r="D198" s="215">
        <f t="shared" si="5"/>
        <v>190.2857143</v>
      </c>
      <c r="E198" s="186">
        <f t="shared" si="25"/>
        <v>2878</v>
      </c>
      <c r="F198" s="187">
        <f t="shared" si="1"/>
        <v>12468</v>
      </c>
      <c r="G198" s="237">
        <v>319.0</v>
      </c>
      <c r="H198" s="67">
        <f t="shared" si="16"/>
        <v>1.083333333</v>
      </c>
      <c r="I198" s="67">
        <f t="shared" si="11"/>
        <v>0.998965395</v>
      </c>
      <c r="J198" s="210">
        <f t="shared" si="6"/>
        <v>1.226923077</v>
      </c>
      <c r="K198" s="210">
        <f t="shared" si="12"/>
        <v>1.150614294</v>
      </c>
      <c r="L198" s="199">
        <f t="shared" si="9"/>
        <v>0.01447289544</v>
      </c>
      <c r="M198" s="199">
        <f t="shared" si="13"/>
        <v>0.0171613682</v>
      </c>
      <c r="N198" s="201">
        <f t="shared" si="10"/>
        <v>0.02625730513</v>
      </c>
      <c r="O198" s="201">
        <f t="shared" si="14"/>
        <v>0.01822710498</v>
      </c>
      <c r="P198" s="209">
        <f t="shared" si="17"/>
        <v>319</v>
      </c>
      <c r="Q198" s="209">
        <f t="shared" si="7"/>
        <v>210.1428571</v>
      </c>
      <c r="R198" s="204">
        <v>2274.0</v>
      </c>
      <c r="S198" s="204">
        <v>5204.0</v>
      </c>
      <c r="T198" s="234">
        <f t="shared" si="28"/>
        <v>4368</v>
      </c>
      <c r="U198" s="234">
        <f t="shared" si="24"/>
        <v>14</v>
      </c>
      <c r="V198" s="228">
        <f t="shared" si="19"/>
        <v>1351</v>
      </c>
      <c r="W198" s="236">
        <f t="shared" si="27"/>
        <v>0.4694232106</v>
      </c>
      <c r="X198" s="49">
        <f t="shared" si="26"/>
        <v>1527</v>
      </c>
      <c r="Y198" s="56"/>
    </row>
    <row r="199" ht="15.75" customHeight="1">
      <c r="A199" s="206">
        <v>44083.0</v>
      </c>
      <c r="B199" s="117">
        <f>all!B199</f>
        <v>12094</v>
      </c>
      <c r="C199" s="238">
        <f>all!C199</f>
        <v>248</v>
      </c>
      <c r="D199" s="215">
        <f t="shared" si="5"/>
        <v>192.4285714</v>
      </c>
      <c r="E199" s="186">
        <f t="shared" si="25"/>
        <v>2833</v>
      </c>
      <c r="F199" s="187">
        <f t="shared" si="1"/>
        <v>12790</v>
      </c>
      <c r="G199" s="237">
        <v>322.0</v>
      </c>
      <c r="H199" s="67">
        <f t="shared" si="16"/>
        <v>1.467455621</v>
      </c>
      <c r="I199" s="67">
        <f t="shared" si="11"/>
        <v>1.041003905</v>
      </c>
      <c r="J199" s="210">
        <f t="shared" si="6"/>
        <v>1.009404389</v>
      </c>
      <c r="K199" s="210">
        <f t="shared" si="12"/>
        <v>1.159701235</v>
      </c>
      <c r="L199" s="199">
        <f t="shared" si="9"/>
        <v>0.02093533682</v>
      </c>
      <c r="M199" s="199">
        <f t="shared" si="13"/>
        <v>0.01699349383</v>
      </c>
      <c r="N199" s="201">
        <f t="shared" si="10"/>
        <v>0.02582611485</v>
      </c>
      <c r="O199" s="201">
        <f t="shared" si="14"/>
        <v>0.01573453978</v>
      </c>
      <c r="P199" s="209">
        <f t="shared" si="17"/>
        <v>322</v>
      </c>
      <c r="Q199" s="209">
        <f t="shared" si="7"/>
        <v>220.4285714</v>
      </c>
      <c r="R199" s="204">
        <v>2297.0</v>
      </c>
      <c r="S199" s="204">
        <v>5296.0</v>
      </c>
      <c r="T199" s="234">
        <f t="shared" si="28"/>
        <v>4501</v>
      </c>
      <c r="U199" s="234">
        <f t="shared" si="24"/>
        <v>133</v>
      </c>
      <c r="V199" s="228">
        <f t="shared" si="19"/>
        <v>1498</v>
      </c>
      <c r="W199" s="236">
        <f t="shared" si="27"/>
        <v>0.5287680904</v>
      </c>
      <c r="X199" s="49">
        <f t="shared" si="26"/>
        <v>1335</v>
      </c>
      <c r="Y199" s="56"/>
    </row>
    <row r="200" ht="15.75" customHeight="1">
      <c r="A200" s="206">
        <v>44084.0</v>
      </c>
      <c r="B200" s="117">
        <f>all!B200</f>
        <v>12466</v>
      </c>
      <c r="C200" s="238">
        <f>all!C200</f>
        <v>372</v>
      </c>
      <c r="D200" s="215">
        <f t="shared" si="5"/>
        <v>211.1428571</v>
      </c>
      <c r="E200" s="186">
        <f t="shared" si="25"/>
        <v>2946</v>
      </c>
      <c r="F200" s="187">
        <f t="shared" si="1"/>
        <v>13056</v>
      </c>
      <c r="G200" s="239">
        <v>266.0</v>
      </c>
      <c r="H200" s="67">
        <f t="shared" si="16"/>
        <v>1.5</v>
      </c>
      <c r="I200" s="67">
        <f t="shared" si="11"/>
        <v>1.087803422</v>
      </c>
      <c r="J200" s="210">
        <f t="shared" si="6"/>
        <v>0.8260869565</v>
      </c>
      <c r="K200" s="210">
        <f t="shared" si="12"/>
        <v>1.122196339</v>
      </c>
      <c r="L200" s="199">
        <f t="shared" si="9"/>
        <v>0.03075905408</v>
      </c>
      <c r="M200" s="199">
        <f t="shared" si="13"/>
        <v>0.01819123076</v>
      </c>
      <c r="N200" s="201">
        <f t="shared" si="10"/>
        <v>0.02079749805</v>
      </c>
      <c r="O200" s="201">
        <f t="shared" si="14"/>
        <v>0.01556163613</v>
      </c>
      <c r="P200" s="209">
        <f t="shared" si="17"/>
        <v>266</v>
      </c>
      <c r="Q200" s="209">
        <f t="shared" si="7"/>
        <v>229.1428571</v>
      </c>
      <c r="R200" s="204">
        <v>2324.0</v>
      </c>
      <c r="S200" s="204">
        <v>5511.0</v>
      </c>
      <c r="T200" s="234">
        <f t="shared" si="28"/>
        <v>4631</v>
      </c>
      <c r="U200" s="234">
        <f t="shared" si="24"/>
        <v>130</v>
      </c>
      <c r="V200" s="228">
        <f t="shared" si="19"/>
        <v>1332</v>
      </c>
      <c r="W200" s="236">
        <f t="shared" si="27"/>
        <v>0.4521384929</v>
      </c>
      <c r="X200" s="49">
        <f t="shared" si="26"/>
        <v>1614</v>
      </c>
      <c r="Y200" s="56"/>
    </row>
    <row r="201" ht="15.75" customHeight="1">
      <c r="A201" s="206">
        <v>44085.0</v>
      </c>
      <c r="B201" s="117">
        <f>all!B201</f>
        <v>12748</v>
      </c>
      <c r="C201" s="238">
        <f>all!C201</f>
        <v>287</v>
      </c>
      <c r="D201" s="215">
        <f t="shared" si="5"/>
        <v>223.2857143</v>
      </c>
      <c r="E201" s="186">
        <f t="shared" si="25"/>
        <v>2963</v>
      </c>
      <c r="F201" s="187">
        <f t="shared" si="1"/>
        <v>13344</v>
      </c>
      <c r="G201" s="239">
        <v>288.0</v>
      </c>
      <c r="H201" s="67">
        <f t="shared" si="16"/>
        <v>0.7715053763</v>
      </c>
      <c r="I201" s="67">
        <f t="shared" si="11"/>
        <v>1.054949749</v>
      </c>
      <c r="J201" s="210">
        <f t="shared" si="6"/>
        <v>1.082706767</v>
      </c>
      <c r="K201" s="210">
        <f t="shared" si="12"/>
        <v>1.155034685</v>
      </c>
      <c r="L201" s="199">
        <f t="shared" si="9"/>
        <v>0.02302262153</v>
      </c>
      <c r="M201" s="199">
        <f t="shared" si="13"/>
        <v>0.01885965882</v>
      </c>
      <c r="N201" s="201">
        <f t="shared" si="10"/>
        <v>0.02205882353</v>
      </c>
      <c r="O201" s="201">
        <f t="shared" si="14"/>
        <v>0.0171676806</v>
      </c>
      <c r="P201" s="209">
        <f t="shared" si="17"/>
        <v>288</v>
      </c>
      <c r="Q201" s="209">
        <f t="shared" si="7"/>
        <v>240</v>
      </c>
      <c r="R201" s="204">
        <v>2340.0</v>
      </c>
      <c r="S201" s="204">
        <v>5601.0</v>
      </c>
      <c r="T201" s="234">
        <f t="shared" si="28"/>
        <v>4807</v>
      </c>
      <c r="U201" s="234">
        <f t="shared" si="24"/>
        <v>176</v>
      </c>
      <c r="V201" s="228">
        <f t="shared" si="19"/>
        <v>1352</v>
      </c>
      <c r="W201" s="236">
        <f t="shared" si="27"/>
        <v>0.4562942963</v>
      </c>
      <c r="X201" s="49">
        <f t="shared" si="26"/>
        <v>1611</v>
      </c>
      <c r="Y201" s="56"/>
    </row>
    <row r="202" ht="15.75" customHeight="1">
      <c r="A202" s="214">
        <v>44086.0</v>
      </c>
      <c r="B202" s="117">
        <f>all!B202</f>
        <v>13050</v>
      </c>
      <c r="C202" s="238">
        <f>all!C202</f>
        <v>302</v>
      </c>
      <c r="D202" s="215">
        <f t="shared" si="5"/>
        <v>239.7142857</v>
      </c>
      <c r="E202" s="186">
        <f t="shared" si="25"/>
        <v>3088</v>
      </c>
      <c r="F202" s="187">
        <f t="shared" si="1"/>
        <v>13518</v>
      </c>
      <c r="G202" s="239">
        <v>174.0</v>
      </c>
      <c r="H202" s="67">
        <f t="shared" si="16"/>
        <v>1.052264808</v>
      </c>
      <c r="I202" s="67">
        <f t="shared" si="11"/>
        <v>1.081711065</v>
      </c>
      <c r="J202" s="210">
        <f t="shared" si="6"/>
        <v>0.6041666667</v>
      </c>
      <c r="K202" s="210">
        <f t="shared" si="12"/>
        <v>1.101287225</v>
      </c>
      <c r="L202" s="199">
        <f t="shared" si="9"/>
        <v>0.02368999059</v>
      </c>
      <c r="M202" s="199">
        <f t="shared" si="13"/>
        <v>0.01986171689</v>
      </c>
      <c r="N202" s="201">
        <f t="shared" si="10"/>
        <v>0.01303956835</v>
      </c>
      <c r="O202" s="201">
        <f t="shared" si="14"/>
        <v>0.01863049351</v>
      </c>
      <c r="P202" s="209">
        <f t="shared" si="17"/>
        <v>174</v>
      </c>
      <c r="Q202" s="209">
        <f t="shared" si="7"/>
        <v>246.4285714</v>
      </c>
      <c r="R202" s="204">
        <v>2363.0</v>
      </c>
      <c r="S202" s="204">
        <v>5649.0</v>
      </c>
      <c r="T202" s="234">
        <f t="shared" si="28"/>
        <v>5038</v>
      </c>
      <c r="U202" s="234">
        <f t="shared" si="24"/>
        <v>231</v>
      </c>
      <c r="V202" s="228">
        <f t="shared" si="19"/>
        <v>1482</v>
      </c>
      <c r="W202" s="236">
        <f t="shared" si="27"/>
        <v>0.4799222798</v>
      </c>
      <c r="X202" s="49">
        <f t="shared" si="26"/>
        <v>1606</v>
      </c>
      <c r="Y202" s="56"/>
    </row>
    <row r="203" ht="15.75" customHeight="1">
      <c r="A203" s="214">
        <v>44087.0</v>
      </c>
      <c r="B203" s="117">
        <f>all!B203</f>
        <v>13254</v>
      </c>
      <c r="C203" s="117">
        <f>all!C203</f>
        <v>207</v>
      </c>
      <c r="D203" s="215">
        <f t="shared" si="5"/>
        <v>248.7142857</v>
      </c>
      <c r="E203" s="186">
        <f t="shared" si="25"/>
        <v>3138</v>
      </c>
      <c r="F203" s="187">
        <f t="shared" si="1"/>
        <v>13643</v>
      </c>
      <c r="G203" s="239">
        <v>125.0</v>
      </c>
      <c r="H203" s="67">
        <f t="shared" si="16"/>
        <v>0.6854304636</v>
      </c>
      <c r="I203" s="67">
        <f t="shared" si="11"/>
        <v>1.051672052</v>
      </c>
      <c r="J203" s="210">
        <f t="shared" si="6"/>
        <v>0.7183908046</v>
      </c>
      <c r="K203" s="210">
        <f t="shared" si="12"/>
        <v>1.115024755</v>
      </c>
      <c r="L203" s="199">
        <f t="shared" si="9"/>
        <v>0.01586206897</v>
      </c>
      <c r="M203" s="199">
        <f t="shared" si="13"/>
        <v>0.02032321546</v>
      </c>
      <c r="N203" s="201">
        <f t="shared" si="10"/>
        <v>0.009246930019</v>
      </c>
      <c r="O203" s="201">
        <f t="shared" si="14"/>
        <v>0.02057805896</v>
      </c>
      <c r="P203" s="209">
        <f t="shared" si="17"/>
        <v>125</v>
      </c>
      <c r="Q203" s="209">
        <f t="shared" si="7"/>
        <v>250.5714286</v>
      </c>
      <c r="R203" s="204">
        <v>2394.0</v>
      </c>
      <c r="S203" s="204">
        <v>5710.0</v>
      </c>
      <c r="T203" s="234">
        <f t="shared" si="28"/>
        <v>5150</v>
      </c>
      <c r="U203" s="234">
        <f t="shared" si="24"/>
        <v>112</v>
      </c>
      <c r="V203" s="228">
        <f t="shared" si="19"/>
        <v>1528</v>
      </c>
      <c r="W203" s="236">
        <f t="shared" si="27"/>
        <v>0.4869343531</v>
      </c>
      <c r="X203" s="49">
        <f t="shared" si="26"/>
        <v>1610</v>
      </c>
      <c r="Y203" s="56"/>
    </row>
    <row r="204" ht="15.75" customHeight="1">
      <c r="A204" s="206">
        <v>44088.0</v>
      </c>
      <c r="B204" s="117">
        <f>all!B204</f>
        <v>13434</v>
      </c>
      <c r="C204" s="117">
        <f>all!C204</f>
        <v>180</v>
      </c>
      <c r="D204" s="215">
        <f t="shared" si="5"/>
        <v>252.1428571</v>
      </c>
      <c r="E204" s="186">
        <f t="shared" si="25"/>
        <v>3135</v>
      </c>
      <c r="F204" s="187">
        <f t="shared" si="1"/>
        <v>14012</v>
      </c>
      <c r="G204" s="239">
        <v>369.0</v>
      </c>
      <c r="H204" s="67">
        <f t="shared" si="16"/>
        <v>0.8695652174</v>
      </c>
      <c r="I204" s="67">
        <f t="shared" si="11"/>
        <v>1.064111019</v>
      </c>
      <c r="J204" s="210">
        <f t="shared" si="6"/>
        <v>2.952</v>
      </c>
      <c r="K204" s="210">
        <f t="shared" si="12"/>
        <v>1.391001499</v>
      </c>
      <c r="L204" s="199">
        <f t="shared" si="9"/>
        <v>0.01358080579</v>
      </c>
      <c r="M204" s="199">
        <f t="shared" si="13"/>
        <v>0.02033182474</v>
      </c>
      <c r="N204" s="201">
        <f t="shared" si="10"/>
        <v>0.02704683721</v>
      </c>
      <c r="O204" s="201">
        <f t="shared" si="14"/>
        <v>0.02336173921</v>
      </c>
      <c r="P204" s="209">
        <f t="shared" si="17"/>
        <v>369</v>
      </c>
      <c r="Q204" s="209">
        <f t="shared" si="7"/>
        <v>266.1428571</v>
      </c>
      <c r="R204" s="204">
        <v>2419.0</v>
      </c>
      <c r="S204" s="204">
        <v>5789.0</v>
      </c>
      <c r="T204" s="234">
        <f t="shared" si="28"/>
        <v>5226</v>
      </c>
      <c r="U204" s="234">
        <f t="shared" si="24"/>
        <v>76</v>
      </c>
      <c r="V204" s="228">
        <f t="shared" si="19"/>
        <v>1554</v>
      </c>
      <c r="W204" s="236">
        <f t="shared" si="27"/>
        <v>0.4956937799</v>
      </c>
      <c r="X204" s="49">
        <f t="shared" si="26"/>
        <v>1581</v>
      </c>
      <c r="Y204" s="56"/>
    </row>
    <row r="205" ht="15.75" customHeight="1">
      <c r="A205" s="206">
        <v>44089.0</v>
      </c>
      <c r="B205" s="117">
        <f>all!B205</f>
        <v>13744</v>
      </c>
      <c r="C205" s="117">
        <f>all!C205</f>
        <v>310</v>
      </c>
      <c r="D205" s="215">
        <f t="shared" si="5"/>
        <v>272.2857143</v>
      </c>
      <c r="E205" s="186">
        <f t="shared" si="25"/>
        <v>3238</v>
      </c>
      <c r="F205" s="187">
        <f t="shared" si="1"/>
        <v>14390</v>
      </c>
      <c r="G205" s="239">
        <v>378.0</v>
      </c>
      <c r="H205" s="67">
        <f t="shared" si="16"/>
        <v>1.722222222</v>
      </c>
      <c r="I205" s="67">
        <f t="shared" si="11"/>
        <v>1.14397213</v>
      </c>
      <c r="J205" s="210">
        <f t="shared" si="6"/>
        <v>1.024390244</v>
      </c>
      <c r="K205" s="210">
        <f t="shared" si="12"/>
        <v>1.180508613</v>
      </c>
      <c r="L205" s="199">
        <f t="shared" si="9"/>
        <v>0.02307577788</v>
      </c>
      <c r="M205" s="199">
        <f t="shared" si="13"/>
        <v>0.02156080795</v>
      </c>
      <c r="N205" s="201">
        <f t="shared" si="10"/>
        <v>0.02697687696</v>
      </c>
      <c r="O205" s="201">
        <f t="shared" si="14"/>
        <v>0.02159586198</v>
      </c>
      <c r="P205" s="209">
        <f t="shared" si="17"/>
        <v>378</v>
      </c>
      <c r="Q205" s="209">
        <f t="shared" si="7"/>
        <v>274.5714286</v>
      </c>
      <c r="R205" s="204">
        <v>2433.0</v>
      </c>
      <c r="S205" s="204">
        <v>5901.0</v>
      </c>
      <c r="T205" s="234">
        <f t="shared" si="28"/>
        <v>5410</v>
      </c>
      <c r="U205" s="234">
        <f t="shared" si="24"/>
        <v>184</v>
      </c>
      <c r="V205" s="228">
        <f t="shared" si="19"/>
        <v>1694</v>
      </c>
      <c r="W205" s="236">
        <f t="shared" si="27"/>
        <v>0.523162446</v>
      </c>
      <c r="X205" s="49">
        <f t="shared" si="26"/>
        <v>1544</v>
      </c>
      <c r="Y205" s="56"/>
    </row>
    <row r="206" ht="15.75" customHeight="1">
      <c r="A206" s="206">
        <v>44090.0</v>
      </c>
      <c r="B206" s="117">
        <f>all!B206</f>
        <v>14055</v>
      </c>
      <c r="C206" s="117">
        <f>all!C206</f>
        <v>312</v>
      </c>
      <c r="D206" s="215">
        <f t="shared" si="5"/>
        <v>281.4285714</v>
      </c>
      <c r="E206" s="186">
        <f t="shared" si="25"/>
        <v>3317</v>
      </c>
      <c r="F206" s="187">
        <f t="shared" si="1"/>
        <v>14722</v>
      </c>
      <c r="G206" s="239">
        <v>332.0</v>
      </c>
      <c r="H206" s="67">
        <f t="shared" si="16"/>
        <v>1.006451613</v>
      </c>
      <c r="I206" s="67">
        <f t="shared" si="11"/>
        <v>1.134361915</v>
      </c>
      <c r="J206" s="210">
        <f t="shared" si="6"/>
        <v>0.8783068783</v>
      </c>
      <c r="K206" s="210">
        <f t="shared" si="12"/>
        <v>1.136931588</v>
      </c>
      <c r="L206" s="199">
        <f t="shared" si="9"/>
        <v>0.0227008149</v>
      </c>
      <c r="M206" s="199">
        <f t="shared" si="13"/>
        <v>0.0218130191</v>
      </c>
      <c r="N206" s="201">
        <f t="shared" si="10"/>
        <v>0.02307157748</v>
      </c>
      <c r="O206" s="201">
        <f t="shared" si="14"/>
        <v>0.01819378696</v>
      </c>
      <c r="P206" s="209">
        <f t="shared" si="17"/>
        <v>332</v>
      </c>
      <c r="Q206" s="209">
        <f t="shared" si="7"/>
        <v>276</v>
      </c>
      <c r="R206" s="204">
        <v>2462.0</v>
      </c>
      <c r="S206" s="204">
        <v>5972.0</v>
      </c>
      <c r="T206" s="234">
        <f t="shared" si="28"/>
        <v>5621</v>
      </c>
      <c r="U206" s="234">
        <f t="shared" si="24"/>
        <v>211</v>
      </c>
      <c r="V206" s="228">
        <f t="shared" si="19"/>
        <v>1770</v>
      </c>
      <c r="W206" s="236">
        <f t="shared" si="27"/>
        <v>0.5336147121</v>
      </c>
      <c r="X206" s="49">
        <f t="shared" si="26"/>
        <v>1547</v>
      </c>
      <c r="Y206" s="56"/>
    </row>
    <row r="207" ht="15.75" customHeight="1">
      <c r="A207" s="206">
        <v>44091.0</v>
      </c>
      <c r="B207" s="117">
        <f>all!B207</f>
        <v>14414</v>
      </c>
      <c r="C207" s="117">
        <f>all!C207</f>
        <v>359</v>
      </c>
      <c r="D207" s="215">
        <f t="shared" si="5"/>
        <v>279.5714286</v>
      </c>
      <c r="E207" s="186">
        <f t="shared" si="25"/>
        <v>3435</v>
      </c>
      <c r="F207" s="187">
        <f t="shared" si="1"/>
        <v>15057</v>
      </c>
      <c r="G207" s="239">
        <v>335.0</v>
      </c>
      <c r="H207" s="67">
        <f t="shared" si="16"/>
        <v>1.150641026</v>
      </c>
      <c r="I207" s="67">
        <f t="shared" si="11"/>
        <v>1.094760091</v>
      </c>
      <c r="J207" s="210">
        <f t="shared" si="6"/>
        <v>1.009036145</v>
      </c>
      <c r="K207" s="210">
        <f t="shared" si="12"/>
        <v>1.136885558</v>
      </c>
      <c r="L207" s="199">
        <f t="shared" si="9"/>
        <v>0.02554251156</v>
      </c>
      <c r="M207" s="199">
        <f t="shared" si="13"/>
        <v>0.02106779875</v>
      </c>
      <c r="N207" s="201">
        <f t="shared" si="10"/>
        <v>0.02275506045</v>
      </c>
      <c r="O207" s="201">
        <f t="shared" si="14"/>
        <v>0.01843793143</v>
      </c>
      <c r="P207" s="209">
        <f t="shared" si="17"/>
        <v>335</v>
      </c>
      <c r="Q207" s="209">
        <f t="shared" si="7"/>
        <v>285.8571429</v>
      </c>
      <c r="R207" s="204">
        <v>2500.0</v>
      </c>
      <c r="S207" s="204">
        <v>6070.0</v>
      </c>
      <c r="T207" s="234">
        <f t="shared" si="28"/>
        <v>5844</v>
      </c>
      <c r="U207" s="234">
        <f t="shared" si="24"/>
        <v>223</v>
      </c>
      <c r="V207" s="228">
        <f t="shared" si="19"/>
        <v>1849</v>
      </c>
      <c r="W207" s="236">
        <f t="shared" si="27"/>
        <v>0.5382823872</v>
      </c>
      <c r="X207" s="49">
        <f t="shared" si="26"/>
        <v>1586</v>
      </c>
      <c r="Y207" s="56"/>
    </row>
    <row r="208" ht="15.75" customHeight="1">
      <c r="A208" s="206">
        <v>44092.0</v>
      </c>
      <c r="B208" s="117">
        <f>all!B208</f>
        <v>14752</v>
      </c>
      <c r="C208" s="117">
        <f>all!C208</f>
        <v>339</v>
      </c>
      <c r="D208" s="215">
        <f t="shared" si="5"/>
        <v>287</v>
      </c>
      <c r="E208" s="186">
        <f t="shared" si="25"/>
        <v>3572</v>
      </c>
      <c r="F208" s="187">
        <f t="shared" si="1"/>
        <v>15473</v>
      </c>
      <c r="G208" s="239">
        <v>416.0</v>
      </c>
      <c r="H208" s="67">
        <f t="shared" si="16"/>
        <v>0.9442896936</v>
      </c>
      <c r="I208" s="67">
        <f t="shared" si="11"/>
        <v>1.025296303</v>
      </c>
      <c r="J208" s="210">
        <f t="shared" si="6"/>
        <v>1.241791045</v>
      </c>
      <c r="K208" s="210">
        <f t="shared" si="12"/>
        <v>1.188848569</v>
      </c>
      <c r="L208" s="199">
        <f t="shared" si="9"/>
        <v>0.02351880117</v>
      </c>
      <c r="M208" s="199">
        <f t="shared" si="13"/>
        <v>0.02113868155</v>
      </c>
      <c r="N208" s="201">
        <f t="shared" si="10"/>
        <v>0.02762834562</v>
      </c>
      <c r="O208" s="201">
        <f t="shared" si="14"/>
        <v>0.01967380721</v>
      </c>
      <c r="P208" s="209">
        <f t="shared" si="17"/>
        <v>416</v>
      </c>
      <c r="Q208" s="209">
        <f t="shared" si="7"/>
        <v>304.1428571</v>
      </c>
      <c r="R208" s="240">
        <v>2541.0</v>
      </c>
      <c r="S208" s="240">
        <v>6191.0</v>
      </c>
      <c r="T208" s="234">
        <f t="shared" si="28"/>
        <v>6020</v>
      </c>
      <c r="U208" s="234">
        <f t="shared" si="24"/>
        <v>176</v>
      </c>
      <c r="V208" s="228">
        <f t="shared" si="19"/>
        <v>1904</v>
      </c>
      <c r="W208" s="236">
        <f t="shared" si="27"/>
        <v>0.5330347144</v>
      </c>
      <c r="X208" s="49">
        <f t="shared" si="26"/>
        <v>1668</v>
      </c>
      <c r="Y208" s="56"/>
    </row>
    <row r="209" ht="15.75" customHeight="1">
      <c r="A209" s="214">
        <v>44093.0</v>
      </c>
      <c r="B209" s="117">
        <f>all!B209</f>
        <v>14992</v>
      </c>
      <c r="C209" s="117">
        <f>all!C209</f>
        <v>240</v>
      </c>
      <c r="D209" s="215">
        <f t="shared" si="5"/>
        <v>278.1428571</v>
      </c>
      <c r="E209" s="186">
        <f t="shared" si="25"/>
        <v>3625</v>
      </c>
      <c r="F209" s="187">
        <f t="shared" si="1"/>
        <v>15704</v>
      </c>
      <c r="G209" s="239">
        <v>231.0</v>
      </c>
      <c r="H209" s="67">
        <f t="shared" si="16"/>
        <v>0.7079646018</v>
      </c>
      <c r="I209" s="67">
        <f t="shared" si="11"/>
        <v>1.017353706</v>
      </c>
      <c r="J209" s="210">
        <f t="shared" si="6"/>
        <v>0.5552884615</v>
      </c>
      <c r="K209" s="210">
        <f t="shared" si="12"/>
        <v>1.122921281</v>
      </c>
      <c r="L209" s="199">
        <f t="shared" si="9"/>
        <v>0.01626898048</v>
      </c>
      <c r="M209" s="199">
        <f t="shared" si="13"/>
        <v>0.02007853725</v>
      </c>
      <c r="N209" s="201">
        <f t="shared" si="10"/>
        <v>0.01492923156</v>
      </c>
      <c r="O209" s="201">
        <f t="shared" si="14"/>
        <v>0.019876358</v>
      </c>
      <c r="P209" s="209">
        <f t="shared" si="17"/>
        <v>231</v>
      </c>
      <c r="Q209" s="209">
        <f t="shared" si="7"/>
        <v>312.2857143</v>
      </c>
      <c r="R209" s="240">
        <v>2576.0</v>
      </c>
      <c r="S209" s="240">
        <v>6297.0</v>
      </c>
      <c r="T209" s="234">
        <f t="shared" si="28"/>
        <v>6119</v>
      </c>
      <c r="U209" s="234">
        <f t="shared" si="24"/>
        <v>99</v>
      </c>
      <c r="V209" s="228">
        <f t="shared" si="19"/>
        <v>1908</v>
      </c>
      <c r="W209" s="236">
        <f t="shared" si="27"/>
        <v>0.5263448276</v>
      </c>
      <c r="X209" s="49">
        <f t="shared" si="26"/>
        <v>1717</v>
      </c>
      <c r="Y209" s="56"/>
    </row>
    <row r="210" ht="15.75" customHeight="1">
      <c r="A210" s="214">
        <v>44094.0</v>
      </c>
      <c r="B210" s="117">
        <f>all!B210</f>
        <v>15156</v>
      </c>
      <c r="C210" s="117">
        <f>all!C210</f>
        <v>170</v>
      </c>
      <c r="D210" s="215">
        <f t="shared" si="5"/>
        <v>272.8571429</v>
      </c>
      <c r="E210" s="186">
        <f t="shared" si="25"/>
        <v>3651</v>
      </c>
      <c r="F210" s="187">
        <f t="shared" si="1"/>
        <v>15859</v>
      </c>
      <c r="G210" s="239">
        <v>155.0</v>
      </c>
      <c r="H210" s="67">
        <f t="shared" si="16"/>
        <v>0.7083333333</v>
      </c>
      <c r="I210" s="67">
        <f t="shared" si="11"/>
        <v>0.9743622713</v>
      </c>
      <c r="J210" s="210">
        <f t="shared" si="6"/>
        <v>0.670995671</v>
      </c>
      <c r="K210" s="210">
        <f t="shared" si="12"/>
        <v>1.131274906</v>
      </c>
      <c r="L210" s="199">
        <f t="shared" si="9"/>
        <v>0.011339381</v>
      </c>
      <c r="M210" s="199">
        <f t="shared" si="13"/>
        <v>0.01943243897</v>
      </c>
      <c r="N210" s="201">
        <f t="shared" si="10"/>
        <v>0.009870096791</v>
      </c>
      <c r="O210" s="201">
        <f t="shared" si="14"/>
        <v>0.02181945643</v>
      </c>
      <c r="P210" s="209">
        <f t="shared" si="17"/>
        <v>155</v>
      </c>
      <c r="Q210" s="209">
        <f t="shared" si="7"/>
        <v>316.5714286</v>
      </c>
      <c r="R210" s="240">
        <v>2591.0</v>
      </c>
      <c r="S210" s="240">
        <v>6348.0</v>
      </c>
      <c r="T210" s="234">
        <f t="shared" si="28"/>
        <v>6217</v>
      </c>
      <c r="U210" s="234">
        <f t="shared" si="24"/>
        <v>98</v>
      </c>
      <c r="V210" s="228">
        <f t="shared" si="19"/>
        <v>1941</v>
      </c>
      <c r="W210" s="236">
        <f t="shared" si="27"/>
        <v>0.5316351684</v>
      </c>
      <c r="X210" s="49">
        <f t="shared" si="26"/>
        <v>1710</v>
      </c>
      <c r="Y210" s="56"/>
    </row>
    <row r="211" ht="15.75" customHeight="1">
      <c r="A211" s="206">
        <v>44095.0</v>
      </c>
      <c r="B211" s="117">
        <f>all!B211</f>
        <v>15609</v>
      </c>
      <c r="C211" s="117">
        <f>all!C211</f>
        <v>453</v>
      </c>
      <c r="D211" s="215">
        <f t="shared" si="5"/>
        <v>311.8571429</v>
      </c>
      <c r="E211" s="186">
        <f t="shared" si="25"/>
        <v>3948</v>
      </c>
      <c r="F211" s="187">
        <f t="shared" si="1"/>
        <v>16245</v>
      </c>
      <c r="G211" s="239">
        <v>386.0</v>
      </c>
      <c r="H211" s="67">
        <f t="shared" si="16"/>
        <v>2.664705882</v>
      </c>
      <c r="I211" s="67">
        <f t="shared" si="11"/>
        <v>1.221771699</v>
      </c>
      <c r="J211" s="210">
        <f t="shared" si="6"/>
        <v>2.490322581</v>
      </c>
      <c r="K211" s="210">
        <f t="shared" si="12"/>
        <v>1.352766378</v>
      </c>
      <c r="L211" s="199">
        <f t="shared" si="9"/>
        <v>0.02988915281</v>
      </c>
      <c r="M211" s="199">
        <f t="shared" si="13"/>
        <v>0.02176220283</v>
      </c>
      <c r="N211" s="201">
        <f t="shared" si="10"/>
        <v>0.02433949177</v>
      </c>
      <c r="O211" s="201">
        <f t="shared" si="14"/>
        <v>0.02549573955</v>
      </c>
      <c r="P211" s="209">
        <f t="shared" si="17"/>
        <v>386</v>
      </c>
      <c r="Q211" s="209">
        <f t="shared" si="7"/>
        <v>319</v>
      </c>
      <c r="R211" s="240">
        <v>2618.0</v>
      </c>
      <c r="S211" s="240">
        <v>6592.0</v>
      </c>
      <c r="T211" s="234">
        <f t="shared" si="28"/>
        <v>6399</v>
      </c>
      <c r="U211" s="234">
        <f t="shared" si="24"/>
        <v>182</v>
      </c>
      <c r="V211" s="228">
        <f t="shared" si="19"/>
        <v>2045</v>
      </c>
      <c r="W211" s="236">
        <f t="shared" si="27"/>
        <v>0.5179837893</v>
      </c>
      <c r="X211" s="49">
        <f t="shared" si="26"/>
        <v>1903</v>
      </c>
      <c r="Y211" s="56"/>
    </row>
    <row r="212" ht="15.75" customHeight="1">
      <c r="A212" s="206">
        <v>44096.0</v>
      </c>
      <c r="B212" s="117">
        <f>all!B212</f>
        <v>15942</v>
      </c>
      <c r="C212" s="117">
        <f>all!C212</f>
        <v>346</v>
      </c>
      <c r="D212" s="215">
        <f t="shared" si="5"/>
        <v>317</v>
      </c>
      <c r="E212" s="186">
        <f t="shared" si="25"/>
        <v>4125</v>
      </c>
      <c r="F212" s="187">
        <f t="shared" si="1"/>
        <v>16595</v>
      </c>
      <c r="G212" s="239">
        <v>350.0</v>
      </c>
      <c r="H212" s="67">
        <f t="shared" si="16"/>
        <v>0.7637969095</v>
      </c>
      <c r="I212" s="67">
        <f t="shared" si="11"/>
        <v>1.20855066</v>
      </c>
      <c r="J212" s="210">
        <f t="shared" si="6"/>
        <v>0.9067357513</v>
      </c>
      <c r="K212" s="210">
        <f t="shared" si="12"/>
        <v>1.097108347</v>
      </c>
      <c r="L212" s="199">
        <f t="shared" si="9"/>
        <v>0.0221666987</v>
      </c>
      <c r="M212" s="199">
        <f t="shared" si="13"/>
        <v>0.02163233437</v>
      </c>
      <c r="N212" s="201">
        <f t="shared" si="10"/>
        <v>0.0215450908</v>
      </c>
      <c r="O212" s="201">
        <f t="shared" si="14"/>
        <v>0.02307221842</v>
      </c>
      <c r="P212" s="209">
        <f t="shared" si="17"/>
        <v>350</v>
      </c>
      <c r="Q212" s="209">
        <f t="shared" si="7"/>
        <v>315</v>
      </c>
      <c r="R212" s="240">
        <v>2651.0</v>
      </c>
      <c r="S212" s="240">
        <v>6687.0</v>
      </c>
      <c r="T212" s="234">
        <f t="shared" si="28"/>
        <v>6604</v>
      </c>
      <c r="U212" s="234">
        <f t="shared" si="24"/>
        <v>205</v>
      </c>
      <c r="V212" s="228">
        <f t="shared" si="19"/>
        <v>2236</v>
      </c>
      <c r="W212" s="236">
        <f t="shared" si="27"/>
        <v>0.5420606061</v>
      </c>
      <c r="X212" s="49">
        <f t="shared" si="26"/>
        <v>1889</v>
      </c>
      <c r="Y212" s="56"/>
    </row>
    <row r="213" ht="15.75" customHeight="1">
      <c r="A213" s="206">
        <v>44097.0</v>
      </c>
      <c r="B213" s="117">
        <f>all!B213</f>
        <v>16300</v>
      </c>
      <c r="C213" s="117">
        <f>all!C213</f>
        <v>358</v>
      </c>
      <c r="D213" s="215">
        <f t="shared" si="5"/>
        <v>323.5714286</v>
      </c>
      <c r="E213" s="186">
        <f t="shared" si="25"/>
        <v>4235</v>
      </c>
      <c r="F213" s="187">
        <f t="shared" si="1"/>
        <v>16928</v>
      </c>
      <c r="G213" s="239">
        <v>333.0</v>
      </c>
      <c r="H213" s="67">
        <f t="shared" si="16"/>
        <v>1.034682081</v>
      </c>
      <c r="I213" s="67">
        <f t="shared" si="11"/>
        <v>1.122608143</v>
      </c>
      <c r="J213" s="210">
        <f t="shared" si="6"/>
        <v>0.9514285714</v>
      </c>
      <c r="K213" s="210">
        <f t="shared" si="12"/>
        <v>1.087988138</v>
      </c>
      <c r="L213" s="199">
        <f t="shared" si="9"/>
        <v>0.02245640447</v>
      </c>
      <c r="M213" s="199">
        <f t="shared" si="13"/>
        <v>0.0215974186</v>
      </c>
      <c r="N213" s="201">
        <f t="shared" si="10"/>
        <v>0.02006628503</v>
      </c>
      <c r="O213" s="201">
        <f t="shared" si="14"/>
        <v>0.01965086238</v>
      </c>
      <c r="P213" s="209">
        <f t="shared" si="17"/>
        <v>333</v>
      </c>
      <c r="Q213" s="209">
        <f t="shared" si="7"/>
        <v>315.1428571</v>
      </c>
      <c r="R213" s="240">
        <v>2696.0</v>
      </c>
      <c r="S213" s="240">
        <v>6808.0</v>
      </c>
      <c r="T213" s="234">
        <f t="shared" si="28"/>
        <v>6796</v>
      </c>
      <c r="U213" s="234">
        <f t="shared" si="24"/>
        <v>192</v>
      </c>
      <c r="V213" s="228">
        <f t="shared" si="19"/>
        <v>2295</v>
      </c>
      <c r="W213" s="236">
        <f t="shared" si="27"/>
        <v>0.5419126328</v>
      </c>
      <c r="X213" s="49">
        <f t="shared" si="26"/>
        <v>1940</v>
      </c>
      <c r="Y213" s="56"/>
    </row>
    <row r="214" ht="15.75" customHeight="1">
      <c r="A214" s="206">
        <v>44098.0</v>
      </c>
      <c r="B214" s="117">
        <f>all!B214</f>
        <v>16641</v>
      </c>
      <c r="C214" s="117">
        <f>all!C214</f>
        <v>342</v>
      </c>
      <c r="D214" s="215">
        <f t="shared" si="5"/>
        <v>321.1428571</v>
      </c>
      <c r="E214" s="186">
        <f t="shared" si="25"/>
        <v>4205</v>
      </c>
      <c r="F214" s="187">
        <f t="shared" si="1"/>
        <v>17228</v>
      </c>
      <c r="G214" s="239">
        <v>300.0</v>
      </c>
      <c r="H214" s="67">
        <f t="shared" si="16"/>
        <v>0.9553072626</v>
      </c>
      <c r="I214" s="67">
        <f t="shared" si="11"/>
        <v>1.116215099</v>
      </c>
      <c r="J214" s="210">
        <f t="shared" si="6"/>
        <v>0.9009009009</v>
      </c>
      <c r="K214" s="210">
        <f t="shared" si="12"/>
        <v>1.090812391</v>
      </c>
      <c r="L214" s="199">
        <f t="shared" si="9"/>
        <v>0.02098159509</v>
      </c>
      <c r="M214" s="199">
        <f t="shared" si="13"/>
        <v>0.0209458591</v>
      </c>
      <c r="N214" s="201">
        <f t="shared" si="10"/>
        <v>0.0177221172</v>
      </c>
      <c r="O214" s="201">
        <f t="shared" si="14"/>
        <v>0.01990444524</v>
      </c>
      <c r="P214" s="209">
        <f t="shared" si="17"/>
        <v>300</v>
      </c>
      <c r="Q214" s="209">
        <f t="shared" si="7"/>
        <v>310.1428571</v>
      </c>
      <c r="R214" s="240">
        <v>2726.0</v>
      </c>
      <c r="S214" s="240">
        <v>6915.0</v>
      </c>
      <c r="T214" s="234">
        <f t="shared" si="28"/>
        <v>7000</v>
      </c>
      <c r="U214" s="234">
        <f t="shared" si="24"/>
        <v>204</v>
      </c>
      <c r="V214" s="228">
        <f t="shared" si="19"/>
        <v>2369</v>
      </c>
      <c r="W214" s="236">
        <f t="shared" si="27"/>
        <v>0.5633769322</v>
      </c>
      <c r="X214" s="49">
        <f t="shared" si="26"/>
        <v>1836</v>
      </c>
      <c r="Y214" s="56"/>
    </row>
    <row r="215" ht="15.75" customHeight="1">
      <c r="A215" s="206">
        <v>44099.0</v>
      </c>
      <c r="B215" s="117">
        <f>all!B215</f>
        <v>16927</v>
      </c>
      <c r="C215" s="117">
        <f>all!C215</f>
        <v>286</v>
      </c>
      <c r="D215" s="215">
        <f t="shared" si="5"/>
        <v>313.5714286</v>
      </c>
      <c r="E215" s="186">
        <f t="shared" si="25"/>
        <v>4204</v>
      </c>
      <c r="F215" s="187">
        <f t="shared" si="1"/>
        <v>17594</v>
      </c>
      <c r="G215" s="239">
        <v>366.0</v>
      </c>
      <c r="H215" s="67">
        <f t="shared" si="16"/>
        <v>0.8362573099</v>
      </c>
      <c r="I215" s="67">
        <f t="shared" si="11"/>
        <v>1.076917134</v>
      </c>
      <c r="J215" s="210">
        <f t="shared" si="6"/>
        <v>1.22</v>
      </c>
      <c r="K215" s="210">
        <f t="shared" si="12"/>
        <v>1.117182873</v>
      </c>
      <c r="L215" s="199">
        <f t="shared" si="9"/>
        <v>0.01718646716</v>
      </c>
      <c r="M215" s="199">
        <f t="shared" si="13"/>
        <v>0.02004123996</v>
      </c>
      <c r="N215" s="201">
        <f t="shared" si="10"/>
        <v>0.02124448572</v>
      </c>
      <c r="O215" s="201">
        <f t="shared" si="14"/>
        <v>0.01966245131</v>
      </c>
      <c r="P215" s="209">
        <f t="shared" si="17"/>
        <v>366</v>
      </c>
      <c r="Q215" s="209">
        <f t="shared" si="7"/>
        <v>303</v>
      </c>
      <c r="R215" s="240">
        <v>2763.0</v>
      </c>
      <c r="S215" s="240">
        <v>7028.0</v>
      </c>
      <c r="T215" s="234">
        <f t="shared" si="28"/>
        <v>7136</v>
      </c>
      <c r="U215" s="234">
        <f t="shared" si="24"/>
        <v>136</v>
      </c>
      <c r="V215" s="228">
        <f t="shared" si="19"/>
        <v>2329</v>
      </c>
      <c r="W215" s="236">
        <f t="shared" si="27"/>
        <v>0.5539961941</v>
      </c>
      <c r="X215" s="49">
        <f t="shared" si="26"/>
        <v>1875</v>
      </c>
      <c r="Y215" s="56"/>
    </row>
    <row r="216" ht="15.75" customHeight="1">
      <c r="A216" s="214">
        <v>44100.0</v>
      </c>
      <c r="B216" s="117">
        <f>all!B216</f>
        <v>17242</v>
      </c>
      <c r="C216" s="117">
        <f>all!C216</f>
        <v>315</v>
      </c>
      <c r="D216" s="215">
        <f t="shared" si="5"/>
        <v>324.2857143</v>
      </c>
      <c r="E216" s="186">
        <f t="shared" si="25"/>
        <v>4217</v>
      </c>
      <c r="F216" s="187">
        <f t="shared" si="1"/>
        <v>17856</v>
      </c>
      <c r="G216" s="239">
        <v>262.0</v>
      </c>
      <c r="H216" s="67">
        <f t="shared" si="16"/>
        <v>1.101398601</v>
      </c>
      <c r="I216" s="67">
        <f t="shared" si="11"/>
        <v>1.096555748</v>
      </c>
      <c r="J216" s="210">
        <f t="shared" si="6"/>
        <v>0.7158469945</v>
      </c>
      <c r="K216" s="210">
        <f t="shared" si="12"/>
        <v>1.051439866</v>
      </c>
      <c r="L216" s="199">
        <f t="shared" si="9"/>
        <v>0.01860932238</v>
      </c>
      <c r="M216" s="199">
        <f t="shared" si="13"/>
        <v>0.02037557452</v>
      </c>
      <c r="N216" s="201">
        <f t="shared" si="10"/>
        <v>0.01489144026</v>
      </c>
      <c r="O216" s="201">
        <f t="shared" si="14"/>
        <v>0.01815003919</v>
      </c>
      <c r="P216" s="209">
        <f t="shared" si="17"/>
        <v>262</v>
      </c>
      <c r="Q216" s="209">
        <f t="shared" si="7"/>
        <v>307.4285714</v>
      </c>
      <c r="R216" s="240">
        <v>2783.0</v>
      </c>
      <c r="S216" s="240">
        <v>7131.0</v>
      </c>
      <c r="T216" s="234">
        <f t="shared" si="28"/>
        <v>7328</v>
      </c>
      <c r="U216" s="234">
        <f t="shared" si="24"/>
        <v>192</v>
      </c>
      <c r="V216" s="228">
        <f t="shared" si="19"/>
        <v>2290</v>
      </c>
      <c r="W216" s="236">
        <f t="shared" si="27"/>
        <v>0.5430400759</v>
      </c>
      <c r="X216" s="49">
        <f t="shared" si="26"/>
        <v>1927</v>
      </c>
      <c r="Y216" s="56"/>
    </row>
    <row r="217" ht="15.75" customHeight="1">
      <c r="A217" s="214">
        <v>44101.0</v>
      </c>
      <c r="B217" s="117">
        <f>all!B217</f>
        <v>17458</v>
      </c>
      <c r="C217" s="117">
        <f>all!C217</f>
        <v>218</v>
      </c>
      <c r="D217" s="215">
        <f t="shared" si="5"/>
        <v>331.1428571</v>
      </c>
      <c r="E217" s="186">
        <f t="shared" si="25"/>
        <v>4228</v>
      </c>
      <c r="F217" s="187">
        <f t="shared" si="1"/>
        <v>18039</v>
      </c>
      <c r="G217" s="239">
        <v>183.0</v>
      </c>
      <c r="H217" s="67">
        <f t="shared" si="16"/>
        <v>0.6920634921</v>
      </c>
      <c r="I217" s="67">
        <f t="shared" si="11"/>
        <v>1.094568109</v>
      </c>
      <c r="J217" s="210">
        <f t="shared" si="6"/>
        <v>0.6984732824</v>
      </c>
      <c r="K217" s="210">
        <f t="shared" si="12"/>
        <v>1.069337969</v>
      </c>
      <c r="L217" s="199">
        <f t="shared" si="9"/>
        <v>0.01264354483</v>
      </c>
      <c r="M217" s="199">
        <f t="shared" si="13"/>
        <v>0.02056188363</v>
      </c>
      <c r="N217" s="201">
        <f t="shared" si="10"/>
        <v>0.01024865591</v>
      </c>
      <c r="O217" s="201">
        <f t="shared" si="14"/>
        <v>0.01870861632</v>
      </c>
      <c r="P217" s="209">
        <f t="shared" si="17"/>
        <v>183</v>
      </c>
      <c r="Q217" s="209">
        <f t="shared" si="7"/>
        <v>311.4285714</v>
      </c>
      <c r="R217" s="240">
        <v>2825.0</v>
      </c>
      <c r="S217" s="240">
        <v>7242.0</v>
      </c>
      <c r="T217" s="234">
        <f t="shared" si="28"/>
        <v>7391</v>
      </c>
      <c r="U217" s="234">
        <f t="shared" si="24"/>
        <v>63</v>
      </c>
      <c r="V217" s="228">
        <f t="shared" si="19"/>
        <v>2241</v>
      </c>
      <c r="W217" s="236">
        <f t="shared" si="27"/>
        <v>0.530037843</v>
      </c>
      <c r="X217" s="49">
        <f t="shared" si="26"/>
        <v>1987</v>
      </c>
      <c r="Y217" s="56"/>
    </row>
    <row r="218" ht="15.75" customHeight="1">
      <c r="A218" s="206">
        <v>44102.0</v>
      </c>
      <c r="B218" s="117">
        <f>all!B218</f>
        <v>17721</v>
      </c>
      <c r="C218" s="117">
        <f>all!C218</f>
        <v>269</v>
      </c>
      <c r="D218" s="215">
        <f t="shared" si="5"/>
        <v>304.8571429</v>
      </c>
      <c r="E218" s="186">
        <f t="shared" si="25"/>
        <v>4317</v>
      </c>
      <c r="F218" s="187">
        <f t="shared" si="1"/>
        <v>18463</v>
      </c>
      <c r="G218" s="239">
        <v>424.0</v>
      </c>
      <c r="H218" s="67">
        <f t="shared" si="16"/>
        <v>1.233944954</v>
      </c>
      <c r="I218" s="67">
        <f t="shared" si="11"/>
        <v>1.160269562</v>
      </c>
      <c r="J218" s="210">
        <f t="shared" si="6"/>
        <v>2.316939891</v>
      </c>
      <c r="K218" s="210">
        <f t="shared" si="12"/>
        <v>1.275080996</v>
      </c>
      <c r="L218" s="199">
        <f t="shared" si="9"/>
        <v>0.01540840875</v>
      </c>
      <c r="M218" s="199">
        <f t="shared" si="13"/>
        <v>0.01849320591</v>
      </c>
      <c r="N218" s="201">
        <f t="shared" si="10"/>
        <v>0.02350462886</v>
      </c>
      <c r="O218" s="201">
        <f t="shared" si="14"/>
        <v>0.0209834941</v>
      </c>
      <c r="P218" s="209">
        <f t="shared" si="17"/>
        <v>424</v>
      </c>
      <c r="Q218" s="209">
        <f t="shared" si="7"/>
        <v>316.8571429</v>
      </c>
      <c r="R218" s="240">
        <v>2837.0</v>
      </c>
      <c r="S218" s="240">
        <v>7349.0</v>
      </c>
      <c r="T218" s="234">
        <f t="shared" si="28"/>
        <v>7535</v>
      </c>
      <c r="U218" s="234">
        <f t="shared" si="24"/>
        <v>144</v>
      </c>
      <c r="V218" s="228">
        <f t="shared" si="19"/>
        <v>2309</v>
      </c>
      <c r="W218" s="236">
        <f t="shared" si="27"/>
        <v>0.5348621728</v>
      </c>
      <c r="X218" s="49">
        <f t="shared" si="26"/>
        <v>2008</v>
      </c>
      <c r="Y218" s="56"/>
    </row>
    <row r="219" ht="15.75" customHeight="1">
      <c r="A219" s="206">
        <v>44103.0</v>
      </c>
      <c r="B219" s="117">
        <f>all!B219</f>
        <v>18137</v>
      </c>
      <c r="C219" s="117">
        <f>all!C219</f>
        <v>416</v>
      </c>
      <c r="D219" s="215">
        <f t="shared" si="5"/>
        <v>314.8571429</v>
      </c>
      <c r="E219" s="186">
        <f t="shared" si="25"/>
        <v>4423</v>
      </c>
      <c r="F219" s="187">
        <f t="shared" si="1"/>
        <v>18799</v>
      </c>
      <c r="G219" s="239">
        <v>336.0</v>
      </c>
      <c r="H219" s="67">
        <f t="shared" si="16"/>
        <v>1.546468401</v>
      </c>
      <c r="I219" s="67">
        <f t="shared" si="11"/>
        <v>1.020489877</v>
      </c>
      <c r="J219" s="210">
        <f t="shared" si="6"/>
        <v>0.7924528302</v>
      </c>
      <c r="K219" s="210">
        <f t="shared" si="12"/>
        <v>1.062847278</v>
      </c>
      <c r="L219" s="199">
        <f t="shared" si="9"/>
        <v>0.0234749732</v>
      </c>
      <c r="M219" s="199">
        <f t="shared" si="13"/>
        <v>0.01868010227</v>
      </c>
      <c r="N219" s="201">
        <f t="shared" si="10"/>
        <v>0.01819855928</v>
      </c>
      <c r="O219" s="201">
        <f t="shared" si="14"/>
        <v>0.0190938838</v>
      </c>
      <c r="P219" s="209">
        <f t="shared" si="17"/>
        <v>336</v>
      </c>
      <c r="Q219" s="209">
        <f t="shared" si="7"/>
        <v>314.8571429</v>
      </c>
      <c r="R219" s="240">
        <v>2898.0</v>
      </c>
      <c r="S219" s="240">
        <v>7479.0</v>
      </c>
      <c r="T219" s="234">
        <f t="shared" si="28"/>
        <v>7760</v>
      </c>
      <c r="U219" s="234">
        <f t="shared" si="24"/>
        <v>225</v>
      </c>
      <c r="V219" s="228">
        <f t="shared" si="19"/>
        <v>2350</v>
      </c>
      <c r="W219" s="236">
        <f t="shared" si="27"/>
        <v>0.5313135881</v>
      </c>
      <c r="X219" s="49">
        <f t="shared" si="26"/>
        <v>2073</v>
      </c>
      <c r="Y219" s="56"/>
    </row>
    <row r="220" ht="15.75" customHeight="1">
      <c r="A220" s="206">
        <v>44104.0</v>
      </c>
      <c r="B220" s="117">
        <f>all!B220</f>
        <v>18489</v>
      </c>
      <c r="C220" s="117">
        <f>all!C220</f>
        <v>354</v>
      </c>
      <c r="D220" s="215">
        <f t="shared" si="5"/>
        <v>314.2857143</v>
      </c>
      <c r="E220" s="186">
        <f t="shared" si="25"/>
        <v>4465</v>
      </c>
      <c r="F220" s="187">
        <f t="shared" si="1"/>
        <v>19210</v>
      </c>
      <c r="G220" s="239">
        <v>411.0</v>
      </c>
      <c r="H220" s="67">
        <f t="shared" si="16"/>
        <v>0.8509615385</v>
      </c>
      <c r="I220" s="67">
        <f t="shared" si="11"/>
        <v>1.031385455</v>
      </c>
      <c r="J220" s="210">
        <f t="shared" si="6"/>
        <v>1.223214286</v>
      </c>
      <c r="K220" s="210">
        <f t="shared" si="12"/>
        <v>1.102407094</v>
      </c>
      <c r="L220" s="199">
        <f t="shared" si="9"/>
        <v>0.01951811215</v>
      </c>
      <c r="M220" s="199">
        <f t="shared" si="13"/>
        <v>0.01826034622</v>
      </c>
      <c r="N220" s="201">
        <f t="shared" si="10"/>
        <v>0.02186286505</v>
      </c>
      <c r="O220" s="201">
        <f t="shared" si="14"/>
        <v>0.01683459683</v>
      </c>
      <c r="P220" s="209">
        <f t="shared" si="17"/>
        <v>411</v>
      </c>
      <c r="Q220" s="209">
        <f t="shared" si="7"/>
        <v>326</v>
      </c>
      <c r="R220" s="240">
        <v>2927.0</v>
      </c>
      <c r="S220" s="240">
        <v>7598.0</v>
      </c>
      <c r="T220" s="234">
        <f t="shared" si="28"/>
        <v>7964</v>
      </c>
      <c r="U220" s="234">
        <f t="shared" si="24"/>
        <v>204</v>
      </c>
      <c r="V220" s="228">
        <f t="shared" si="19"/>
        <v>2343</v>
      </c>
      <c r="W220" s="236">
        <f t="shared" si="27"/>
        <v>0.5247480403</v>
      </c>
      <c r="X220" s="49">
        <f t="shared" si="26"/>
        <v>2122</v>
      </c>
      <c r="Y220" s="56"/>
    </row>
    <row r="221" ht="15.75" customHeight="1">
      <c r="A221" s="206">
        <v>44105.0</v>
      </c>
      <c r="B221" s="117">
        <f>all!B221</f>
        <v>18900</v>
      </c>
      <c r="C221" s="117">
        <f>all!C221</f>
        <v>411</v>
      </c>
      <c r="D221" s="215">
        <f t="shared" si="5"/>
        <v>324.1428571</v>
      </c>
      <c r="E221" s="186">
        <f t="shared" si="25"/>
        <v>4517</v>
      </c>
      <c r="F221" s="187">
        <f t="shared" si="1"/>
        <v>19621</v>
      </c>
      <c r="G221" s="239">
        <v>411.0</v>
      </c>
      <c r="H221" s="67">
        <f t="shared" si="16"/>
        <v>1.161016949</v>
      </c>
      <c r="I221" s="67">
        <f t="shared" si="11"/>
        <v>1.047177314</v>
      </c>
      <c r="J221" s="210">
        <f t="shared" si="6"/>
        <v>1</v>
      </c>
      <c r="K221" s="210">
        <f t="shared" si="12"/>
        <v>1.108478523</v>
      </c>
      <c r="L221" s="199">
        <f t="shared" si="9"/>
        <v>0.02222943372</v>
      </c>
      <c r="M221" s="199">
        <f t="shared" si="13"/>
        <v>0.01843860888</v>
      </c>
      <c r="N221" s="201">
        <f t="shared" si="10"/>
        <v>0.02139510672</v>
      </c>
      <c r="O221" s="201">
        <f t="shared" si="14"/>
        <v>0.01752226559</v>
      </c>
      <c r="P221" s="209">
        <f t="shared" si="17"/>
        <v>411</v>
      </c>
      <c r="Q221" s="209">
        <f t="shared" si="7"/>
        <v>341.8571429</v>
      </c>
      <c r="R221" s="240">
        <v>2961.0</v>
      </c>
      <c r="S221" s="240">
        <v>7755.0</v>
      </c>
      <c r="T221" s="234">
        <f t="shared" si="28"/>
        <v>8184</v>
      </c>
      <c r="U221" s="234">
        <f t="shared" si="24"/>
        <v>220</v>
      </c>
      <c r="V221" s="228">
        <f t="shared" si="19"/>
        <v>2340</v>
      </c>
      <c r="W221" s="236">
        <f t="shared" si="27"/>
        <v>0.5180429489</v>
      </c>
      <c r="X221" s="49">
        <f t="shared" si="26"/>
        <v>2177</v>
      </c>
      <c r="Y221" s="56"/>
    </row>
    <row r="222" ht="15.75" customHeight="1">
      <c r="A222" s="206">
        <v>44106.0</v>
      </c>
      <c r="B222" s="117">
        <f>all!B222</f>
        <v>19360</v>
      </c>
      <c r="C222" s="117">
        <f>all!C222</f>
        <v>460</v>
      </c>
      <c r="D222" s="215">
        <f t="shared" si="5"/>
        <v>349</v>
      </c>
      <c r="E222" s="186">
        <f t="shared" si="25"/>
        <v>4638</v>
      </c>
      <c r="F222" s="187">
        <f t="shared" si="1"/>
        <v>19969</v>
      </c>
      <c r="G222" s="239">
        <v>348.0</v>
      </c>
      <c r="H222" s="67">
        <f t="shared" si="16"/>
        <v>1.119221411</v>
      </c>
      <c r="I222" s="67">
        <f t="shared" si="11"/>
        <v>1.067666582</v>
      </c>
      <c r="J222" s="210">
        <f t="shared" si="6"/>
        <v>0.8467153285</v>
      </c>
      <c r="K222" s="210">
        <f t="shared" si="12"/>
        <v>1.101705327</v>
      </c>
      <c r="L222" s="199">
        <f t="shared" si="9"/>
        <v>0.02433862434</v>
      </c>
      <c r="M222" s="199">
        <f t="shared" si="13"/>
        <v>0.01946034562</v>
      </c>
      <c r="N222" s="201">
        <f t="shared" si="10"/>
        <v>0.01773609908</v>
      </c>
      <c r="O222" s="201">
        <f t="shared" si="14"/>
        <v>0.01761755401</v>
      </c>
      <c r="P222" s="209">
        <f t="shared" si="17"/>
        <v>348</v>
      </c>
      <c r="Q222" s="209">
        <f t="shared" si="7"/>
        <v>339.2857143</v>
      </c>
      <c r="R222" s="240">
        <v>2991.0</v>
      </c>
      <c r="S222" s="240">
        <v>7967.0</v>
      </c>
      <c r="T222" s="234">
        <f t="shared" si="28"/>
        <v>8402</v>
      </c>
      <c r="U222" s="234">
        <f t="shared" si="24"/>
        <v>218</v>
      </c>
      <c r="V222" s="228">
        <f t="shared" si="19"/>
        <v>2382</v>
      </c>
      <c r="W222" s="236">
        <f t="shared" si="27"/>
        <v>0.5135834411</v>
      </c>
      <c r="X222" s="49">
        <f t="shared" si="26"/>
        <v>2256</v>
      </c>
      <c r="Y222" s="56"/>
    </row>
    <row r="223" ht="15.75" customHeight="1">
      <c r="A223" s="214">
        <v>44107.0</v>
      </c>
      <c r="B223" s="117">
        <f>all!B223</f>
        <v>19627</v>
      </c>
      <c r="C223" s="117">
        <f>all!C223</f>
        <v>267</v>
      </c>
      <c r="D223" s="215">
        <f t="shared" si="5"/>
        <v>342.1428571</v>
      </c>
      <c r="E223" s="186">
        <f t="shared" si="25"/>
        <v>4665</v>
      </c>
      <c r="F223" s="187">
        <f t="shared" si="1"/>
        <v>20195</v>
      </c>
      <c r="G223" s="239">
        <v>226.0</v>
      </c>
      <c r="H223" s="67">
        <f t="shared" si="16"/>
        <v>0.5804347826</v>
      </c>
      <c r="I223" s="67">
        <f t="shared" si="11"/>
        <v>1.035688766</v>
      </c>
      <c r="J223" s="210">
        <f t="shared" si="6"/>
        <v>0.6494252874</v>
      </c>
      <c r="K223" s="210">
        <f t="shared" si="12"/>
        <v>1.030383487</v>
      </c>
      <c r="L223" s="199">
        <f t="shared" si="9"/>
        <v>0.01379132231</v>
      </c>
      <c r="M223" s="199">
        <f t="shared" si="13"/>
        <v>0.0187720599</v>
      </c>
      <c r="N223" s="201">
        <f t="shared" si="10"/>
        <v>0.01131754219</v>
      </c>
      <c r="O223" s="201">
        <f t="shared" si="14"/>
        <v>0.01774122987</v>
      </c>
      <c r="P223" s="209">
        <f t="shared" si="17"/>
        <v>226</v>
      </c>
      <c r="Q223" s="209">
        <f t="shared" si="7"/>
        <v>334.1428571</v>
      </c>
      <c r="R223" s="240">
        <v>3019.0</v>
      </c>
      <c r="S223" s="240">
        <v>8025.0</v>
      </c>
      <c r="T223" s="234">
        <f t="shared" si="28"/>
        <v>8583</v>
      </c>
      <c r="U223" s="234">
        <f t="shared" si="24"/>
        <v>181</v>
      </c>
      <c r="V223" s="228">
        <f t="shared" si="19"/>
        <v>2464</v>
      </c>
      <c r="W223" s="236">
        <f t="shared" si="27"/>
        <v>0.5281886388</v>
      </c>
      <c r="X223" s="49">
        <f t="shared" si="26"/>
        <v>2201</v>
      </c>
      <c r="Y223" s="56"/>
    </row>
    <row r="224" ht="15.75" customHeight="1">
      <c r="A224" s="214">
        <v>44108.0</v>
      </c>
      <c r="B224" s="117">
        <f>all!B224</f>
        <v>19856</v>
      </c>
      <c r="C224" s="117">
        <f>all!C224</f>
        <v>229</v>
      </c>
      <c r="D224" s="215">
        <f t="shared" si="5"/>
        <v>343.7142857</v>
      </c>
      <c r="E224" s="186">
        <f t="shared" si="25"/>
        <v>4724</v>
      </c>
      <c r="F224" s="187">
        <f t="shared" si="1"/>
        <v>20439</v>
      </c>
      <c r="G224" s="239">
        <v>244.0</v>
      </c>
      <c r="H224" s="67">
        <f t="shared" si="16"/>
        <v>0.8576779026</v>
      </c>
      <c r="I224" s="67">
        <f t="shared" si="11"/>
        <v>1.005223679</v>
      </c>
      <c r="J224" s="210">
        <f t="shared" si="6"/>
        <v>1.079646018</v>
      </c>
      <c r="K224" s="210">
        <f t="shared" si="12"/>
        <v>1.075858365</v>
      </c>
      <c r="L224" s="199">
        <f t="shared" si="9"/>
        <v>0.01166760075</v>
      </c>
      <c r="M224" s="199">
        <f t="shared" si="13"/>
        <v>0.01863263932</v>
      </c>
      <c r="N224" s="201">
        <f t="shared" si="10"/>
        <v>0.01208219856</v>
      </c>
      <c r="O224" s="201">
        <f t="shared" si="14"/>
        <v>0.01904196316</v>
      </c>
      <c r="P224" s="209">
        <f t="shared" si="17"/>
        <v>244</v>
      </c>
      <c r="Q224" s="209">
        <f t="shared" si="7"/>
        <v>342.8571429</v>
      </c>
      <c r="R224" s="240">
        <v>3049.0</v>
      </c>
      <c r="S224" s="240">
        <v>8083.0</v>
      </c>
      <c r="T224" s="234">
        <f t="shared" si="28"/>
        <v>8724</v>
      </c>
      <c r="U224" s="234">
        <f t="shared" si="24"/>
        <v>141</v>
      </c>
      <c r="V224" s="228">
        <f t="shared" si="19"/>
        <v>2507</v>
      </c>
      <c r="W224" s="236">
        <f t="shared" si="27"/>
        <v>0.5306943268</v>
      </c>
      <c r="X224" s="49">
        <f t="shared" si="26"/>
        <v>2217</v>
      </c>
      <c r="Y224" s="56"/>
    </row>
    <row r="225" ht="15.75" customHeight="1">
      <c r="A225" s="206">
        <v>44109.0</v>
      </c>
      <c r="B225" s="117">
        <f>all!B225</f>
        <v>20159</v>
      </c>
      <c r="C225" s="117">
        <f>all!C225</f>
        <v>303</v>
      </c>
      <c r="D225" s="215">
        <f t="shared" si="5"/>
        <v>348.5714286</v>
      </c>
      <c r="E225" s="186">
        <f t="shared" si="25"/>
        <v>4574</v>
      </c>
      <c r="F225" s="187">
        <f t="shared" si="1"/>
        <v>20875</v>
      </c>
      <c r="G225" s="239">
        <v>436.0</v>
      </c>
      <c r="H225" s="67">
        <f t="shared" si="16"/>
        <v>1.323144105</v>
      </c>
      <c r="I225" s="67">
        <f t="shared" si="11"/>
        <v>1.084108756</v>
      </c>
      <c r="J225" s="210">
        <f t="shared" si="6"/>
        <v>1.786885246</v>
      </c>
      <c r="K225" s="210">
        <f t="shared" si="12"/>
        <v>1.211909861</v>
      </c>
      <c r="L225" s="199">
        <f t="shared" si="9"/>
        <v>0.01525987107</v>
      </c>
      <c r="M225" s="199">
        <f t="shared" si="13"/>
        <v>0.01861141965</v>
      </c>
      <c r="N225" s="201">
        <f t="shared" si="10"/>
        <v>0.0213317677</v>
      </c>
      <c r="O225" s="201">
        <f t="shared" si="14"/>
        <v>0.0205394518</v>
      </c>
      <c r="P225" s="209">
        <f t="shared" si="17"/>
        <v>436</v>
      </c>
      <c r="Q225" s="209">
        <f t="shared" si="7"/>
        <v>344.5714286</v>
      </c>
      <c r="R225" s="240">
        <v>3082.0</v>
      </c>
      <c r="S225" s="240">
        <v>8232.0</v>
      </c>
      <c r="T225" s="234">
        <f t="shared" si="28"/>
        <v>8845</v>
      </c>
      <c r="U225" s="234">
        <f t="shared" si="24"/>
        <v>121</v>
      </c>
      <c r="V225" s="228">
        <f t="shared" si="19"/>
        <v>2446</v>
      </c>
      <c r="W225" s="236">
        <f t="shared" si="27"/>
        <v>0.5347616965</v>
      </c>
      <c r="X225" s="49">
        <f t="shared" si="26"/>
        <v>2128</v>
      </c>
      <c r="Y225" s="56"/>
    </row>
    <row r="226" ht="15.75" customHeight="1">
      <c r="A226" s="206">
        <v>44110.0</v>
      </c>
      <c r="B226" s="117">
        <f>all!B226</f>
        <v>20555</v>
      </c>
      <c r="C226" s="117">
        <f>all!C226</f>
        <v>399</v>
      </c>
      <c r="D226" s="215">
        <f t="shared" si="5"/>
        <v>346.1428571</v>
      </c>
      <c r="E226" s="186">
        <f t="shared" si="25"/>
        <v>4627</v>
      </c>
      <c r="F226" s="187">
        <f t="shared" si="1"/>
        <v>21307</v>
      </c>
      <c r="G226" s="239">
        <v>432.0</v>
      </c>
      <c r="H226" s="67">
        <f t="shared" si="16"/>
        <v>1.316831683</v>
      </c>
      <c r="I226" s="67">
        <f t="shared" si="11"/>
        <v>1.094469597</v>
      </c>
      <c r="J226" s="210">
        <f t="shared" si="6"/>
        <v>0.9908256881</v>
      </c>
      <c r="K226" s="210">
        <f t="shared" si="12"/>
        <v>1.046145585</v>
      </c>
      <c r="L226" s="199">
        <f t="shared" si="9"/>
        <v>0.01979264844</v>
      </c>
      <c r="M226" s="199">
        <f t="shared" si="13"/>
        <v>0.01808537326</v>
      </c>
      <c r="N226" s="201">
        <f t="shared" si="10"/>
        <v>0.02069461078</v>
      </c>
      <c r="O226" s="201">
        <f t="shared" si="14"/>
        <v>0.01810203446</v>
      </c>
      <c r="P226" s="209">
        <f t="shared" si="17"/>
        <v>432</v>
      </c>
      <c r="Q226" s="209">
        <f t="shared" si="7"/>
        <v>358.2857143</v>
      </c>
      <c r="R226" s="240">
        <v>3122.0</v>
      </c>
      <c r="S226" s="240">
        <v>8385.0</v>
      </c>
      <c r="T226" s="234">
        <f t="shared" si="28"/>
        <v>9048</v>
      </c>
      <c r="U226" s="234">
        <f t="shared" si="24"/>
        <v>203</v>
      </c>
      <c r="V226" s="228">
        <f t="shared" si="19"/>
        <v>2444</v>
      </c>
      <c r="W226" s="236">
        <f t="shared" si="27"/>
        <v>0.5282040199</v>
      </c>
      <c r="X226" s="49">
        <f t="shared" si="26"/>
        <v>2183</v>
      </c>
      <c r="Y226" s="56"/>
    </row>
    <row r="227" ht="15.75" customHeight="1">
      <c r="A227" s="206">
        <v>44111.0</v>
      </c>
      <c r="B227" s="117">
        <f>all!B227</f>
        <v>20961</v>
      </c>
      <c r="C227" s="117">
        <f>all!C227</f>
        <v>407</v>
      </c>
      <c r="D227" s="215">
        <f t="shared" si="5"/>
        <v>353.7142857</v>
      </c>
      <c r="E227" s="186">
        <f t="shared" si="25"/>
        <v>4676</v>
      </c>
      <c r="F227" s="187">
        <f t="shared" si="1"/>
        <v>21732</v>
      </c>
      <c r="G227" s="239">
        <v>425.0</v>
      </c>
      <c r="H227" s="67">
        <f t="shared" si="16"/>
        <v>1.020050125</v>
      </c>
      <c r="I227" s="67">
        <f t="shared" si="11"/>
        <v>1.028667312</v>
      </c>
      <c r="J227" s="210">
        <f t="shared" si="6"/>
        <v>0.9837962963</v>
      </c>
      <c r="K227" s="210">
        <f t="shared" si="12"/>
        <v>1.070063519</v>
      </c>
      <c r="L227" s="199">
        <f t="shared" si="9"/>
        <v>0.01980053515</v>
      </c>
      <c r="M227" s="199">
        <f t="shared" si="13"/>
        <v>0.0181257194</v>
      </c>
      <c r="N227" s="201">
        <f t="shared" si="10"/>
        <v>0.01994649646</v>
      </c>
      <c r="O227" s="201">
        <f t="shared" si="14"/>
        <v>0.01687876232</v>
      </c>
      <c r="P227" s="209">
        <f t="shared" si="17"/>
        <v>425</v>
      </c>
      <c r="Q227" s="209">
        <f t="shared" si="7"/>
        <v>360.2857143</v>
      </c>
      <c r="R227" s="240">
        <v>3150.0</v>
      </c>
      <c r="S227" s="240">
        <v>8559.0</v>
      </c>
      <c r="T227" s="234">
        <f t="shared" si="28"/>
        <v>9252</v>
      </c>
      <c r="U227" s="234">
        <f t="shared" si="24"/>
        <v>204</v>
      </c>
      <c r="V227" s="228">
        <f t="shared" si="19"/>
        <v>2456</v>
      </c>
      <c r="W227" s="236">
        <f t="shared" si="27"/>
        <v>0.5252352438</v>
      </c>
      <c r="X227" s="49">
        <f t="shared" si="26"/>
        <v>2220</v>
      </c>
      <c r="Y227" s="56"/>
    </row>
    <row r="228" ht="15.75" customHeight="1">
      <c r="A228" s="206">
        <v>44112.0</v>
      </c>
      <c r="B228" s="117">
        <f>all!B228</f>
        <v>21395</v>
      </c>
      <c r="C228" s="117">
        <f>all!C228</f>
        <v>436</v>
      </c>
      <c r="D228" s="215">
        <f t="shared" si="5"/>
        <v>357.2857143</v>
      </c>
      <c r="E228" s="186">
        <f t="shared" si="25"/>
        <v>4770</v>
      </c>
      <c r="F228" s="187">
        <f t="shared" si="1"/>
        <v>22107</v>
      </c>
      <c r="G228" s="239">
        <v>375.0</v>
      </c>
      <c r="H228" s="67">
        <f t="shared" si="16"/>
        <v>1.071253071</v>
      </c>
      <c r="I228" s="67">
        <f t="shared" si="11"/>
        <v>1.056203754</v>
      </c>
      <c r="J228" s="210">
        <f t="shared" si="6"/>
        <v>0.8823529412</v>
      </c>
      <c r="K228" s="210">
        <f t="shared" si="12"/>
        <v>1.027455851</v>
      </c>
      <c r="L228" s="199">
        <f t="shared" si="9"/>
        <v>0.02080053433</v>
      </c>
      <c r="M228" s="199">
        <f t="shared" si="13"/>
        <v>0.01792159091</v>
      </c>
      <c r="N228" s="201">
        <f t="shared" si="10"/>
        <v>0.01725565986</v>
      </c>
      <c r="O228" s="201">
        <f t="shared" si="14"/>
        <v>0.01677254285</v>
      </c>
      <c r="P228" s="209">
        <f t="shared" si="17"/>
        <v>375</v>
      </c>
      <c r="Q228" s="209">
        <f t="shared" si="7"/>
        <v>355.1428571</v>
      </c>
      <c r="R228" s="240">
        <v>3170.0</v>
      </c>
      <c r="S228" s="240">
        <v>8727.0</v>
      </c>
      <c r="T228" s="234">
        <f t="shared" si="28"/>
        <v>9498</v>
      </c>
      <c r="U228" s="234">
        <f t="shared" si="24"/>
        <v>246</v>
      </c>
      <c r="V228" s="228">
        <f t="shared" si="19"/>
        <v>2498</v>
      </c>
      <c r="W228" s="236">
        <f t="shared" si="27"/>
        <v>0.5236897275</v>
      </c>
      <c r="X228" s="49">
        <f t="shared" si="26"/>
        <v>2272</v>
      </c>
      <c r="Y228" s="56"/>
    </row>
    <row r="229" ht="15.75" customHeight="1">
      <c r="A229" s="206">
        <v>44113.0</v>
      </c>
      <c r="B229" s="117">
        <f>all!B229</f>
        <v>21786</v>
      </c>
      <c r="C229" s="117">
        <f>all!C229</f>
        <v>391</v>
      </c>
      <c r="D229" s="215">
        <f t="shared" si="5"/>
        <v>347.4285714</v>
      </c>
      <c r="E229" s="186">
        <f t="shared" si="25"/>
        <v>4875</v>
      </c>
      <c r="F229" s="187">
        <f t="shared" si="1"/>
        <v>22504</v>
      </c>
      <c r="G229" s="239">
        <v>397.0</v>
      </c>
      <c r="H229" s="67">
        <f t="shared" si="16"/>
        <v>0.8967889908</v>
      </c>
      <c r="I229" s="67">
        <f t="shared" si="11"/>
        <v>1.023175259</v>
      </c>
      <c r="J229" s="210">
        <f t="shared" si="6"/>
        <v>1.058666667</v>
      </c>
      <c r="K229" s="210">
        <f t="shared" si="12"/>
        <v>1.034789184</v>
      </c>
      <c r="L229" s="199">
        <f t="shared" si="9"/>
        <v>0.01827529797</v>
      </c>
      <c r="M229" s="199">
        <f t="shared" si="13"/>
        <v>0.01705540143</v>
      </c>
      <c r="N229" s="201">
        <f t="shared" si="10"/>
        <v>0.01795811281</v>
      </c>
      <c r="O229" s="201">
        <f t="shared" si="14"/>
        <v>0.01663244366</v>
      </c>
      <c r="P229" s="209">
        <f t="shared" si="17"/>
        <v>397</v>
      </c>
      <c r="Q229" s="209">
        <f t="shared" si="7"/>
        <v>362.1428571</v>
      </c>
      <c r="R229" s="240">
        <v>3213.0</v>
      </c>
      <c r="S229" s="240">
        <v>8892.0</v>
      </c>
      <c r="T229" s="234">
        <f t="shared" si="28"/>
        <v>9681</v>
      </c>
      <c r="U229" s="234">
        <f t="shared" si="24"/>
        <v>183</v>
      </c>
      <c r="V229" s="228">
        <f t="shared" si="19"/>
        <v>2545</v>
      </c>
      <c r="W229" s="236">
        <f t="shared" si="27"/>
        <v>0.5220512821</v>
      </c>
      <c r="X229" s="49">
        <f t="shared" si="26"/>
        <v>2330</v>
      </c>
      <c r="Y229" s="56"/>
    </row>
    <row r="230" ht="15.75" customHeight="1">
      <c r="A230" s="214">
        <v>44114.0</v>
      </c>
      <c r="B230" s="117">
        <f>all!B230</f>
        <v>22092</v>
      </c>
      <c r="C230" s="117">
        <f>all!C230</f>
        <v>306</v>
      </c>
      <c r="D230" s="215">
        <f t="shared" si="5"/>
        <v>353</v>
      </c>
      <c r="E230" s="186">
        <f t="shared" si="25"/>
        <v>4866</v>
      </c>
      <c r="F230" s="187">
        <f t="shared" si="1"/>
        <v>22733</v>
      </c>
      <c r="G230" s="239">
        <v>229.0</v>
      </c>
      <c r="H230" s="67">
        <f t="shared" si="16"/>
        <v>0.7826086957</v>
      </c>
      <c r="I230" s="67">
        <f t="shared" si="11"/>
        <v>0.9810986695</v>
      </c>
      <c r="J230" s="210">
        <f t="shared" si="6"/>
        <v>0.5768261965</v>
      </c>
      <c r="K230" s="210">
        <f t="shared" si="12"/>
        <v>1.001053042</v>
      </c>
      <c r="L230" s="199">
        <f t="shared" si="9"/>
        <v>0.01404571743</v>
      </c>
      <c r="M230" s="199">
        <f t="shared" si="13"/>
        <v>0.01709174359</v>
      </c>
      <c r="N230" s="201">
        <f t="shared" si="10"/>
        <v>0.01017596872</v>
      </c>
      <c r="O230" s="201">
        <f t="shared" si="14"/>
        <v>0.01707452314</v>
      </c>
      <c r="P230" s="209">
        <f t="shared" si="17"/>
        <v>229</v>
      </c>
      <c r="Q230" s="209">
        <f t="shared" si="7"/>
        <v>362.5714286</v>
      </c>
      <c r="R230" s="240">
        <v>3245.0</v>
      </c>
      <c r="S230" s="240">
        <v>9002.0</v>
      </c>
      <c r="T230" s="234">
        <f t="shared" si="28"/>
        <v>9845</v>
      </c>
      <c r="U230" s="234">
        <f t="shared" si="24"/>
        <v>164</v>
      </c>
      <c r="V230" s="228">
        <f t="shared" si="19"/>
        <v>2517</v>
      </c>
      <c r="W230" s="236">
        <f t="shared" si="27"/>
        <v>0.5172626387</v>
      </c>
      <c r="X230" s="49">
        <f t="shared" si="26"/>
        <v>2349</v>
      </c>
      <c r="Y230" s="56"/>
    </row>
    <row r="231" ht="15.75" customHeight="1">
      <c r="A231" s="214">
        <v>44115.0</v>
      </c>
      <c r="B231" s="117">
        <f>all!B231</f>
        <v>22372</v>
      </c>
      <c r="C231" s="117">
        <f>all!C231</f>
        <v>280</v>
      </c>
      <c r="D231" s="215">
        <f t="shared" si="5"/>
        <v>360.2857143</v>
      </c>
      <c r="E231" s="186">
        <f t="shared" si="25"/>
        <v>4928</v>
      </c>
      <c r="F231" s="187">
        <f t="shared" si="1"/>
        <v>22920</v>
      </c>
      <c r="G231" s="239">
        <v>187.0</v>
      </c>
      <c r="H231" s="67">
        <f t="shared" si="16"/>
        <v>0.9150326797</v>
      </c>
      <c r="I231" s="67">
        <f t="shared" si="11"/>
        <v>1.022923407</v>
      </c>
      <c r="J231" s="210">
        <f t="shared" si="6"/>
        <v>0.8165938865</v>
      </c>
      <c r="K231" s="210">
        <f t="shared" si="12"/>
        <v>1.021949117</v>
      </c>
      <c r="L231" s="199">
        <f t="shared" si="9"/>
        <v>0.01267427123</v>
      </c>
      <c r="M231" s="199">
        <f t="shared" si="13"/>
        <v>0.01723555366</v>
      </c>
      <c r="N231" s="201">
        <f t="shared" si="10"/>
        <v>0.008225927066</v>
      </c>
      <c r="O231" s="201">
        <f t="shared" si="14"/>
        <v>0.01826214667</v>
      </c>
      <c r="P231" s="209">
        <f t="shared" si="17"/>
        <v>187</v>
      </c>
      <c r="Q231" s="209">
        <f t="shared" si="7"/>
        <v>354.4285714</v>
      </c>
      <c r="R231" s="240">
        <v>3271.0</v>
      </c>
      <c r="S231" s="240">
        <v>9093.0</v>
      </c>
      <c r="T231" s="234">
        <f t="shared" si="28"/>
        <v>10008</v>
      </c>
      <c r="U231" s="234">
        <f t="shared" si="24"/>
        <v>163</v>
      </c>
      <c r="V231" s="228">
        <f t="shared" si="19"/>
        <v>2617</v>
      </c>
      <c r="W231" s="236">
        <f t="shared" si="27"/>
        <v>0.5310470779</v>
      </c>
      <c r="X231" s="49">
        <f t="shared" si="26"/>
        <v>2311</v>
      </c>
      <c r="Y231" s="56"/>
    </row>
    <row r="232" ht="15.75" customHeight="1">
      <c r="A232" s="206">
        <v>44116.0</v>
      </c>
      <c r="B232" s="117">
        <f>all!B232</f>
        <v>22666</v>
      </c>
      <c r="C232" s="117">
        <f>all!C232</f>
        <v>295</v>
      </c>
      <c r="D232" s="215">
        <f t="shared" si="5"/>
        <v>359.1428571</v>
      </c>
      <c r="E232" s="186">
        <f t="shared" si="25"/>
        <v>4954</v>
      </c>
      <c r="F232" s="187">
        <f t="shared" si="1"/>
        <v>23427</v>
      </c>
      <c r="G232" s="239">
        <v>507.0</v>
      </c>
      <c r="H232" s="67">
        <f t="shared" si="16"/>
        <v>1.053571429</v>
      </c>
      <c r="I232" s="67">
        <f t="shared" si="11"/>
        <v>1.047410097</v>
      </c>
      <c r="J232" s="210">
        <f t="shared" si="6"/>
        <v>2.711229947</v>
      </c>
      <c r="K232" s="210">
        <f t="shared" si="12"/>
        <v>1.225897108</v>
      </c>
      <c r="L232" s="199">
        <f t="shared" si="9"/>
        <v>0.01318612551</v>
      </c>
      <c r="M232" s="199">
        <f t="shared" si="13"/>
        <v>0.01693930429</v>
      </c>
      <c r="N232" s="201">
        <f t="shared" si="10"/>
        <v>0.02212041885</v>
      </c>
      <c r="O232" s="201">
        <f t="shared" si="14"/>
        <v>0.01943732952</v>
      </c>
      <c r="P232" s="209">
        <f t="shared" si="17"/>
        <v>507</v>
      </c>
      <c r="Q232" s="209">
        <f t="shared" si="7"/>
        <v>364.5714286</v>
      </c>
      <c r="R232" s="240">
        <v>3315.0</v>
      </c>
      <c r="S232" s="240">
        <v>9218.0</v>
      </c>
      <c r="T232" s="234">
        <f t="shared" si="28"/>
        <v>10133</v>
      </c>
      <c r="U232" s="234">
        <f t="shared" si="24"/>
        <v>125</v>
      </c>
      <c r="V232" s="228">
        <f t="shared" si="19"/>
        <v>2598</v>
      </c>
      <c r="W232" s="236">
        <f t="shared" si="27"/>
        <v>0.5244247073</v>
      </c>
      <c r="X232" s="49">
        <f t="shared" si="26"/>
        <v>2356</v>
      </c>
      <c r="Y232" s="56"/>
    </row>
    <row r="233" ht="15.75" customHeight="1">
      <c r="A233" s="206">
        <v>44117.0</v>
      </c>
      <c r="B233" s="117">
        <f>all!B233</f>
        <v>23074</v>
      </c>
      <c r="C233" s="117">
        <f>all!C233</f>
        <v>408</v>
      </c>
      <c r="D233" s="215">
        <f t="shared" si="5"/>
        <v>360.4285714</v>
      </c>
      <c r="E233" s="186">
        <f t="shared" si="25"/>
        <v>4946</v>
      </c>
      <c r="F233" s="187">
        <f t="shared" si="1"/>
        <v>23863</v>
      </c>
      <c r="G233" s="239">
        <v>436.0</v>
      </c>
      <c r="H233" s="67">
        <f t="shared" si="16"/>
        <v>1.383050847</v>
      </c>
      <c r="I233" s="67">
        <f t="shared" si="11"/>
        <v>1.05489844</v>
      </c>
      <c r="J233" s="210">
        <f t="shared" si="6"/>
        <v>0.8599605523</v>
      </c>
      <c r="K233" s="210">
        <f t="shared" si="12"/>
        <v>1.110031522</v>
      </c>
      <c r="L233" s="199">
        <f t="shared" si="9"/>
        <v>0.01800052943</v>
      </c>
      <c r="M233" s="199">
        <f t="shared" si="13"/>
        <v>0.01668328729</v>
      </c>
      <c r="N233" s="201">
        <f t="shared" si="10"/>
        <v>0.0186110044</v>
      </c>
      <c r="O233" s="201">
        <f t="shared" si="14"/>
        <v>0.01720616972</v>
      </c>
      <c r="P233" s="209">
        <f t="shared" si="17"/>
        <v>436</v>
      </c>
      <c r="Q233" s="209">
        <f t="shared" si="7"/>
        <v>365.1428571</v>
      </c>
      <c r="R233" s="240">
        <v>3367.0</v>
      </c>
      <c r="S233" s="240">
        <v>9364.0</v>
      </c>
      <c r="T233" s="234">
        <f t="shared" si="28"/>
        <v>10343</v>
      </c>
      <c r="U233" s="234">
        <f t="shared" si="24"/>
        <v>210</v>
      </c>
      <c r="V233" s="228">
        <f t="shared" si="19"/>
        <v>2583</v>
      </c>
      <c r="W233" s="236">
        <f t="shared" si="27"/>
        <v>0.5222401941</v>
      </c>
      <c r="X233" s="49">
        <f t="shared" si="26"/>
        <v>2363</v>
      </c>
      <c r="Y233" s="56"/>
    </row>
    <row r="234" ht="15.75" customHeight="1">
      <c r="A234" s="206">
        <v>44118.0</v>
      </c>
      <c r="B234" s="117">
        <f>all!B234</f>
        <v>23509</v>
      </c>
      <c r="C234" s="117">
        <f>all!C234</f>
        <v>436</v>
      </c>
      <c r="D234" s="215">
        <f t="shared" si="5"/>
        <v>364.5714286</v>
      </c>
      <c r="E234" s="186">
        <f t="shared" si="25"/>
        <v>5028</v>
      </c>
      <c r="F234" s="187">
        <f t="shared" si="1"/>
        <v>24355</v>
      </c>
      <c r="G234" s="239">
        <v>492.0</v>
      </c>
      <c r="H234" s="67">
        <f t="shared" si="16"/>
        <v>1.068627451</v>
      </c>
      <c r="I234" s="67">
        <f t="shared" si="11"/>
        <v>1.023872911</v>
      </c>
      <c r="J234" s="210">
        <f t="shared" si="6"/>
        <v>1.128440367</v>
      </c>
      <c r="K234" s="210">
        <f t="shared" si="12"/>
        <v>1.127233357</v>
      </c>
      <c r="L234" s="199">
        <f t="shared" si="9"/>
        <v>0.01889572679</v>
      </c>
      <c r="M234" s="199">
        <f t="shared" si="13"/>
        <v>0.01655402896</v>
      </c>
      <c r="N234" s="201">
        <f t="shared" si="10"/>
        <v>0.02061769266</v>
      </c>
      <c r="O234" s="201">
        <f t="shared" si="14"/>
        <v>0.01471243298</v>
      </c>
      <c r="P234" s="209">
        <f t="shared" si="17"/>
        <v>492</v>
      </c>
      <c r="Q234" s="209">
        <f t="shared" si="7"/>
        <v>374.7142857</v>
      </c>
      <c r="R234" s="240">
        <v>3404.0</v>
      </c>
      <c r="S234" s="240">
        <v>9525.0</v>
      </c>
      <c r="T234" s="234">
        <f t="shared" si="28"/>
        <v>10580</v>
      </c>
      <c r="U234" s="234">
        <f t="shared" si="24"/>
        <v>237</v>
      </c>
      <c r="V234" s="228">
        <f t="shared" si="19"/>
        <v>2616</v>
      </c>
      <c r="W234" s="236">
        <f t="shared" si="27"/>
        <v>0.5202863962</v>
      </c>
      <c r="X234" s="49">
        <f t="shared" si="26"/>
        <v>2412</v>
      </c>
      <c r="Y234" s="56"/>
    </row>
    <row r="235" ht="15.75" customHeight="1">
      <c r="A235" s="206">
        <v>44119.0</v>
      </c>
      <c r="B235" s="117">
        <f>all!B235</f>
        <v>23961</v>
      </c>
      <c r="C235" s="117">
        <f>all!C235</f>
        <v>453</v>
      </c>
      <c r="D235" s="215">
        <f t="shared" si="5"/>
        <v>367</v>
      </c>
      <c r="E235" s="186">
        <f t="shared" si="25"/>
        <v>5070</v>
      </c>
      <c r="F235" s="187">
        <f t="shared" si="1"/>
        <v>24873</v>
      </c>
      <c r="G235" s="239">
        <v>518.0</v>
      </c>
      <c r="H235" s="67">
        <f t="shared" si="16"/>
        <v>1.038990826</v>
      </c>
      <c r="I235" s="67">
        <f t="shared" si="11"/>
        <v>1.026240499</v>
      </c>
      <c r="J235" s="210">
        <f t="shared" si="6"/>
        <v>1.052845528</v>
      </c>
      <c r="K235" s="210">
        <f t="shared" si="12"/>
        <v>1.135864511</v>
      </c>
      <c r="L235" s="199">
        <f t="shared" si="9"/>
        <v>0.01926921604</v>
      </c>
      <c r="M235" s="199">
        <f t="shared" si="13"/>
        <v>0.0163352692</v>
      </c>
      <c r="N235" s="201">
        <f t="shared" si="10"/>
        <v>0.02126873332</v>
      </c>
      <c r="O235" s="201">
        <f t="shared" si="14"/>
        <v>0.01514721746</v>
      </c>
      <c r="P235" s="209">
        <f t="shared" si="17"/>
        <v>518</v>
      </c>
      <c r="Q235" s="209">
        <f t="shared" si="7"/>
        <v>395.1428571</v>
      </c>
      <c r="R235" s="240">
        <v>3434.0</v>
      </c>
      <c r="S235" s="240">
        <v>9698.0</v>
      </c>
      <c r="T235" s="234">
        <f t="shared" si="28"/>
        <v>10829</v>
      </c>
      <c r="U235" s="234">
        <f t="shared" si="24"/>
        <v>249</v>
      </c>
      <c r="V235" s="228">
        <f t="shared" si="19"/>
        <v>2645</v>
      </c>
      <c r="W235" s="236">
        <f t="shared" si="27"/>
        <v>0.5216962525</v>
      </c>
      <c r="X235" s="49">
        <f t="shared" si="26"/>
        <v>2425</v>
      </c>
      <c r="Y235" s="56"/>
    </row>
    <row r="236" ht="15.75" customHeight="1">
      <c r="A236" s="206">
        <v>44120.0</v>
      </c>
      <c r="B236" s="117">
        <f>all!B236</f>
        <v>24464</v>
      </c>
      <c r="C236" s="117">
        <f>all!C236</f>
        <v>508</v>
      </c>
      <c r="D236" s="215">
        <f t="shared" si="5"/>
        <v>383.7142857</v>
      </c>
      <c r="E236" s="186">
        <f t="shared" si="25"/>
        <v>5118</v>
      </c>
      <c r="F236" s="187">
        <f t="shared" si="1"/>
        <v>25530</v>
      </c>
      <c r="G236" s="239">
        <v>657.0</v>
      </c>
      <c r="H236" s="67">
        <f t="shared" si="16"/>
        <v>1.121412804</v>
      </c>
      <c r="I236" s="67">
        <f t="shared" si="11"/>
        <v>1.032510465</v>
      </c>
      <c r="J236" s="210">
        <f t="shared" si="6"/>
        <v>1.268339768</v>
      </c>
      <c r="K236" s="210">
        <f t="shared" si="12"/>
        <v>1.184112864</v>
      </c>
      <c r="L236" s="199">
        <f t="shared" si="9"/>
        <v>0.02120111848</v>
      </c>
      <c r="M236" s="199">
        <f t="shared" si="13"/>
        <v>0.01675324356</v>
      </c>
      <c r="N236" s="201">
        <f t="shared" si="10"/>
        <v>0.02641418405</v>
      </c>
      <c r="O236" s="201">
        <f t="shared" si="14"/>
        <v>0.01541828637</v>
      </c>
      <c r="P236" s="209">
        <f t="shared" si="17"/>
        <v>657</v>
      </c>
      <c r="Q236" s="209">
        <f t="shared" si="7"/>
        <v>432.2857143</v>
      </c>
      <c r="R236" s="240">
        <v>3454.0</v>
      </c>
      <c r="S236" s="240">
        <v>9893.0</v>
      </c>
      <c r="T236" s="234">
        <f t="shared" si="28"/>
        <v>11117</v>
      </c>
      <c r="U236" s="234">
        <f t="shared" si="24"/>
        <v>288</v>
      </c>
      <c r="V236" s="228">
        <f t="shared" si="19"/>
        <v>2715</v>
      </c>
      <c r="W236" s="236">
        <f t="shared" si="27"/>
        <v>0.5304806565</v>
      </c>
      <c r="X236" s="49">
        <f t="shared" si="26"/>
        <v>2403</v>
      </c>
      <c r="Y236" s="56"/>
    </row>
    <row r="237" ht="15.75" customHeight="1">
      <c r="A237" s="214">
        <v>44121.0</v>
      </c>
      <c r="B237" s="117">
        <f>all!B237</f>
        <v>24946</v>
      </c>
      <c r="C237" s="117">
        <f>all!C237</f>
        <v>482</v>
      </c>
      <c r="D237" s="215">
        <f t="shared" si="5"/>
        <v>408.8571429</v>
      </c>
      <c r="E237" s="186">
        <f t="shared" si="25"/>
        <v>5333</v>
      </c>
      <c r="F237" s="187">
        <f t="shared" si="1"/>
        <v>26001</v>
      </c>
      <c r="G237" s="239">
        <v>471.0</v>
      </c>
      <c r="H237" s="67">
        <f t="shared" si="16"/>
        <v>0.9488188976</v>
      </c>
      <c r="I237" s="67">
        <f t="shared" si="11"/>
        <v>1.039014204</v>
      </c>
      <c r="J237" s="210">
        <f t="shared" si="6"/>
        <v>0.7168949772</v>
      </c>
      <c r="K237" s="210">
        <f t="shared" si="12"/>
        <v>1.141391403</v>
      </c>
      <c r="L237" s="199">
        <f t="shared" si="9"/>
        <v>0.01970241988</v>
      </c>
      <c r="M237" s="199">
        <f t="shared" si="13"/>
        <v>0.01756134391</v>
      </c>
      <c r="N237" s="201">
        <f t="shared" si="10"/>
        <v>0.01844888367</v>
      </c>
      <c r="O237" s="201">
        <f t="shared" si="14"/>
        <v>0.01595020234</v>
      </c>
      <c r="P237" s="209">
        <f t="shared" si="17"/>
        <v>471</v>
      </c>
      <c r="Q237" s="209">
        <f t="shared" si="7"/>
        <v>466.8571429</v>
      </c>
      <c r="R237" s="240">
        <v>3475.0</v>
      </c>
      <c r="S237" s="240">
        <v>10037.0</v>
      </c>
      <c r="T237" s="234">
        <f t="shared" si="28"/>
        <v>11434</v>
      </c>
      <c r="U237" s="234">
        <f t="shared" si="24"/>
        <v>317</v>
      </c>
      <c r="V237" s="228">
        <f t="shared" si="19"/>
        <v>2851</v>
      </c>
      <c r="W237" s="236">
        <f t="shared" si="27"/>
        <v>0.5345959122</v>
      </c>
      <c r="X237" s="49">
        <f t="shared" si="26"/>
        <v>2482</v>
      </c>
      <c r="Y237" s="56"/>
    </row>
    <row r="238" ht="15.75" customHeight="1">
      <c r="A238" s="214">
        <v>44122.0</v>
      </c>
      <c r="B238" s="117">
        <f>all!B238</f>
        <v>25384</v>
      </c>
      <c r="C238" s="117">
        <f>all!C238</f>
        <v>438</v>
      </c>
      <c r="D238" s="215">
        <f t="shared" si="5"/>
        <v>431.4285714</v>
      </c>
      <c r="E238" s="186">
        <f t="shared" si="25"/>
        <v>5542</v>
      </c>
      <c r="F238" s="187">
        <f t="shared" si="1"/>
        <v>26269</v>
      </c>
      <c r="G238" s="239">
        <v>268.0</v>
      </c>
      <c r="H238" s="67">
        <f t="shared" si="16"/>
        <v>0.9087136929</v>
      </c>
      <c r="I238" s="67">
        <f t="shared" si="11"/>
        <v>1.054777328</v>
      </c>
      <c r="J238" s="210">
        <f t="shared" si="6"/>
        <v>0.5690021231</v>
      </c>
      <c r="K238" s="210">
        <f t="shared" si="12"/>
        <v>1.140413394</v>
      </c>
      <c r="L238" s="199">
        <f t="shared" si="9"/>
        <v>0.01755792512</v>
      </c>
      <c r="M238" s="199">
        <f t="shared" si="13"/>
        <v>0.01825900875</v>
      </c>
      <c r="N238" s="201">
        <f t="shared" si="10"/>
        <v>0.01030729587</v>
      </c>
      <c r="O238" s="201">
        <f t="shared" si="14"/>
        <v>0.01816875526</v>
      </c>
      <c r="P238" s="209">
        <f t="shared" si="17"/>
        <v>268</v>
      </c>
      <c r="Q238" s="209">
        <f t="shared" si="7"/>
        <v>478.4285714</v>
      </c>
      <c r="R238" s="240">
        <v>3508.0</v>
      </c>
      <c r="S238" s="240">
        <v>10153.0</v>
      </c>
      <c r="T238" s="234">
        <f t="shared" si="28"/>
        <v>11723</v>
      </c>
      <c r="U238" s="234">
        <f t="shared" si="24"/>
        <v>289</v>
      </c>
      <c r="V238" s="228">
        <f t="shared" si="19"/>
        <v>2999</v>
      </c>
      <c r="W238" s="236">
        <f t="shared" si="27"/>
        <v>0.5411403825</v>
      </c>
      <c r="X238" s="49">
        <f t="shared" si="26"/>
        <v>2543</v>
      </c>
      <c r="Y238" s="56"/>
    </row>
    <row r="239" ht="15.75" customHeight="1">
      <c r="A239" s="206">
        <v>44123.0</v>
      </c>
      <c r="B239" s="117">
        <f>all!B239</f>
        <v>25816</v>
      </c>
      <c r="C239" s="117">
        <f>all!C239</f>
        <v>438</v>
      </c>
      <c r="D239" s="215">
        <f t="shared" si="5"/>
        <v>451.8571429</v>
      </c>
      <c r="E239" s="186">
        <f t="shared" si="25"/>
        <v>5677</v>
      </c>
      <c r="F239" s="187">
        <f t="shared" si="1"/>
        <v>27127</v>
      </c>
      <c r="G239" s="239">
        <v>858.0</v>
      </c>
      <c r="H239" s="67">
        <f t="shared" si="16"/>
        <v>1</v>
      </c>
      <c r="I239" s="67">
        <f t="shared" si="11"/>
        <v>1.065398243</v>
      </c>
      <c r="J239" s="210">
        <f t="shared" si="6"/>
        <v>3.201492537</v>
      </c>
      <c r="K239" s="210">
        <f t="shared" si="12"/>
        <v>1.438525725</v>
      </c>
      <c r="L239" s="199">
        <f t="shared" si="9"/>
        <v>0.01725496376</v>
      </c>
      <c r="M239" s="199">
        <f t="shared" si="13"/>
        <v>0.01884027136</v>
      </c>
      <c r="N239" s="201">
        <f t="shared" si="10"/>
        <v>0.03266207317</v>
      </c>
      <c r="O239" s="201">
        <f t="shared" si="14"/>
        <v>0.02180640666</v>
      </c>
      <c r="P239" s="209">
        <f t="shared" si="17"/>
        <v>858</v>
      </c>
      <c r="Q239" s="209">
        <f t="shared" si="7"/>
        <v>528.5714286</v>
      </c>
      <c r="R239" s="240">
        <v>3560.0</v>
      </c>
      <c r="S239" s="240">
        <v>10337.0</v>
      </c>
      <c r="T239" s="234">
        <f t="shared" si="28"/>
        <v>11919</v>
      </c>
      <c r="U239" s="234">
        <f t="shared" si="24"/>
        <v>196</v>
      </c>
      <c r="V239" s="228">
        <f t="shared" si="19"/>
        <v>3074</v>
      </c>
      <c r="W239" s="236">
        <f t="shared" si="27"/>
        <v>0.5414831777</v>
      </c>
      <c r="X239" s="49">
        <f t="shared" si="26"/>
        <v>2603</v>
      </c>
      <c r="Y239" s="56"/>
    </row>
    <row r="240" ht="15.75" customHeight="1">
      <c r="A240" s="206">
        <v>44124.0</v>
      </c>
      <c r="B240" s="117">
        <f>all!B240</f>
        <v>26469</v>
      </c>
      <c r="C240" s="117">
        <f>all!C240</f>
        <v>667</v>
      </c>
      <c r="D240" s="215">
        <f t="shared" si="5"/>
        <v>488.8571429</v>
      </c>
      <c r="E240" s="186">
        <f t="shared" si="25"/>
        <v>5945</v>
      </c>
      <c r="F240" s="187">
        <f t="shared" si="1"/>
        <v>27955</v>
      </c>
      <c r="G240" s="239">
        <v>828.0</v>
      </c>
      <c r="H240" s="67">
        <f t="shared" si="16"/>
        <v>1.52283105</v>
      </c>
      <c r="I240" s="67">
        <f t="shared" si="11"/>
        <v>1.124055696</v>
      </c>
      <c r="J240" s="210">
        <f t="shared" si="6"/>
        <v>0.965034965</v>
      </c>
      <c r="K240" s="210">
        <f t="shared" si="12"/>
        <v>1.220251352</v>
      </c>
      <c r="L240" s="199">
        <f t="shared" si="9"/>
        <v>0.02583669042</v>
      </c>
      <c r="M240" s="199">
        <f t="shared" si="13"/>
        <v>0.01995972293</v>
      </c>
      <c r="N240" s="201">
        <f t="shared" si="10"/>
        <v>0.03052309507</v>
      </c>
      <c r="O240" s="201">
        <f t="shared" si="14"/>
        <v>0.02107209962</v>
      </c>
      <c r="P240" s="209">
        <f t="shared" si="17"/>
        <v>828</v>
      </c>
      <c r="Q240" s="209">
        <f t="shared" si="7"/>
        <v>584.5714286</v>
      </c>
      <c r="R240" s="240">
        <v>3613.0</v>
      </c>
      <c r="S240" s="240">
        <v>10539.0</v>
      </c>
      <c r="T240" s="234">
        <f t="shared" si="28"/>
        <v>12317</v>
      </c>
      <c r="U240" s="234">
        <f t="shared" si="24"/>
        <v>398</v>
      </c>
      <c r="V240" s="228">
        <f t="shared" si="19"/>
        <v>3269</v>
      </c>
      <c r="W240" s="236">
        <f t="shared" si="27"/>
        <v>0.5498738436</v>
      </c>
      <c r="X240" s="49">
        <f t="shared" si="26"/>
        <v>2676</v>
      </c>
      <c r="Y240" s="56"/>
    </row>
    <row r="241" ht="15.75" customHeight="1">
      <c r="A241" s="206">
        <v>44125.0</v>
      </c>
      <c r="B241" s="117">
        <f>all!B241</f>
        <v>27334</v>
      </c>
      <c r="C241" s="117">
        <f>all!C241</f>
        <v>865</v>
      </c>
      <c r="D241" s="215">
        <f t="shared" si="5"/>
        <v>550.1428571</v>
      </c>
      <c r="E241" s="186">
        <f t="shared" si="25"/>
        <v>6403</v>
      </c>
      <c r="F241" s="187">
        <f t="shared" si="1"/>
        <v>28876</v>
      </c>
      <c r="G241" s="239">
        <v>921.0</v>
      </c>
      <c r="H241" s="67">
        <f t="shared" si="16"/>
        <v>1.296851574</v>
      </c>
      <c r="I241" s="67">
        <f t="shared" si="11"/>
        <v>1.113280787</v>
      </c>
      <c r="J241" s="210">
        <f t="shared" si="6"/>
        <v>1.112318841</v>
      </c>
      <c r="K241" s="210">
        <f t="shared" si="12"/>
        <v>1.251796138</v>
      </c>
      <c r="L241" s="199">
        <f t="shared" si="9"/>
        <v>0.03267973856</v>
      </c>
      <c r="M241" s="199">
        <f t="shared" si="13"/>
        <v>0.02192886747</v>
      </c>
      <c r="N241" s="201">
        <f t="shared" si="10"/>
        <v>0.03294580576</v>
      </c>
      <c r="O241" s="201">
        <f t="shared" si="14"/>
        <v>0.01941135792</v>
      </c>
      <c r="P241" s="209">
        <f t="shared" si="17"/>
        <v>921</v>
      </c>
      <c r="Q241" s="209">
        <f t="shared" si="7"/>
        <v>645.8571429</v>
      </c>
      <c r="R241" s="240">
        <v>3672.0</v>
      </c>
      <c r="S241" s="240">
        <v>10802.0</v>
      </c>
      <c r="T241" s="234">
        <f t="shared" si="28"/>
        <v>12860</v>
      </c>
      <c r="U241" s="234">
        <f t="shared" si="24"/>
        <v>543</v>
      </c>
      <c r="V241" s="228">
        <f t="shared" si="19"/>
        <v>3608</v>
      </c>
      <c r="W241" s="236">
        <f t="shared" si="27"/>
        <v>0.563485866</v>
      </c>
      <c r="X241" s="49">
        <f t="shared" si="26"/>
        <v>2795</v>
      </c>
      <c r="Y241" s="56"/>
    </row>
    <row r="242" ht="15.75" customHeight="1">
      <c r="A242" s="206">
        <v>44126.0</v>
      </c>
      <c r="B242" s="117">
        <f>all!B242</f>
        <v>28216</v>
      </c>
      <c r="C242" s="117">
        <f>all!C242</f>
        <v>882</v>
      </c>
      <c r="D242" s="215">
        <f t="shared" si="5"/>
        <v>611.4285714</v>
      </c>
      <c r="E242" s="186">
        <f t="shared" si="25"/>
        <v>6849</v>
      </c>
      <c r="F242" s="187">
        <f t="shared" si="1"/>
        <v>29860</v>
      </c>
      <c r="G242" s="239">
        <v>984.0</v>
      </c>
      <c r="H242" s="67">
        <f t="shared" si="16"/>
        <v>1.019653179</v>
      </c>
      <c r="I242" s="67">
        <f t="shared" si="11"/>
        <v>1.107159003</v>
      </c>
      <c r="J242" s="210">
        <f t="shared" si="6"/>
        <v>1.068403909</v>
      </c>
      <c r="K242" s="210">
        <f t="shared" si="12"/>
        <v>1.244291581</v>
      </c>
      <c r="L242" s="199">
        <f t="shared" si="9"/>
        <v>0.03226750567</v>
      </c>
      <c r="M242" s="199">
        <f t="shared" si="13"/>
        <v>0.02378576599</v>
      </c>
      <c r="N242" s="201">
        <f t="shared" si="10"/>
        <v>0.03407674193</v>
      </c>
      <c r="O242" s="201">
        <f t="shared" si="14"/>
        <v>0.02182023402</v>
      </c>
      <c r="P242" s="209">
        <f t="shared" si="17"/>
        <v>984</v>
      </c>
      <c r="Q242" s="209">
        <f t="shared" si="7"/>
        <v>712.4285714</v>
      </c>
      <c r="R242" s="240">
        <v>3728.0</v>
      </c>
      <c r="S242" s="240">
        <v>11032.0</v>
      </c>
      <c r="T242" s="234">
        <f t="shared" si="28"/>
        <v>13456</v>
      </c>
      <c r="U242" s="234">
        <f t="shared" si="24"/>
        <v>596</v>
      </c>
      <c r="V242" s="228">
        <f t="shared" si="19"/>
        <v>3958</v>
      </c>
      <c r="W242" s="236">
        <f t="shared" si="27"/>
        <v>0.5778945832</v>
      </c>
      <c r="X242" s="49">
        <f t="shared" si="26"/>
        <v>2891</v>
      </c>
      <c r="Y242" s="56"/>
    </row>
    <row r="243" ht="15.75" customHeight="1">
      <c r="A243" s="206">
        <v>44127.0</v>
      </c>
      <c r="B243" s="117">
        <f>all!B243</f>
        <v>29057</v>
      </c>
      <c r="C243" s="117">
        <f>all!C243</f>
        <v>841</v>
      </c>
      <c r="D243" s="215">
        <f t="shared" si="5"/>
        <v>659</v>
      </c>
      <c r="E243" s="186">
        <f t="shared" si="25"/>
        <v>7299</v>
      </c>
      <c r="F243" s="187">
        <f t="shared" si="1"/>
        <v>31000</v>
      </c>
      <c r="G243" s="239">
        <v>1140.0</v>
      </c>
      <c r="H243" s="67">
        <f t="shared" si="16"/>
        <v>0.9535147392</v>
      </c>
      <c r="I243" s="67">
        <f t="shared" si="11"/>
        <v>1.096474492</v>
      </c>
      <c r="J243" s="210">
        <f t="shared" si="6"/>
        <v>1.158536585</v>
      </c>
      <c r="K243" s="210">
        <f t="shared" si="12"/>
        <v>1.257502963</v>
      </c>
      <c r="L243" s="199">
        <f t="shared" si="9"/>
        <v>0.02980578395</v>
      </c>
      <c r="M243" s="199">
        <f t="shared" si="13"/>
        <v>0.02501500391</v>
      </c>
      <c r="N243" s="201">
        <f t="shared" si="10"/>
        <v>0.03817816477</v>
      </c>
      <c r="O243" s="201">
        <f t="shared" si="14"/>
        <v>0.02367110637</v>
      </c>
      <c r="P243" s="209">
        <f t="shared" si="17"/>
        <v>1140</v>
      </c>
      <c r="Q243" s="209">
        <f t="shared" si="7"/>
        <v>781.4285714</v>
      </c>
      <c r="R243" s="240">
        <v>3777.0</v>
      </c>
      <c r="S243" s="240">
        <v>11354.0</v>
      </c>
      <c r="T243" s="234">
        <f t="shared" si="28"/>
        <v>13926</v>
      </c>
      <c r="U243" s="234">
        <f t="shared" si="24"/>
        <v>470</v>
      </c>
      <c r="V243" s="228">
        <f t="shared" si="19"/>
        <v>4245</v>
      </c>
      <c r="W243" s="236">
        <f t="shared" si="27"/>
        <v>0.5815865187</v>
      </c>
      <c r="X243" s="49">
        <f t="shared" si="26"/>
        <v>3054</v>
      </c>
      <c r="Y243" s="56"/>
    </row>
    <row r="244" ht="15.75" customHeight="1">
      <c r="A244" s="241">
        <v>44128.0</v>
      </c>
      <c r="B244" s="117">
        <f>all!B244</f>
        <v>29992</v>
      </c>
      <c r="C244" s="117">
        <f>all!C244</f>
        <v>935</v>
      </c>
      <c r="D244" s="215">
        <f t="shared" si="5"/>
        <v>723.7142857</v>
      </c>
      <c r="E244" s="186">
        <f t="shared" si="25"/>
        <v>7928</v>
      </c>
      <c r="F244" s="187">
        <f t="shared" si="1"/>
        <v>31817</v>
      </c>
      <c r="G244" s="239">
        <v>817.0</v>
      </c>
      <c r="H244" s="67">
        <f t="shared" si="16"/>
        <v>1.1117717</v>
      </c>
      <c r="I244" s="67">
        <f t="shared" si="11"/>
        <v>1.095269354</v>
      </c>
      <c r="J244" s="210">
        <f t="shared" si="6"/>
        <v>0.7166666667</v>
      </c>
      <c r="K244" s="210">
        <f t="shared" si="12"/>
        <v>1.188543826</v>
      </c>
      <c r="L244" s="199">
        <f t="shared" si="9"/>
        <v>0.03217813264</v>
      </c>
      <c r="M244" s="199">
        <f t="shared" si="13"/>
        <v>0.02679724859</v>
      </c>
      <c r="N244" s="201">
        <f t="shared" si="10"/>
        <v>0.02635483871</v>
      </c>
      <c r="O244" s="201">
        <f t="shared" si="14"/>
        <v>0.02497743071</v>
      </c>
      <c r="P244" s="209">
        <f t="shared" si="17"/>
        <v>817</v>
      </c>
      <c r="Q244" s="209">
        <f t="shared" si="7"/>
        <v>830.8571429</v>
      </c>
      <c r="R244" s="240">
        <v>3828.0</v>
      </c>
      <c r="S244" s="240">
        <v>11532.0</v>
      </c>
      <c r="T244" s="234">
        <f t="shared" si="28"/>
        <v>14632</v>
      </c>
      <c r="U244" s="234">
        <f t="shared" si="24"/>
        <v>706</v>
      </c>
      <c r="V244" s="228">
        <f t="shared" si="19"/>
        <v>4787</v>
      </c>
      <c r="W244" s="236">
        <f t="shared" si="27"/>
        <v>0.6038092836</v>
      </c>
      <c r="X244" s="49">
        <f t="shared" si="26"/>
        <v>3141</v>
      </c>
      <c r="Y244" s="56"/>
    </row>
    <row r="245" ht="15.75" customHeight="1">
      <c r="A245" s="214">
        <v>44129.0</v>
      </c>
      <c r="B245" s="117">
        <f>all!B245</f>
        <v>30782</v>
      </c>
      <c r="C245" s="117">
        <f>all!C245</f>
        <v>790</v>
      </c>
      <c r="D245" s="215">
        <f t="shared" si="5"/>
        <v>774</v>
      </c>
      <c r="E245" s="186">
        <f t="shared" si="25"/>
        <v>8438</v>
      </c>
      <c r="F245" s="187">
        <f t="shared" si="1"/>
        <v>32497</v>
      </c>
      <c r="G245" s="239">
        <v>680.0</v>
      </c>
      <c r="H245" s="67">
        <f t="shared" si="16"/>
        <v>0.8449197861</v>
      </c>
      <c r="I245" s="67">
        <f t="shared" si="11"/>
        <v>1.082281965</v>
      </c>
      <c r="J245" s="210">
        <f t="shared" si="6"/>
        <v>0.8323133415</v>
      </c>
      <c r="K245" s="210">
        <f t="shared" si="12"/>
        <v>1.202971121</v>
      </c>
      <c r="L245" s="199">
        <f t="shared" si="9"/>
        <v>0.02634035743</v>
      </c>
      <c r="M245" s="199">
        <f t="shared" si="13"/>
        <v>0.02805188178</v>
      </c>
      <c r="N245" s="201">
        <f t="shared" si="10"/>
        <v>0.0213722224</v>
      </c>
      <c r="O245" s="201">
        <f t="shared" si="14"/>
        <v>0.02810300236</v>
      </c>
      <c r="P245" s="209">
        <f t="shared" si="17"/>
        <v>680</v>
      </c>
      <c r="Q245" s="209">
        <f t="shared" si="7"/>
        <v>889.7142857</v>
      </c>
      <c r="R245" s="240">
        <v>3862.0</v>
      </c>
      <c r="S245" s="240">
        <v>11724.0</v>
      </c>
      <c r="T245" s="234">
        <f t="shared" si="28"/>
        <v>15196</v>
      </c>
      <c r="U245" s="234">
        <f t="shared" si="24"/>
        <v>564</v>
      </c>
      <c r="V245" s="228">
        <f t="shared" si="19"/>
        <v>5188</v>
      </c>
      <c r="W245" s="236">
        <f t="shared" si="27"/>
        <v>0.6148376393</v>
      </c>
      <c r="X245" s="49">
        <f t="shared" si="26"/>
        <v>3250</v>
      </c>
      <c r="Y245" s="56"/>
    </row>
    <row r="246" ht="15.75" customHeight="1">
      <c r="A246" s="206">
        <v>44130.0</v>
      </c>
      <c r="B246" s="117">
        <f>all!B246</f>
        <v>31496</v>
      </c>
      <c r="C246" s="117">
        <f>all!C246</f>
        <v>715</v>
      </c>
      <c r="D246" s="215">
        <f t="shared" si="5"/>
        <v>813.5714286</v>
      </c>
      <c r="E246" s="186">
        <f t="shared" si="25"/>
        <v>8858</v>
      </c>
      <c r="F246" s="187">
        <f t="shared" si="1"/>
        <v>33978</v>
      </c>
      <c r="G246" s="239">
        <v>1481.0</v>
      </c>
      <c r="H246" s="67">
        <f t="shared" si="16"/>
        <v>0.9050632911</v>
      </c>
      <c r="I246" s="67">
        <f t="shared" si="11"/>
        <v>1.081825665</v>
      </c>
      <c r="J246" s="210">
        <f t="shared" si="6"/>
        <v>2.177941176</v>
      </c>
      <c r="K246" s="210">
        <f t="shared" si="12"/>
        <v>1.404088503</v>
      </c>
      <c r="L246" s="199">
        <f t="shared" si="9"/>
        <v>0.02322786044</v>
      </c>
      <c r="M246" s="199">
        <f t="shared" si="13"/>
        <v>0.02890515273</v>
      </c>
      <c r="N246" s="201">
        <f t="shared" si="10"/>
        <v>0.04557343755</v>
      </c>
      <c r="O246" s="201">
        <f t="shared" si="14"/>
        <v>0.03367717614</v>
      </c>
      <c r="P246" s="209">
        <f t="shared" si="17"/>
        <v>1481</v>
      </c>
      <c r="Q246" s="209">
        <f t="shared" si="7"/>
        <v>978.7142857</v>
      </c>
      <c r="R246" s="240">
        <v>3883.0</v>
      </c>
      <c r="S246" s="240">
        <v>12194.0</v>
      </c>
      <c r="T246" s="234">
        <f t="shared" si="28"/>
        <v>15419</v>
      </c>
      <c r="U246" s="234">
        <f t="shared" si="24"/>
        <v>223</v>
      </c>
      <c r="V246" s="228">
        <f t="shared" si="19"/>
        <v>5286</v>
      </c>
      <c r="W246" s="236">
        <f t="shared" si="27"/>
        <v>0.5967487017</v>
      </c>
      <c r="X246" s="49">
        <f t="shared" si="26"/>
        <v>3572</v>
      </c>
      <c r="Y246" s="56"/>
    </row>
    <row r="247" ht="15.75" customHeight="1">
      <c r="A247" s="206">
        <v>44131.0</v>
      </c>
      <c r="B247" s="117">
        <f>all!B247</f>
        <v>32752</v>
      </c>
      <c r="C247" s="117">
        <f>all!C247</f>
        <v>1259</v>
      </c>
      <c r="D247" s="215">
        <f t="shared" si="5"/>
        <v>898.1428571</v>
      </c>
      <c r="E247" s="186">
        <f t="shared" si="25"/>
        <v>9709</v>
      </c>
      <c r="F247" s="187">
        <f t="shared" si="1"/>
        <v>35802</v>
      </c>
      <c r="G247" s="239">
        <v>1824.0</v>
      </c>
      <c r="H247" s="67">
        <f t="shared" si="16"/>
        <v>1.760839161</v>
      </c>
      <c r="I247" s="67">
        <f t="shared" si="11"/>
        <v>1.17693056</v>
      </c>
      <c r="J247" s="210">
        <f t="shared" si="6"/>
        <v>1.23160027</v>
      </c>
      <c r="K247" s="210">
        <f t="shared" si="12"/>
        <v>1.157851969</v>
      </c>
      <c r="L247" s="199">
        <f t="shared" si="9"/>
        <v>0.03997332995</v>
      </c>
      <c r="M247" s="199">
        <f t="shared" si="13"/>
        <v>0.03092467266</v>
      </c>
      <c r="N247" s="201">
        <f t="shared" si="10"/>
        <v>0.0536817941</v>
      </c>
      <c r="O247" s="201">
        <f t="shared" si="14"/>
        <v>0.03241572925</v>
      </c>
      <c r="P247" s="209">
        <f t="shared" si="17"/>
        <v>1824</v>
      </c>
      <c r="Q247" s="209">
        <f t="shared" si="7"/>
        <v>1121</v>
      </c>
      <c r="R247" s="240">
        <v>3950.0</v>
      </c>
      <c r="S247" s="240">
        <v>12381.0</v>
      </c>
      <c r="T247" s="234">
        <f t="shared" si="28"/>
        <v>16421</v>
      </c>
      <c r="U247" s="234">
        <f t="shared" si="24"/>
        <v>1002</v>
      </c>
      <c r="V247" s="228">
        <f t="shared" si="19"/>
        <v>6078</v>
      </c>
      <c r="W247" s="236">
        <f t="shared" si="27"/>
        <v>0.6260170975</v>
      </c>
      <c r="X247" s="49">
        <f t="shared" si="26"/>
        <v>3631</v>
      </c>
      <c r="Y247" s="56"/>
    </row>
    <row r="248" ht="15.75" customHeight="1">
      <c r="A248" s="206">
        <v>44132.0</v>
      </c>
      <c r="B248" s="117">
        <f>all!B248</f>
        <v>34299</v>
      </c>
      <c r="C248" s="117">
        <f>all!C248</f>
        <v>1547</v>
      </c>
      <c r="D248" s="215">
        <f t="shared" si="5"/>
        <v>995.5714286</v>
      </c>
      <c r="E248" s="186">
        <f t="shared" si="25"/>
        <v>10820</v>
      </c>
      <c r="F248" s="187">
        <f t="shared" si="1"/>
        <v>36682</v>
      </c>
      <c r="G248" s="239">
        <v>880.0</v>
      </c>
      <c r="H248" s="67">
        <f t="shared" si="16"/>
        <v>1.228752979</v>
      </c>
      <c r="I248" s="67">
        <f t="shared" si="11"/>
        <v>1.140170801</v>
      </c>
      <c r="J248" s="210">
        <f t="shared" si="6"/>
        <v>0.4824561404</v>
      </c>
      <c r="K248" s="210">
        <f t="shared" si="12"/>
        <v>1.097529616</v>
      </c>
      <c r="L248" s="199">
        <f t="shared" si="9"/>
        <v>0.04723375672</v>
      </c>
      <c r="M248" s="199">
        <f t="shared" si="13"/>
        <v>0.03300381811</v>
      </c>
      <c r="N248" s="201">
        <f t="shared" si="10"/>
        <v>0.02457963242</v>
      </c>
      <c r="O248" s="201">
        <f t="shared" si="14"/>
        <v>0.03058555471</v>
      </c>
      <c r="P248" s="209">
        <f t="shared" si="17"/>
        <v>880</v>
      </c>
      <c r="Q248" s="209">
        <f t="shared" si="7"/>
        <v>1115.142857</v>
      </c>
      <c r="R248" s="240">
        <v>4003.0</v>
      </c>
      <c r="S248" s="240">
        <v>12552.0</v>
      </c>
      <c r="T248" s="234">
        <f t="shared" si="28"/>
        <v>17744</v>
      </c>
      <c r="U248" s="234">
        <f t="shared" si="24"/>
        <v>1323</v>
      </c>
      <c r="V248" s="228">
        <f t="shared" si="19"/>
        <v>7164</v>
      </c>
      <c r="W248" s="236">
        <f t="shared" si="27"/>
        <v>0.6621072089</v>
      </c>
      <c r="X248" s="49">
        <f t="shared" si="26"/>
        <v>3656</v>
      </c>
      <c r="Y248" s="56"/>
    </row>
    <row r="249" ht="15.75" customHeight="1">
      <c r="A249" s="206">
        <v>44133.0</v>
      </c>
      <c r="B249" s="117">
        <f>all!B249</f>
        <v>35510</v>
      </c>
      <c r="C249" s="117">
        <f>all!C249</f>
        <v>1211</v>
      </c>
      <c r="D249" s="215">
        <f t="shared" si="5"/>
        <v>1042.571429</v>
      </c>
      <c r="E249" s="186">
        <f t="shared" si="25"/>
        <v>11578</v>
      </c>
      <c r="F249" s="187">
        <f t="shared" si="1"/>
        <v>38913</v>
      </c>
      <c r="G249" s="239">
        <v>2231.0</v>
      </c>
      <c r="H249" s="67">
        <f t="shared" si="16"/>
        <v>0.7828054299</v>
      </c>
      <c r="I249" s="67">
        <f t="shared" si="11"/>
        <v>1.075915033</v>
      </c>
      <c r="J249" s="210">
        <f t="shared" si="6"/>
        <v>2.535227273</v>
      </c>
      <c r="K249" s="210">
        <f t="shared" si="12"/>
        <v>1.27539317</v>
      </c>
      <c r="L249" s="199">
        <f t="shared" si="9"/>
        <v>0.03530715181</v>
      </c>
      <c r="M249" s="199">
        <f t="shared" si="13"/>
        <v>0.03343805328</v>
      </c>
      <c r="N249" s="201">
        <f t="shared" si="10"/>
        <v>0.06082002072</v>
      </c>
      <c r="O249" s="201">
        <f t="shared" si="14"/>
        <v>0.03311108107</v>
      </c>
      <c r="P249" s="209">
        <f t="shared" si="17"/>
        <v>2231</v>
      </c>
      <c r="Q249" s="209">
        <f t="shared" si="7"/>
        <v>1293.285714</v>
      </c>
      <c r="R249" s="240">
        <v>4043.0</v>
      </c>
      <c r="S249" s="240">
        <v>12843.0</v>
      </c>
      <c r="T249" s="234">
        <f t="shared" si="28"/>
        <v>18624</v>
      </c>
      <c r="U249" s="234">
        <f t="shared" si="24"/>
        <v>880</v>
      </c>
      <c r="V249" s="228">
        <f t="shared" si="19"/>
        <v>7795</v>
      </c>
      <c r="W249" s="236">
        <f t="shared" si="27"/>
        <v>0.6732596303</v>
      </c>
      <c r="X249" s="49">
        <f t="shared" si="26"/>
        <v>3783</v>
      </c>
      <c r="Y249" s="56"/>
    </row>
    <row r="250" ht="15.75" customHeight="1">
      <c r="A250" s="206">
        <v>44134.0</v>
      </c>
      <c r="B250" s="117">
        <f>all!B250</f>
        <v>37196</v>
      </c>
      <c r="C250" s="117">
        <f>all!C250</f>
        <v>1690</v>
      </c>
      <c r="D250" s="215">
        <f t="shared" si="5"/>
        <v>1163.857143</v>
      </c>
      <c r="E250" s="186">
        <f t="shared" si="25"/>
        <v>12760</v>
      </c>
      <c r="F250" s="187">
        <f t="shared" si="1"/>
        <v>41341</v>
      </c>
      <c r="G250" s="239">
        <v>2428.0</v>
      </c>
      <c r="H250" s="67">
        <f t="shared" si="16"/>
        <v>1.395540875</v>
      </c>
      <c r="I250" s="67">
        <f t="shared" si="11"/>
        <v>1.122900995</v>
      </c>
      <c r="J250" s="210">
        <f t="shared" si="6"/>
        <v>1.08830121</v>
      </c>
      <c r="K250" s="210">
        <f t="shared" si="12"/>
        <v>1.277880333</v>
      </c>
      <c r="L250" s="199">
        <f t="shared" si="9"/>
        <v>0.04759222754</v>
      </c>
      <c r="M250" s="199">
        <f t="shared" si="13"/>
        <v>0.03597897379</v>
      </c>
      <c r="N250" s="201">
        <f t="shared" si="10"/>
        <v>0.06239560044</v>
      </c>
      <c r="O250" s="201">
        <f t="shared" si="14"/>
        <v>0.03703209151</v>
      </c>
      <c r="P250" s="209">
        <f t="shared" si="17"/>
        <v>2428</v>
      </c>
      <c r="Q250" s="209">
        <f t="shared" si="7"/>
        <v>1477.285714</v>
      </c>
      <c r="R250" s="240">
        <v>4083.0</v>
      </c>
      <c r="S250" s="240">
        <v>13107.0</v>
      </c>
      <c r="T250" s="234">
        <f t="shared" si="28"/>
        <v>20006</v>
      </c>
      <c r="U250" s="234">
        <f t="shared" si="24"/>
        <v>1382</v>
      </c>
      <c r="V250" s="228">
        <f t="shared" si="19"/>
        <v>8889</v>
      </c>
      <c r="W250" s="236">
        <f t="shared" si="27"/>
        <v>0.696630094</v>
      </c>
      <c r="X250" s="49">
        <f t="shared" si="26"/>
        <v>3871</v>
      </c>
      <c r="Y250" s="56"/>
    </row>
    <row r="251" ht="15.75" customHeight="1">
      <c r="A251" s="214">
        <v>44135.0</v>
      </c>
      <c r="B251" s="117">
        <f>all!B251</f>
        <v>39251</v>
      </c>
      <c r="C251" s="117">
        <f>all!C251</f>
        <v>2056</v>
      </c>
      <c r="D251" s="215">
        <f t="shared" si="5"/>
        <v>1324</v>
      </c>
      <c r="E251" s="186">
        <f t="shared" si="25"/>
        <v>14334</v>
      </c>
      <c r="F251" s="187">
        <f t="shared" si="1"/>
        <v>42601</v>
      </c>
      <c r="G251" s="239">
        <v>1260.0</v>
      </c>
      <c r="H251" s="67">
        <f t="shared" si="16"/>
        <v>1.216568047</v>
      </c>
      <c r="I251" s="67">
        <f t="shared" si="11"/>
        <v>1.155782659</v>
      </c>
      <c r="J251" s="210">
        <f t="shared" si="6"/>
        <v>0.5189456343</v>
      </c>
      <c r="K251" s="210">
        <f t="shared" si="12"/>
        <v>1.197931464</v>
      </c>
      <c r="L251" s="199">
        <f t="shared" si="9"/>
        <v>0.05527476073</v>
      </c>
      <c r="M251" s="199">
        <f t="shared" si="13"/>
        <v>0.03927849209</v>
      </c>
      <c r="N251" s="201">
        <f t="shared" si="10"/>
        <v>0.03047821775</v>
      </c>
      <c r="O251" s="201">
        <f t="shared" si="14"/>
        <v>0.03431238504</v>
      </c>
      <c r="P251" s="209">
        <f t="shared" si="17"/>
        <v>1260</v>
      </c>
      <c r="Q251" s="209">
        <f t="shared" si="7"/>
        <v>1540.571429</v>
      </c>
      <c r="R251" s="240">
        <v>4112.0</v>
      </c>
      <c r="S251" s="240">
        <v>13278.0</v>
      </c>
      <c r="T251" s="234">
        <f t="shared" si="28"/>
        <v>21861</v>
      </c>
      <c r="U251" s="234">
        <f t="shared" si="24"/>
        <v>1855</v>
      </c>
      <c r="V251" s="228">
        <f t="shared" si="19"/>
        <v>10427</v>
      </c>
      <c r="W251" s="236">
        <f t="shared" si="27"/>
        <v>0.7274312823</v>
      </c>
      <c r="X251" s="49">
        <f t="shared" si="26"/>
        <v>3907</v>
      </c>
      <c r="Y251" s="56"/>
    </row>
    <row r="252" ht="15.75" customHeight="1">
      <c r="A252" s="214">
        <v>44136.0</v>
      </c>
      <c r="B252" s="117">
        <f>all!B252</f>
        <v>40929</v>
      </c>
      <c r="C252" s="117">
        <f>all!C252</f>
        <v>1678</v>
      </c>
      <c r="D252" s="215">
        <f t="shared" si="5"/>
        <v>1450.857143</v>
      </c>
      <c r="E252" s="186">
        <f t="shared" si="25"/>
        <v>15574</v>
      </c>
      <c r="F252" s="187">
        <f t="shared" si="1"/>
        <v>43661</v>
      </c>
      <c r="G252" s="239">
        <v>1060.0</v>
      </c>
      <c r="H252" s="67">
        <f t="shared" si="16"/>
        <v>0.8161478599</v>
      </c>
      <c r="I252" s="67">
        <f t="shared" si="11"/>
        <v>1.118829679</v>
      </c>
      <c r="J252" s="210">
        <f t="shared" si="6"/>
        <v>0.8412698413</v>
      </c>
      <c r="K252" s="210">
        <f t="shared" si="12"/>
        <v>1.213506861</v>
      </c>
      <c r="L252" s="199">
        <f t="shared" si="9"/>
        <v>0.04275050317</v>
      </c>
      <c r="M252" s="199">
        <f t="shared" si="13"/>
        <v>0.04162279862</v>
      </c>
      <c r="N252" s="201">
        <f t="shared" si="10"/>
        <v>0.02488204502</v>
      </c>
      <c r="O252" s="201">
        <f t="shared" si="14"/>
        <v>0.04120542144</v>
      </c>
      <c r="P252" s="209">
        <f t="shared" si="17"/>
        <v>1060</v>
      </c>
      <c r="Q252" s="209">
        <f t="shared" si="7"/>
        <v>1594.857143</v>
      </c>
      <c r="R252" s="240">
        <v>4137.0</v>
      </c>
      <c r="S252" s="240">
        <v>13493.0</v>
      </c>
      <c r="T252" s="234">
        <f t="shared" si="28"/>
        <v>23299</v>
      </c>
      <c r="U252" s="234">
        <f t="shared" si="24"/>
        <v>1438</v>
      </c>
      <c r="V252" s="228">
        <f t="shared" si="19"/>
        <v>11576</v>
      </c>
      <c r="W252" s="236">
        <f t="shared" si="27"/>
        <v>0.7432900989</v>
      </c>
      <c r="X252" s="49">
        <f t="shared" si="26"/>
        <v>3998</v>
      </c>
      <c r="Y252" s="56"/>
    </row>
    <row r="253" ht="15.75" customHeight="1">
      <c r="A253" s="206">
        <v>44137.0</v>
      </c>
      <c r="B253" s="117">
        <f>all!B253</f>
        <v>42080</v>
      </c>
      <c r="C253" s="117">
        <f>all!C253</f>
        <v>1152</v>
      </c>
      <c r="D253" s="215">
        <f t="shared" si="5"/>
        <v>1513.285714</v>
      </c>
      <c r="E253" s="186">
        <f t="shared" si="25"/>
        <v>16288</v>
      </c>
      <c r="F253" s="187">
        <f t="shared" si="1"/>
        <v>46697</v>
      </c>
      <c r="G253" s="239">
        <v>3036.0</v>
      </c>
      <c r="H253" s="67">
        <f t="shared" si="16"/>
        <v>0.6865315852</v>
      </c>
      <c r="I253" s="67">
        <f t="shared" si="11"/>
        <v>1.099031154</v>
      </c>
      <c r="J253" s="210">
        <f t="shared" si="6"/>
        <v>2.864150943</v>
      </c>
      <c r="K253" s="210">
        <f t="shared" si="12"/>
        <v>1.467486561</v>
      </c>
      <c r="L253" s="199">
        <f t="shared" si="9"/>
        <v>0.02814630213</v>
      </c>
      <c r="M253" s="199">
        <f t="shared" si="13"/>
        <v>0.04232543315</v>
      </c>
      <c r="N253" s="201">
        <f t="shared" si="10"/>
        <v>0.06953574128</v>
      </c>
      <c r="O253" s="201">
        <f t="shared" si="14"/>
        <v>0.04941009705</v>
      </c>
      <c r="P253" s="209">
        <f t="shared" si="17"/>
        <v>3036</v>
      </c>
      <c r="Q253" s="209">
        <f t="shared" si="7"/>
        <v>1817</v>
      </c>
      <c r="R253" s="240">
        <v>4176.0</v>
      </c>
      <c r="S253" s="240">
        <v>13821.0</v>
      </c>
      <c r="T253" s="234">
        <f t="shared" si="28"/>
        <v>24083</v>
      </c>
      <c r="U253" s="234">
        <f t="shared" si="24"/>
        <v>784</v>
      </c>
      <c r="V253" s="228">
        <f t="shared" si="19"/>
        <v>12164</v>
      </c>
      <c r="W253" s="236">
        <f t="shared" si="27"/>
        <v>0.7468074656</v>
      </c>
      <c r="X253" s="49">
        <f t="shared" si="26"/>
        <v>4124</v>
      </c>
      <c r="Y253" s="56"/>
    </row>
    <row r="254" ht="15.75" customHeight="1">
      <c r="A254" s="206">
        <v>44138.0</v>
      </c>
      <c r="B254" s="117">
        <f>all!B254</f>
        <v>44246</v>
      </c>
      <c r="C254" s="117">
        <f>all!C254</f>
        <v>2166</v>
      </c>
      <c r="D254" s="215">
        <f t="shared" si="5"/>
        <v>1642.857143</v>
      </c>
      <c r="E254" s="186">
        <f t="shared" si="25"/>
        <v>17787</v>
      </c>
      <c r="F254" s="187">
        <f t="shared" si="1"/>
        <v>49476</v>
      </c>
      <c r="G254" s="239">
        <v>2779.0</v>
      </c>
      <c r="H254" s="67">
        <f t="shared" si="16"/>
        <v>1.880208333</v>
      </c>
      <c r="I254" s="67">
        <f t="shared" si="11"/>
        <v>1.220924284</v>
      </c>
      <c r="J254" s="210">
        <f t="shared" si="6"/>
        <v>0.9153491436</v>
      </c>
      <c r="K254" s="210">
        <f t="shared" si="12"/>
        <v>1.309662557</v>
      </c>
      <c r="L254" s="199">
        <f t="shared" si="9"/>
        <v>0.05147338403</v>
      </c>
      <c r="M254" s="199">
        <f t="shared" si="13"/>
        <v>0.04396829802</v>
      </c>
      <c r="N254" s="201">
        <f t="shared" si="10"/>
        <v>0.05951131764</v>
      </c>
      <c r="O254" s="201">
        <f t="shared" si="14"/>
        <v>0.04639105309</v>
      </c>
      <c r="P254" s="209">
        <f t="shared" si="17"/>
        <v>2779</v>
      </c>
      <c r="Q254" s="209">
        <f t="shared" si="7"/>
        <v>1953.428571</v>
      </c>
      <c r="R254" s="240">
        <v>4425.0</v>
      </c>
      <c r="S254" s="240">
        <v>14111.0</v>
      </c>
      <c r="T254" s="234">
        <f t="shared" si="28"/>
        <v>25710</v>
      </c>
      <c r="U254" s="234">
        <f t="shared" si="24"/>
        <v>1627</v>
      </c>
      <c r="V254" s="228">
        <f t="shared" si="19"/>
        <v>13393</v>
      </c>
      <c r="W254" s="236">
        <f t="shared" si="27"/>
        <v>0.7529656491</v>
      </c>
      <c r="X254" s="49">
        <f t="shared" si="26"/>
        <v>4394</v>
      </c>
      <c r="Y254" s="56"/>
    </row>
    <row r="255" ht="15.75" customHeight="1">
      <c r="A255" s="206">
        <v>44139.0</v>
      </c>
      <c r="B255" s="117">
        <f>all!B255</f>
        <v>46892</v>
      </c>
      <c r="C255" s="117">
        <f>all!C255</f>
        <v>2646</v>
      </c>
      <c r="D255" s="215">
        <f t="shared" si="5"/>
        <v>1799.857143</v>
      </c>
      <c r="E255" s="186">
        <f t="shared" si="25"/>
        <v>19568</v>
      </c>
      <c r="F255" s="187">
        <f t="shared" si="1"/>
        <v>52206</v>
      </c>
      <c r="G255" s="239">
        <v>2730.0</v>
      </c>
      <c r="H255" s="67">
        <f t="shared" si="16"/>
        <v>1.221606648</v>
      </c>
      <c r="I255" s="67">
        <f t="shared" si="11"/>
        <v>1.15352022</v>
      </c>
      <c r="J255" s="210">
        <f t="shared" si="6"/>
        <v>0.9823677582</v>
      </c>
      <c r="K255" s="210">
        <f t="shared" si="12"/>
        <v>1.278508493</v>
      </c>
      <c r="L255" s="199">
        <f t="shared" si="9"/>
        <v>0.059802016</v>
      </c>
      <c r="M255" s="199">
        <f t="shared" si="13"/>
        <v>0.04576376363</v>
      </c>
      <c r="N255" s="201">
        <f t="shared" si="10"/>
        <v>0.05517826825</v>
      </c>
      <c r="O255" s="201">
        <f t="shared" si="14"/>
        <v>0.04063110327</v>
      </c>
      <c r="P255" s="209">
        <f t="shared" si="17"/>
        <v>2730</v>
      </c>
      <c r="Q255" s="209">
        <f t="shared" si="7"/>
        <v>2217.714286</v>
      </c>
      <c r="R255" s="240">
        <v>4271.0</v>
      </c>
      <c r="S255" s="240">
        <v>14427.0</v>
      </c>
      <c r="T255" s="234">
        <f t="shared" si="28"/>
        <v>28194</v>
      </c>
      <c r="U255" s="234">
        <f t="shared" si="24"/>
        <v>2484</v>
      </c>
      <c r="V255" s="228">
        <f t="shared" si="19"/>
        <v>15334</v>
      </c>
      <c r="W255" s="236">
        <f t="shared" si="27"/>
        <v>0.7836263287</v>
      </c>
      <c r="X255" s="49">
        <f t="shared" si="26"/>
        <v>4234</v>
      </c>
      <c r="Y255" s="56"/>
    </row>
    <row r="256" ht="15.75" customHeight="1">
      <c r="A256" s="206">
        <v>44140.0</v>
      </c>
      <c r="B256" s="117">
        <f>all!B256</f>
        <v>49807</v>
      </c>
      <c r="C256" s="117">
        <f>all!C256</f>
        <v>2917</v>
      </c>
      <c r="D256" s="215">
        <f t="shared" si="5"/>
        <v>2043.571429</v>
      </c>
      <c r="E256" s="186">
        <f t="shared" si="25"/>
        <v>21603</v>
      </c>
      <c r="F256" s="187">
        <f t="shared" si="1"/>
        <v>55190</v>
      </c>
      <c r="G256" s="239">
        <v>2984.0</v>
      </c>
      <c r="H256" s="67">
        <f t="shared" si="16"/>
        <v>1.102418745</v>
      </c>
      <c r="I256" s="67">
        <f t="shared" si="11"/>
        <v>1.137728441</v>
      </c>
      <c r="J256" s="210">
        <f t="shared" si="6"/>
        <v>1.093040293</v>
      </c>
      <c r="K256" s="210">
        <f t="shared" si="12"/>
        <v>1.354831512</v>
      </c>
      <c r="L256" s="199">
        <f t="shared" si="9"/>
        <v>0.06220677301</v>
      </c>
      <c r="M256" s="199">
        <f t="shared" si="13"/>
        <v>0.04960656666</v>
      </c>
      <c r="N256" s="201">
        <f t="shared" si="10"/>
        <v>0.05715818105</v>
      </c>
      <c r="O256" s="201">
        <f t="shared" si="14"/>
        <v>0.04962232504</v>
      </c>
      <c r="P256" s="209">
        <f t="shared" si="17"/>
        <v>2984</v>
      </c>
      <c r="Q256" s="209">
        <f t="shared" si="7"/>
        <v>2325.285714</v>
      </c>
      <c r="R256" s="240">
        <v>4303.0</v>
      </c>
      <c r="S256" s="240">
        <v>14879.0</v>
      </c>
      <c r="T256" s="234">
        <f t="shared" si="28"/>
        <v>30625</v>
      </c>
      <c r="U256" s="234">
        <f t="shared" si="24"/>
        <v>2431</v>
      </c>
      <c r="V256" s="228">
        <f t="shared" si="19"/>
        <v>17169</v>
      </c>
      <c r="W256" s="236">
        <f t="shared" si="27"/>
        <v>0.7947507291</v>
      </c>
      <c r="X256" s="49">
        <f t="shared" si="26"/>
        <v>4434</v>
      </c>
      <c r="Y256" s="56"/>
    </row>
    <row r="257" ht="15.75" customHeight="1">
      <c r="A257" s="242">
        <v>44141.0</v>
      </c>
      <c r="B257" s="117">
        <f>all!B257</f>
        <v>52254</v>
      </c>
      <c r="C257" s="117">
        <f>all!C257</f>
        <v>2448</v>
      </c>
      <c r="D257" s="215">
        <f t="shared" si="5"/>
        <v>2151.857143</v>
      </c>
      <c r="E257" s="186">
        <f t="shared" si="25"/>
        <v>23210</v>
      </c>
      <c r="F257" s="187">
        <f t="shared" si="1"/>
        <v>57900</v>
      </c>
      <c r="G257" s="239">
        <v>2710.0</v>
      </c>
      <c r="H257" s="67">
        <f t="shared" si="16"/>
        <v>0.839218375</v>
      </c>
      <c r="I257" s="67">
        <f t="shared" si="11"/>
        <v>1.144780059</v>
      </c>
      <c r="J257" s="210">
        <f t="shared" si="6"/>
        <v>0.9081769437</v>
      </c>
      <c r="K257" s="210">
        <f t="shared" si="12"/>
        <v>1.151450221</v>
      </c>
      <c r="L257" s="199">
        <f t="shared" si="9"/>
        <v>0.04914971791</v>
      </c>
      <c r="M257" s="199">
        <f t="shared" si="13"/>
        <v>0.04982906528</v>
      </c>
      <c r="N257" s="201">
        <f t="shared" si="10"/>
        <v>0.04910309839</v>
      </c>
      <c r="O257" s="201">
        <f t="shared" si="14"/>
        <v>0.04936058443</v>
      </c>
      <c r="P257" s="209">
        <f t="shared" si="17"/>
        <v>2710</v>
      </c>
      <c r="Q257" s="209">
        <f t="shared" si="7"/>
        <v>2365.571429</v>
      </c>
      <c r="R257" s="240">
        <v>4369.0</v>
      </c>
      <c r="S257" s="240">
        <v>15192.0</v>
      </c>
      <c r="T257" s="234">
        <f t="shared" si="28"/>
        <v>32693</v>
      </c>
      <c r="U257" s="234">
        <f t="shared" si="24"/>
        <v>2068</v>
      </c>
      <c r="V257" s="228">
        <f t="shared" si="19"/>
        <v>18767</v>
      </c>
      <c r="W257" s="236">
        <f t="shared" si="27"/>
        <v>0.8085738906</v>
      </c>
      <c r="X257" s="49">
        <f t="shared" si="26"/>
        <v>4443</v>
      </c>
      <c r="Y257" s="56"/>
    </row>
    <row r="258" ht="15.75" customHeight="1">
      <c r="A258" s="214">
        <v>44142.0</v>
      </c>
      <c r="B258" s="117">
        <f>all!B258</f>
        <v>54810</v>
      </c>
      <c r="C258" s="117">
        <f>all!C258</f>
        <v>2556</v>
      </c>
      <c r="D258" s="215">
        <f t="shared" si="5"/>
        <v>2223.285714</v>
      </c>
      <c r="E258" s="186">
        <f t="shared" si="25"/>
        <v>24831</v>
      </c>
      <c r="F258" s="187">
        <f t="shared" si="1"/>
        <v>59467</v>
      </c>
      <c r="G258" s="239">
        <v>1567.0</v>
      </c>
      <c r="H258" s="67">
        <f t="shared" si="16"/>
        <v>1.044117647</v>
      </c>
      <c r="I258" s="67">
        <f t="shared" si="11"/>
        <v>1.100852155</v>
      </c>
      <c r="J258" s="210">
        <f t="shared" si="6"/>
        <v>0.5782287823</v>
      </c>
      <c r="K258" s="210">
        <f t="shared" si="12"/>
        <v>1.087691167</v>
      </c>
      <c r="L258" s="199">
        <f t="shared" si="9"/>
        <v>0.0489149156</v>
      </c>
      <c r="M258" s="199">
        <f t="shared" si="13"/>
        <v>0.04892051598</v>
      </c>
      <c r="N258" s="201">
        <f t="shared" si="10"/>
        <v>0.02706390328</v>
      </c>
      <c r="O258" s="201">
        <f t="shared" si="14"/>
        <v>0.04791711799</v>
      </c>
      <c r="P258" s="209">
        <f t="shared" si="17"/>
        <v>1567</v>
      </c>
      <c r="Q258" s="209">
        <f t="shared" si="7"/>
        <v>2409.428571</v>
      </c>
      <c r="R258" s="240">
        <v>4386.0</v>
      </c>
      <c r="S258" s="240">
        <v>15400.0</v>
      </c>
      <c r="T258" s="234">
        <f t="shared" si="28"/>
        <v>35024</v>
      </c>
      <c r="U258" s="234">
        <f t="shared" si="24"/>
        <v>2331</v>
      </c>
      <c r="V258" s="228">
        <f t="shared" si="19"/>
        <v>20392</v>
      </c>
      <c r="W258" s="236">
        <f t="shared" si="27"/>
        <v>0.8212315251</v>
      </c>
      <c r="X258" s="49">
        <f t="shared" si="26"/>
        <v>4439</v>
      </c>
      <c r="Y258" s="56"/>
    </row>
    <row r="259" ht="15.75" customHeight="1">
      <c r="A259" s="214">
        <v>44143.0</v>
      </c>
      <c r="B259" s="117">
        <f>all!B259</f>
        <v>56723</v>
      </c>
      <c r="C259" s="117">
        <f>all!C259</f>
        <v>1914</v>
      </c>
      <c r="D259" s="215">
        <f t="shared" si="5"/>
        <v>2257</v>
      </c>
      <c r="E259" s="186">
        <f t="shared" si="25"/>
        <v>25955</v>
      </c>
      <c r="F259" s="187">
        <f t="shared" si="1"/>
        <v>60532</v>
      </c>
      <c r="G259" s="239">
        <v>1065.0</v>
      </c>
      <c r="H259" s="67">
        <f t="shared" si="16"/>
        <v>0.7488262911</v>
      </c>
      <c r="I259" s="67">
        <f t="shared" si="11"/>
        <v>1.042384436</v>
      </c>
      <c r="J259" s="210">
        <f t="shared" si="6"/>
        <v>0.6796426292</v>
      </c>
      <c r="K259" s="210">
        <f t="shared" si="12"/>
        <v>1.107778292</v>
      </c>
      <c r="L259" s="199">
        <f t="shared" si="9"/>
        <v>0.03492063492</v>
      </c>
      <c r="M259" s="199">
        <f t="shared" si="13"/>
        <v>0.04780196337</v>
      </c>
      <c r="N259" s="201">
        <f t="shared" si="10"/>
        <v>0.01790909244</v>
      </c>
      <c r="O259" s="201">
        <f t="shared" si="14"/>
        <v>0.05325311065</v>
      </c>
      <c r="P259" s="209">
        <f t="shared" si="17"/>
        <v>1065</v>
      </c>
      <c r="Q259" s="209">
        <f t="shared" si="7"/>
        <v>2410.142857</v>
      </c>
      <c r="R259" s="240">
        <v>4429.0</v>
      </c>
      <c r="S259" s="240">
        <v>15678.0</v>
      </c>
      <c r="T259" s="234">
        <f t="shared" si="28"/>
        <v>36616</v>
      </c>
      <c r="U259" s="234">
        <f t="shared" si="24"/>
        <v>1592</v>
      </c>
      <c r="V259" s="228">
        <f t="shared" si="19"/>
        <v>21420</v>
      </c>
      <c r="W259" s="236">
        <f t="shared" si="27"/>
        <v>0.8252745136</v>
      </c>
      <c r="X259" s="49">
        <f t="shared" si="26"/>
        <v>4535</v>
      </c>
      <c r="Y259" s="56"/>
    </row>
    <row r="260" ht="15.75" customHeight="1">
      <c r="A260" s="206">
        <v>44144.0</v>
      </c>
      <c r="B260" s="117">
        <f>all!B260</f>
        <v>58187</v>
      </c>
      <c r="C260" s="117">
        <f>all!C260</f>
        <v>1490</v>
      </c>
      <c r="D260" s="215">
        <f t="shared" si="5"/>
        <v>2305.285714</v>
      </c>
      <c r="E260" s="186">
        <f t="shared" si="25"/>
        <v>26730</v>
      </c>
      <c r="F260" s="187">
        <f t="shared" si="1"/>
        <v>64069</v>
      </c>
      <c r="G260" s="239">
        <v>3537.0</v>
      </c>
      <c r="H260" s="67">
        <f t="shared" si="16"/>
        <v>0.7784743992</v>
      </c>
      <c r="I260" s="67">
        <f t="shared" si="11"/>
        <v>1.037675253</v>
      </c>
      <c r="J260" s="210">
        <f t="shared" si="6"/>
        <v>3.321126761</v>
      </c>
      <c r="K260" s="210">
        <f t="shared" si="12"/>
        <v>1.417760407</v>
      </c>
      <c r="L260" s="199">
        <f t="shared" si="9"/>
        <v>0.02626800416</v>
      </c>
      <c r="M260" s="199">
        <f t="shared" si="13"/>
        <v>0.04753363509</v>
      </c>
      <c r="N260" s="201">
        <f t="shared" si="10"/>
        <v>0.05843190379</v>
      </c>
      <c r="O260" s="201">
        <f t="shared" si="14"/>
        <v>0.05809732132</v>
      </c>
      <c r="P260" s="209">
        <f t="shared" si="17"/>
        <v>3537</v>
      </c>
      <c r="Q260" s="209">
        <f t="shared" si="7"/>
        <v>2481.714286</v>
      </c>
      <c r="R260" s="240">
        <v>4456.0</v>
      </c>
      <c r="S260" s="240">
        <v>15977.0</v>
      </c>
      <c r="T260" s="234">
        <f t="shared" si="28"/>
        <v>37754</v>
      </c>
      <c r="U260" s="234">
        <f t="shared" si="24"/>
        <v>1138</v>
      </c>
      <c r="V260" s="228">
        <f t="shared" si="19"/>
        <v>22335</v>
      </c>
      <c r="W260" s="236">
        <f t="shared" si="27"/>
        <v>0.8355780022</v>
      </c>
      <c r="X260" s="49">
        <f t="shared" si="26"/>
        <v>4395</v>
      </c>
      <c r="Y260" s="56"/>
    </row>
    <row r="261" ht="15.75" customHeight="1">
      <c r="A261" s="206">
        <v>44145.0</v>
      </c>
      <c r="B261" s="117">
        <f>all!B261</f>
        <v>60571</v>
      </c>
      <c r="C261" s="117">
        <f>all!C261</f>
        <v>2384</v>
      </c>
      <c r="D261" s="215">
        <f t="shared" si="5"/>
        <v>2336.428571</v>
      </c>
      <c r="E261" s="186">
        <f t="shared" si="25"/>
        <v>27855</v>
      </c>
      <c r="F261" s="187">
        <f t="shared" si="1"/>
        <v>67101</v>
      </c>
      <c r="G261" s="239">
        <v>3032.0</v>
      </c>
      <c r="H261" s="67">
        <f t="shared" si="16"/>
        <v>1.6</v>
      </c>
      <c r="I261" s="67">
        <f t="shared" si="11"/>
        <v>1.151858805</v>
      </c>
      <c r="J261" s="210">
        <f t="shared" si="6"/>
        <v>0.8572236358</v>
      </c>
      <c r="K261" s="210">
        <f t="shared" si="12"/>
        <v>1.166894493</v>
      </c>
      <c r="L261" s="199">
        <f t="shared" si="9"/>
        <v>0.04097135099</v>
      </c>
      <c r="M261" s="199">
        <f t="shared" si="13"/>
        <v>0.04603334466</v>
      </c>
      <c r="N261" s="201">
        <f t="shared" si="10"/>
        <v>0.04732397884</v>
      </c>
      <c r="O261" s="201">
        <f t="shared" si="14"/>
        <v>0.04960295372</v>
      </c>
      <c r="P261" s="209">
        <f t="shared" si="17"/>
        <v>3032</v>
      </c>
      <c r="Q261" s="209">
        <f t="shared" si="7"/>
        <v>2517.857143</v>
      </c>
      <c r="R261" s="240">
        <v>4510.0</v>
      </c>
      <c r="S261" s="240">
        <v>16382.0</v>
      </c>
      <c r="T261" s="234">
        <f t="shared" si="28"/>
        <v>39679</v>
      </c>
      <c r="U261" s="234">
        <f t="shared" si="24"/>
        <v>1925</v>
      </c>
      <c r="V261" s="228">
        <f t="shared" si="19"/>
        <v>23258</v>
      </c>
      <c r="W261" s="236">
        <f t="shared" si="27"/>
        <v>0.8349667923</v>
      </c>
      <c r="X261" s="49">
        <f t="shared" si="26"/>
        <v>4597</v>
      </c>
      <c r="Y261" s="56"/>
    </row>
    <row r="262" ht="15.75" customHeight="1">
      <c r="A262" s="206">
        <v>44146.0</v>
      </c>
      <c r="B262" s="117">
        <f>all!B262</f>
        <v>63321</v>
      </c>
      <c r="C262" s="117">
        <f>all!C262</f>
        <v>2752</v>
      </c>
      <c r="D262" s="215">
        <f t="shared" si="5"/>
        <v>2351.571429</v>
      </c>
      <c r="E262" s="186">
        <f t="shared" si="25"/>
        <v>29060</v>
      </c>
      <c r="F262" s="187">
        <f t="shared" si="1"/>
        <v>70065</v>
      </c>
      <c r="G262" s="239">
        <v>2964.0</v>
      </c>
      <c r="H262" s="67">
        <f t="shared" si="16"/>
        <v>1.154362416</v>
      </c>
      <c r="I262" s="67">
        <f t="shared" si="11"/>
        <v>1.061128065</v>
      </c>
      <c r="J262" s="210">
        <f t="shared" si="6"/>
        <v>0.9775725594</v>
      </c>
      <c r="K262" s="210">
        <f t="shared" si="12"/>
        <v>1.17467242</v>
      </c>
      <c r="L262" s="199">
        <f t="shared" si="9"/>
        <v>0.04543428373</v>
      </c>
      <c r="M262" s="199">
        <f t="shared" si="13"/>
        <v>0.04398081148</v>
      </c>
      <c r="N262" s="201">
        <f t="shared" si="10"/>
        <v>0.044172218</v>
      </c>
      <c r="O262" s="201">
        <f t="shared" si="14"/>
        <v>0.04128250868</v>
      </c>
      <c r="P262" s="209">
        <f t="shared" si="17"/>
        <v>2964</v>
      </c>
      <c r="Q262" s="209">
        <f t="shared" si="7"/>
        <v>2551.285714</v>
      </c>
      <c r="R262" s="240">
        <v>4556.0</v>
      </c>
      <c r="S262" s="240">
        <v>17036.0</v>
      </c>
      <c r="T262" s="234">
        <f t="shared" si="28"/>
        <v>41729</v>
      </c>
      <c r="U262" s="234">
        <f t="shared" si="24"/>
        <v>2050</v>
      </c>
      <c r="V262" s="228">
        <f t="shared" si="19"/>
        <v>23985</v>
      </c>
      <c r="W262" s="236">
        <f t="shared" si="27"/>
        <v>0.8253613214</v>
      </c>
      <c r="X262" s="49">
        <f t="shared" si="26"/>
        <v>5075</v>
      </c>
      <c r="Y262" s="56"/>
    </row>
    <row r="263" ht="15.75" customHeight="1">
      <c r="A263" s="206">
        <v>44147.0</v>
      </c>
      <c r="B263" s="117">
        <f>all!B263</f>
        <v>66637</v>
      </c>
      <c r="C263" s="117">
        <f>all!C263</f>
        <v>3316</v>
      </c>
      <c r="D263" s="215">
        <f t="shared" si="5"/>
        <v>2408.571429</v>
      </c>
      <c r="E263" s="186">
        <f t="shared" si="25"/>
        <v>31165</v>
      </c>
      <c r="F263" s="187">
        <f t="shared" si="1"/>
        <v>72959</v>
      </c>
      <c r="G263" s="239">
        <v>2894.0</v>
      </c>
      <c r="H263" s="67">
        <f t="shared" si="16"/>
        <v>1.20494186</v>
      </c>
      <c r="I263" s="67">
        <f t="shared" si="11"/>
        <v>1.059044967</v>
      </c>
      <c r="J263" s="210">
        <f t="shared" si="6"/>
        <v>0.9763832659</v>
      </c>
      <c r="K263" s="210">
        <f t="shared" si="12"/>
        <v>1.173924359</v>
      </c>
      <c r="L263" s="199">
        <f t="shared" si="9"/>
        <v>0.05236809273</v>
      </c>
      <c r="M263" s="199">
        <f t="shared" si="13"/>
        <v>0.04257528572</v>
      </c>
      <c r="N263" s="201">
        <f t="shared" si="10"/>
        <v>0.04130450296</v>
      </c>
      <c r="O263" s="201">
        <f t="shared" si="14"/>
        <v>0.04193323579</v>
      </c>
      <c r="P263" s="209">
        <f t="shared" si="17"/>
        <v>2894</v>
      </c>
      <c r="Q263" s="209">
        <f t="shared" si="7"/>
        <v>2538.428571</v>
      </c>
      <c r="R263" s="240">
        <v>4587.0</v>
      </c>
      <c r="S263" s="240">
        <v>17773.0</v>
      </c>
      <c r="T263" s="234">
        <f t="shared" si="28"/>
        <v>44277</v>
      </c>
      <c r="U263" s="234">
        <f t="shared" si="24"/>
        <v>2548</v>
      </c>
      <c r="V263" s="228">
        <f t="shared" si="19"/>
        <v>25653</v>
      </c>
      <c r="W263" s="236">
        <f t="shared" si="27"/>
        <v>0.823134927</v>
      </c>
      <c r="X263" s="49">
        <f t="shared" si="26"/>
        <v>5512</v>
      </c>
    </row>
    <row r="264" ht="15.75" customHeight="1">
      <c r="A264" s="206">
        <v>44148.0</v>
      </c>
      <c r="B264" s="117">
        <f>all!B264</f>
        <v>69675</v>
      </c>
      <c r="C264" s="117">
        <f>all!C264</f>
        <v>3038</v>
      </c>
      <c r="D264" s="215">
        <f t="shared" si="5"/>
        <v>2492.857143</v>
      </c>
      <c r="E264" s="186">
        <f t="shared" si="25"/>
        <v>32513</v>
      </c>
      <c r="F264" s="187">
        <f t="shared" si="1"/>
        <v>75648</v>
      </c>
      <c r="G264" s="239">
        <v>2689.0</v>
      </c>
      <c r="H264" s="67">
        <f t="shared" si="16"/>
        <v>0.9161640531</v>
      </c>
      <c r="I264" s="67">
        <f t="shared" si="11"/>
        <v>1.03576313</v>
      </c>
      <c r="J264" s="210">
        <f t="shared" si="6"/>
        <v>0.9291637871</v>
      </c>
      <c r="K264" s="210">
        <f t="shared" si="12"/>
        <v>1.153439795</v>
      </c>
      <c r="L264" s="199">
        <f t="shared" si="9"/>
        <v>0.04559028768</v>
      </c>
      <c r="M264" s="199">
        <f t="shared" si="13"/>
        <v>0.04206679569</v>
      </c>
      <c r="N264" s="201">
        <f t="shared" si="10"/>
        <v>0.03685631656</v>
      </c>
      <c r="O264" s="201">
        <f t="shared" si="14"/>
        <v>0.03996639535</v>
      </c>
      <c r="P264" s="209">
        <f t="shared" si="17"/>
        <v>2689</v>
      </c>
      <c r="Q264" s="209">
        <f t="shared" si="7"/>
        <v>2535.428571</v>
      </c>
      <c r="R264" s="240">
        <v>4601.0</v>
      </c>
      <c r="S264" s="240">
        <v>18334.0</v>
      </c>
      <c r="T264" s="234">
        <f t="shared" si="28"/>
        <v>46740</v>
      </c>
      <c r="U264" s="234">
        <f t="shared" si="24"/>
        <v>2463</v>
      </c>
      <c r="V264" s="228">
        <f t="shared" si="19"/>
        <v>26734</v>
      </c>
      <c r="W264" s="236">
        <f t="shared" si="27"/>
        <v>0.8222557131</v>
      </c>
      <c r="X264" s="49">
        <f t="shared" si="26"/>
        <v>5779</v>
      </c>
    </row>
    <row r="265" ht="15.75" customHeight="1">
      <c r="A265" s="214">
        <v>44149.0</v>
      </c>
      <c r="B265" s="117">
        <f>all!B265</f>
        <v>72510</v>
      </c>
      <c r="C265" s="117">
        <f>all!C265</f>
        <v>2835</v>
      </c>
      <c r="D265" s="215">
        <f t="shared" si="5"/>
        <v>2532.714286</v>
      </c>
      <c r="E265" s="186">
        <f t="shared" si="25"/>
        <v>33292</v>
      </c>
      <c r="F265" s="187">
        <f t="shared" si="1"/>
        <v>77150</v>
      </c>
      <c r="G265" s="239">
        <v>1502.0</v>
      </c>
      <c r="H265" s="67">
        <f t="shared" si="16"/>
        <v>0.9331797235</v>
      </c>
      <c r="I265" s="67">
        <f t="shared" si="11"/>
        <v>1.047508299</v>
      </c>
      <c r="J265" s="210">
        <f t="shared" si="6"/>
        <v>0.5585719598</v>
      </c>
      <c r="K265" s="210">
        <f t="shared" si="12"/>
        <v>1.109739173</v>
      </c>
      <c r="L265" s="199">
        <f t="shared" si="9"/>
        <v>0.04068891281</v>
      </c>
      <c r="M265" s="199">
        <f t="shared" si="13"/>
        <v>0.04089165243</v>
      </c>
      <c r="N265" s="201">
        <f t="shared" si="10"/>
        <v>0.01985511844</v>
      </c>
      <c r="O265" s="201">
        <f t="shared" si="14"/>
        <v>0.03898021927</v>
      </c>
      <c r="P265" s="209">
        <f t="shared" si="17"/>
        <v>1502</v>
      </c>
      <c r="Q265" s="209">
        <f t="shared" si="7"/>
        <v>2526.142857</v>
      </c>
      <c r="R265" s="240">
        <v>4622.0</v>
      </c>
      <c r="S265" s="240">
        <v>18812.0</v>
      </c>
      <c r="T265" s="234">
        <f t="shared" si="28"/>
        <v>49076</v>
      </c>
      <c r="U265" s="234">
        <f t="shared" si="24"/>
        <v>2336</v>
      </c>
      <c r="V265" s="228">
        <f t="shared" si="19"/>
        <v>27215</v>
      </c>
      <c r="W265" s="236">
        <f t="shared" si="27"/>
        <v>0.8174636549</v>
      </c>
      <c r="X265" s="49">
        <f t="shared" si="26"/>
        <v>6077</v>
      </c>
    </row>
    <row r="266" ht="15.75" customHeight="1">
      <c r="A266" s="214">
        <v>44150.0</v>
      </c>
      <c r="B266" s="117">
        <f>all!B266</f>
        <v>74205</v>
      </c>
      <c r="C266" s="117">
        <f>all!C266</f>
        <v>1698</v>
      </c>
      <c r="D266" s="215">
        <f t="shared" si="5"/>
        <v>2501.857143</v>
      </c>
      <c r="E266" s="186">
        <f t="shared" si="25"/>
        <v>33312</v>
      </c>
      <c r="F266" s="187">
        <f t="shared" si="1"/>
        <v>78167</v>
      </c>
      <c r="G266" s="239">
        <v>1017.0</v>
      </c>
      <c r="H266" s="67">
        <f t="shared" si="16"/>
        <v>0.5989417989</v>
      </c>
      <c r="I266" s="67">
        <f t="shared" si="11"/>
        <v>0.9918613178</v>
      </c>
      <c r="J266" s="210">
        <f t="shared" si="6"/>
        <v>0.6770972037</v>
      </c>
      <c r="K266" s="210">
        <f t="shared" si="12"/>
        <v>1.122097725</v>
      </c>
      <c r="L266" s="199">
        <f t="shared" si="9"/>
        <v>0.02341745966</v>
      </c>
      <c r="M266" s="199">
        <f t="shared" si="13"/>
        <v>0.03924834168</v>
      </c>
      <c r="N266" s="201">
        <f t="shared" si="10"/>
        <v>0.01318211277</v>
      </c>
      <c r="O266" s="201">
        <f t="shared" si="14"/>
        <v>0.0418283392</v>
      </c>
      <c r="P266" s="209">
        <f t="shared" si="17"/>
        <v>1017</v>
      </c>
      <c r="Q266" s="209">
        <f t="shared" si="7"/>
        <v>2519.285714</v>
      </c>
      <c r="R266" s="240">
        <v>4648.0</v>
      </c>
      <c r="S266" s="240">
        <v>19081.0</v>
      </c>
      <c r="T266" s="234">
        <f t="shared" si="28"/>
        <v>50476</v>
      </c>
      <c r="U266" s="234">
        <f t="shared" si="24"/>
        <v>1400</v>
      </c>
      <c r="V266" s="228">
        <f t="shared" si="19"/>
        <v>27177</v>
      </c>
      <c r="W266" s="236">
        <f t="shared" si="27"/>
        <v>0.8158321326</v>
      </c>
      <c r="X266" s="49">
        <f t="shared" si="26"/>
        <v>6135</v>
      </c>
    </row>
    <row r="267" ht="15.75" customHeight="1">
      <c r="A267" s="206">
        <v>44151.0</v>
      </c>
      <c r="B267" s="117">
        <f>all!B267</f>
        <v>76403</v>
      </c>
      <c r="C267" s="117">
        <f>all!C267</f>
        <v>2198</v>
      </c>
      <c r="D267" s="215">
        <f t="shared" si="5"/>
        <v>2603</v>
      </c>
      <c r="E267" s="186">
        <f t="shared" si="25"/>
        <v>34358</v>
      </c>
      <c r="F267" s="187">
        <f t="shared" si="1"/>
        <v>81615</v>
      </c>
      <c r="G267" s="239">
        <v>3448.0</v>
      </c>
      <c r="H267" s="67">
        <f t="shared" si="16"/>
        <v>1.294464075</v>
      </c>
      <c r="I267" s="67">
        <f t="shared" si="11"/>
        <v>1.060066041</v>
      </c>
      <c r="J267" s="210">
        <f t="shared" si="6"/>
        <v>3.390363815</v>
      </c>
      <c r="K267" s="210">
        <f t="shared" si="12"/>
        <v>1.460937873</v>
      </c>
      <c r="L267" s="199">
        <f t="shared" si="9"/>
        <v>0.02962064551</v>
      </c>
      <c r="M267" s="199">
        <f t="shared" si="13"/>
        <v>0.03972729044</v>
      </c>
      <c r="N267" s="201">
        <f t="shared" si="10"/>
        <v>0.0441106861</v>
      </c>
      <c r="O267" s="201">
        <f t="shared" si="14"/>
        <v>0.04561778403</v>
      </c>
      <c r="P267" s="209">
        <f t="shared" si="17"/>
        <v>3448</v>
      </c>
      <c r="Q267" s="209">
        <f t="shared" si="7"/>
        <v>2506.571429</v>
      </c>
      <c r="R267" s="240">
        <v>4675.0</v>
      </c>
      <c r="S267" s="240">
        <v>19638.0</v>
      </c>
      <c r="T267" s="234">
        <f t="shared" si="28"/>
        <v>52090</v>
      </c>
      <c r="U267" s="234">
        <f t="shared" si="24"/>
        <v>1614</v>
      </c>
      <c r="V267" s="228">
        <f t="shared" si="19"/>
        <v>28007</v>
      </c>
      <c r="W267" s="236">
        <f t="shared" si="27"/>
        <v>0.8151522207</v>
      </c>
      <c r="X267" s="49">
        <f t="shared" si="26"/>
        <v>6351</v>
      </c>
    </row>
    <row r="268" ht="15.75" customHeight="1">
      <c r="A268" s="206">
        <v>44152.0</v>
      </c>
      <c r="B268" s="117">
        <f>all!B268</f>
        <v>78825</v>
      </c>
      <c r="C268" s="117">
        <f>all!C268</f>
        <v>2422</v>
      </c>
      <c r="D268" s="215">
        <f t="shared" si="5"/>
        <v>2608.428571</v>
      </c>
      <c r="E268" s="186">
        <f t="shared" si="25"/>
        <v>34614</v>
      </c>
      <c r="F268" s="187">
        <f t="shared" si="1"/>
        <v>84561</v>
      </c>
      <c r="G268" s="239">
        <v>2946.0</v>
      </c>
      <c r="H268" s="67">
        <f t="shared" si="16"/>
        <v>1.101910828</v>
      </c>
      <c r="I268" s="67">
        <f t="shared" si="11"/>
        <v>1.100495594</v>
      </c>
      <c r="J268" s="210">
        <f t="shared" si="6"/>
        <v>0.8544083527</v>
      </c>
      <c r="K268" s="210">
        <f t="shared" si="12"/>
        <v>1.152598072</v>
      </c>
      <c r="L268" s="199">
        <f t="shared" si="9"/>
        <v>0.0317003259</v>
      </c>
      <c r="M268" s="199">
        <f t="shared" si="13"/>
        <v>0.03840285829</v>
      </c>
      <c r="N268" s="201">
        <f t="shared" si="10"/>
        <v>0.03609630583</v>
      </c>
      <c r="O268" s="201">
        <f t="shared" si="14"/>
        <v>0.03790242696</v>
      </c>
      <c r="P268" s="209">
        <f t="shared" si="17"/>
        <v>2946</v>
      </c>
      <c r="Q268" s="209">
        <f t="shared" si="7"/>
        <v>2494.285714</v>
      </c>
      <c r="R268" s="240">
        <v>4685.0</v>
      </c>
      <c r="S268" s="240">
        <v>20225.0</v>
      </c>
      <c r="T268" s="234">
        <f t="shared" si="28"/>
        <v>53915</v>
      </c>
      <c r="U268" s="234">
        <f t="shared" si="24"/>
        <v>1825</v>
      </c>
      <c r="V268" s="228">
        <f t="shared" si="19"/>
        <v>28205</v>
      </c>
      <c r="W268" s="236">
        <f t="shared" si="27"/>
        <v>0.8148437049</v>
      </c>
      <c r="X268" s="49">
        <f t="shared" si="26"/>
        <v>6409</v>
      </c>
    </row>
    <row r="269" ht="15.75" customHeight="1">
      <c r="A269" s="206">
        <v>44153.0</v>
      </c>
      <c r="B269" s="117">
        <f>all!B269</f>
        <v>82034</v>
      </c>
      <c r="C269" s="117">
        <f>all!C269</f>
        <v>3209</v>
      </c>
      <c r="D269" s="215">
        <f t="shared" si="5"/>
        <v>2673.714286</v>
      </c>
      <c r="E269" s="186">
        <f t="shared" si="25"/>
        <v>35177</v>
      </c>
      <c r="F269" s="187">
        <f t="shared" si="1"/>
        <v>87131</v>
      </c>
      <c r="G269" s="239">
        <v>2570.0</v>
      </c>
      <c r="H269" s="67">
        <f t="shared" si="16"/>
        <v>1.324938068</v>
      </c>
      <c r="I269" s="67">
        <f t="shared" si="11"/>
        <v>1.066112853</v>
      </c>
      <c r="J269" s="210">
        <f t="shared" si="6"/>
        <v>0.8723693143</v>
      </c>
      <c r="K269" s="210">
        <f t="shared" si="12"/>
        <v>1.154491282</v>
      </c>
      <c r="L269" s="199">
        <f t="shared" si="9"/>
        <v>0.04071043451</v>
      </c>
      <c r="M269" s="199">
        <f t="shared" si="13"/>
        <v>0.03772802269</v>
      </c>
      <c r="N269" s="201">
        <f t="shared" si="10"/>
        <v>0.03039226121</v>
      </c>
      <c r="O269" s="201">
        <f t="shared" si="14"/>
        <v>0.03107405375</v>
      </c>
      <c r="P269" s="209">
        <f t="shared" si="17"/>
        <v>2570</v>
      </c>
      <c r="Q269" s="209">
        <f t="shared" si="7"/>
        <v>2438</v>
      </c>
      <c r="R269" s="240">
        <v>4714.0</v>
      </c>
      <c r="S269" s="240">
        <v>20917.0</v>
      </c>
      <c r="T269" s="234">
        <f t="shared" si="28"/>
        <v>56403</v>
      </c>
      <c r="U269" s="234">
        <f t="shared" si="24"/>
        <v>2488</v>
      </c>
      <c r="V269" s="228">
        <f t="shared" si="19"/>
        <v>28209</v>
      </c>
      <c r="W269" s="236">
        <f t="shared" si="27"/>
        <v>0.8019160247</v>
      </c>
      <c r="X269" s="49">
        <f t="shared" si="26"/>
        <v>6968</v>
      </c>
    </row>
    <row r="270" ht="15.75" customHeight="1">
      <c r="A270" s="206">
        <v>44154.0</v>
      </c>
      <c r="B270" s="117">
        <f>all!B270</f>
        <v>85227</v>
      </c>
      <c r="C270" s="117">
        <f>all!C270</f>
        <v>3227</v>
      </c>
      <c r="D270" s="215">
        <f t="shared" si="5"/>
        <v>2661</v>
      </c>
      <c r="E270" s="186">
        <f t="shared" si="25"/>
        <v>35487</v>
      </c>
      <c r="F270" s="187">
        <f t="shared" si="1"/>
        <v>89272</v>
      </c>
      <c r="G270" s="239">
        <v>2141.0</v>
      </c>
      <c r="H270" s="67">
        <f t="shared" si="16"/>
        <v>1.005609224</v>
      </c>
      <c r="I270" s="67">
        <f t="shared" si="11"/>
        <v>1.047518704</v>
      </c>
      <c r="J270" s="210">
        <f t="shared" si="6"/>
        <v>0.83307393</v>
      </c>
      <c r="K270" s="210">
        <f t="shared" si="12"/>
        <v>1.136428954</v>
      </c>
      <c r="L270" s="199">
        <f t="shared" si="9"/>
        <v>0.03933734793</v>
      </c>
      <c r="M270" s="199">
        <f t="shared" si="13"/>
        <v>0.03586648771</v>
      </c>
      <c r="N270" s="201">
        <f t="shared" si="10"/>
        <v>0.02457219589</v>
      </c>
      <c r="O270" s="201">
        <f t="shared" si="14"/>
        <v>0.03106174737</v>
      </c>
      <c r="P270" s="209">
        <f t="shared" si="17"/>
        <v>2141</v>
      </c>
      <c r="Q270" s="209">
        <f t="shared" si="7"/>
        <v>2330.428571</v>
      </c>
      <c r="R270" s="240">
        <v>4725.0</v>
      </c>
      <c r="S270" s="240">
        <v>21605.0</v>
      </c>
      <c r="T270" s="234">
        <f t="shared" si="28"/>
        <v>58897</v>
      </c>
      <c r="U270" s="234">
        <f t="shared" si="24"/>
        <v>2494</v>
      </c>
      <c r="V270" s="228">
        <f t="shared" si="19"/>
        <v>28272</v>
      </c>
      <c r="W270" s="236">
        <f t="shared" si="27"/>
        <v>0.7966861104</v>
      </c>
      <c r="X270" s="49">
        <f t="shared" si="26"/>
        <v>7215</v>
      </c>
    </row>
    <row r="271" ht="15.75" customHeight="1">
      <c r="A271" s="206">
        <v>44155.0</v>
      </c>
      <c r="B271" s="117">
        <f>all!B271</f>
        <v>87808</v>
      </c>
      <c r="C271" s="117">
        <f>all!C271</f>
        <v>2581</v>
      </c>
      <c r="D271" s="215">
        <f t="shared" si="5"/>
        <v>2595.714286</v>
      </c>
      <c r="E271" s="186">
        <f t="shared" si="25"/>
        <v>35620</v>
      </c>
      <c r="F271" s="187">
        <f t="shared" si="1"/>
        <v>90810</v>
      </c>
      <c r="G271" s="239">
        <v>1538.0</v>
      </c>
      <c r="H271" s="67">
        <f t="shared" si="16"/>
        <v>0.7998140688</v>
      </c>
      <c r="I271" s="67">
        <f t="shared" si="11"/>
        <v>0.9968777299</v>
      </c>
      <c r="J271" s="210">
        <f t="shared" si="6"/>
        <v>0.7183559085</v>
      </c>
      <c r="K271" s="210">
        <f t="shared" si="12"/>
        <v>1.104175534</v>
      </c>
      <c r="L271" s="199">
        <f t="shared" si="9"/>
        <v>0.03028383024</v>
      </c>
      <c r="M271" s="199">
        <f t="shared" si="13"/>
        <v>0.03367985094</v>
      </c>
      <c r="N271" s="201">
        <f t="shared" si="10"/>
        <v>0.01722824626</v>
      </c>
      <c r="O271" s="201">
        <f t="shared" si="14"/>
        <v>0.03002010794</v>
      </c>
      <c r="P271" s="209">
        <f t="shared" si="17"/>
        <v>1538</v>
      </c>
      <c r="Q271" s="209">
        <f t="shared" si="7"/>
        <v>2166</v>
      </c>
      <c r="R271" s="240">
        <v>4766.0</v>
      </c>
      <c r="S271" s="240">
        <v>22295.0</v>
      </c>
      <c r="T271" s="234">
        <f t="shared" si="28"/>
        <v>60747</v>
      </c>
      <c r="U271" s="234">
        <f t="shared" si="24"/>
        <v>1850</v>
      </c>
      <c r="V271" s="228">
        <f t="shared" si="19"/>
        <v>28054</v>
      </c>
      <c r="W271" s="236">
        <f t="shared" si="27"/>
        <v>0.7875912409</v>
      </c>
      <c r="X271" s="49">
        <f t="shared" si="26"/>
        <v>7566</v>
      </c>
    </row>
    <row r="272" ht="15.75" customHeight="1">
      <c r="A272" s="241">
        <v>44156.0</v>
      </c>
      <c r="B272" s="117">
        <f>all!B272</f>
        <v>90111</v>
      </c>
      <c r="C272" s="117">
        <f>all!C272</f>
        <v>2311</v>
      </c>
      <c r="D272" s="215">
        <f t="shared" si="5"/>
        <v>2520.857143</v>
      </c>
      <c r="E272" s="186">
        <f t="shared" si="25"/>
        <v>35375</v>
      </c>
      <c r="F272" s="187">
        <f t="shared" si="1"/>
        <v>91465</v>
      </c>
      <c r="G272" s="239">
        <v>655.0</v>
      </c>
      <c r="H272" s="67">
        <f t="shared" si="16"/>
        <v>0.895389384</v>
      </c>
      <c r="I272" s="67">
        <f t="shared" si="11"/>
        <v>0.9942808963</v>
      </c>
      <c r="J272" s="210">
        <f t="shared" si="6"/>
        <v>0.4258777633</v>
      </c>
      <c r="K272" s="210">
        <f t="shared" si="12"/>
        <v>1.041264781</v>
      </c>
      <c r="L272" s="199">
        <f t="shared" si="9"/>
        <v>0.02631878644</v>
      </c>
      <c r="M272" s="199">
        <f t="shared" si="13"/>
        <v>0.03162697574</v>
      </c>
      <c r="N272" s="201">
        <f t="shared" si="10"/>
        <v>0.00721286202</v>
      </c>
      <c r="O272" s="201">
        <f t="shared" si="14"/>
        <v>0.02872729687</v>
      </c>
      <c r="P272" s="209">
        <f t="shared" si="17"/>
        <v>655</v>
      </c>
      <c r="Q272" s="209">
        <f t="shared" si="7"/>
        <v>2045</v>
      </c>
      <c r="R272" s="240">
        <v>4787.0</v>
      </c>
      <c r="S272" s="240">
        <v>22901.0</v>
      </c>
      <c r="T272" s="234">
        <f t="shared" si="28"/>
        <v>62423</v>
      </c>
      <c r="U272" s="234">
        <f t="shared" si="24"/>
        <v>1676</v>
      </c>
      <c r="V272" s="228">
        <f t="shared" si="19"/>
        <v>27399</v>
      </c>
      <c r="W272" s="236">
        <f t="shared" si="27"/>
        <v>0.7745300353</v>
      </c>
      <c r="X272" s="49">
        <f t="shared" si="26"/>
        <v>7976</v>
      </c>
    </row>
    <row r="273" ht="15.75" customHeight="1">
      <c r="A273" s="241">
        <v>44157.0</v>
      </c>
      <c r="B273" s="117">
        <f>all!B273</f>
        <v>91609</v>
      </c>
      <c r="C273" s="117">
        <f>all!C273</f>
        <v>1498</v>
      </c>
      <c r="D273" s="215">
        <f t="shared" si="5"/>
        <v>2492.285714</v>
      </c>
      <c r="E273" s="186">
        <f t="shared" si="25"/>
        <v>34959</v>
      </c>
      <c r="F273" s="187"/>
      <c r="G273" s="187"/>
      <c r="H273" s="67">
        <f t="shared" si="16"/>
        <v>0.6482042406</v>
      </c>
      <c r="I273" s="67">
        <f t="shared" si="11"/>
        <v>0.9586589609</v>
      </c>
      <c r="J273" s="210"/>
      <c r="K273" s="210"/>
      <c r="L273" s="199">
        <f t="shared" si="9"/>
        <v>0.01662394158</v>
      </c>
      <c r="M273" s="199">
        <f t="shared" si="13"/>
        <v>0.03065647316</v>
      </c>
      <c r="N273" s="202"/>
      <c r="O273" s="202"/>
      <c r="P273" s="203"/>
      <c r="Q273" s="203"/>
      <c r="R273" s="240">
        <v>4810.0</v>
      </c>
      <c r="S273" s="240">
        <v>23403.0</v>
      </c>
      <c r="T273" s="234">
        <f t="shared" si="28"/>
        <v>63396</v>
      </c>
      <c r="U273" s="234">
        <f t="shared" si="24"/>
        <v>973</v>
      </c>
      <c r="V273" s="228">
        <f t="shared" si="19"/>
        <v>26780</v>
      </c>
      <c r="W273" s="236">
        <f t="shared" si="27"/>
        <v>0.7660402185</v>
      </c>
      <c r="X273" s="49">
        <f t="shared" si="26"/>
        <v>8179</v>
      </c>
    </row>
    <row r="274" ht="15.75" customHeight="1">
      <c r="A274" s="206"/>
      <c r="D274" s="243"/>
      <c r="E274" s="244"/>
      <c r="L274" s="200"/>
      <c r="M274" s="200"/>
      <c r="N274" s="245"/>
      <c r="O274" s="245"/>
      <c r="P274" s="246"/>
      <c r="Q274" s="246"/>
      <c r="R274" s="247"/>
      <c r="S274" s="248"/>
      <c r="T274" s="248"/>
      <c r="U274" s="248"/>
      <c r="V274" s="249"/>
      <c r="W274" s="249"/>
      <c r="X274" s="49"/>
    </row>
    <row r="275" ht="15.75" customHeight="1">
      <c r="A275" s="206"/>
      <c r="D275" s="243"/>
      <c r="E275" s="244"/>
      <c r="L275" s="200"/>
      <c r="M275" s="200"/>
      <c r="N275" s="245"/>
      <c r="O275" s="245"/>
      <c r="P275" s="246"/>
      <c r="Q275" s="246"/>
      <c r="R275" s="247"/>
      <c r="S275" s="248"/>
      <c r="T275" s="248"/>
      <c r="U275" s="248"/>
      <c r="V275" s="249"/>
      <c r="W275" s="249"/>
      <c r="X275" s="49"/>
    </row>
    <row r="276" ht="15.75" customHeight="1">
      <c r="A276" s="206"/>
      <c r="D276" s="243"/>
      <c r="E276" s="244"/>
      <c r="L276" s="200"/>
      <c r="M276" s="200"/>
      <c r="N276" s="245"/>
      <c r="O276" s="245"/>
      <c r="P276" s="246"/>
      <c r="Q276" s="246"/>
      <c r="R276" s="247"/>
      <c r="S276" s="248"/>
      <c r="T276" s="248"/>
      <c r="U276" s="248"/>
      <c r="V276" s="249"/>
      <c r="W276" s="249"/>
      <c r="X276" s="49"/>
    </row>
    <row r="277" ht="15.75" customHeight="1">
      <c r="A277" s="206"/>
      <c r="D277" s="243"/>
      <c r="E277" s="244"/>
      <c r="L277" s="200"/>
      <c r="M277" s="200"/>
      <c r="N277" s="245"/>
      <c r="O277" s="245"/>
      <c r="P277" s="246"/>
      <c r="Q277" s="246"/>
      <c r="R277" s="247"/>
      <c r="S277" s="248"/>
      <c r="T277" s="248"/>
      <c r="U277" s="248"/>
      <c r="V277" s="249"/>
      <c r="W277" s="249"/>
      <c r="X277" s="49"/>
    </row>
    <row r="278" ht="15.75" customHeight="1">
      <c r="A278" s="206"/>
      <c r="D278" s="243"/>
      <c r="E278" s="244"/>
      <c r="L278" s="200"/>
      <c r="M278" s="200"/>
      <c r="N278" s="245"/>
      <c r="O278" s="245"/>
      <c r="P278" s="246"/>
      <c r="Q278" s="246"/>
      <c r="R278" s="247"/>
      <c r="S278" s="248"/>
      <c r="T278" s="248"/>
      <c r="U278" s="248"/>
      <c r="V278" s="249"/>
      <c r="W278" s="249"/>
      <c r="X278" s="49"/>
    </row>
    <row r="279" ht="15.75" customHeight="1">
      <c r="A279" s="214"/>
      <c r="D279" s="243"/>
      <c r="E279" s="244"/>
      <c r="L279" s="200"/>
      <c r="M279" s="200"/>
      <c r="N279" s="245"/>
      <c r="O279" s="245"/>
      <c r="P279" s="246"/>
      <c r="Q279" s="246"/>
      <c r="R279" s="247"/>
      <c r="S279" s="248"/>
      <c r="T279" s="248"/>
      <c r="U279" s="248"/>
      <c r="V279" s="249"/>
      <c r="W279" s="249"/>
      <c r="X279" s="49"/>
    </row>
    <row r="280" ht="15.75" customHeight="1">
      <c r="A280" s="214"/>
      <c r="D280" s="243"/>
      <c r="E280" s="244"/>
      <c r="L280" s="200"/>
      <c r="M280" s="200"/>
      <c r="N280" s="245"/>
      <c r="O280" s="245"/>
      <c r="P280" s="246"/>
      <c r="Q280" s="246"/>
      <c r="R280" s="247"/>
      <c r="S280" s="248"/>
      <c r="T280" s="248"/>
      <c r="U280" s="248"/>
      <c r="V280" s="249"/>
      <c r="W280" s="249"/>
      <c r="X280" s="49"/>
    </row>
    <row r="281" ht="15.75" customHeight="1">
      <c r="A281" s="206"/>
      <c r="D281" s="243"/>
      <c r="E281" s="244"/>
      <c r="L281" s="200"/>
      <c r="M281" s="200"/>
      <c r="N281" s="245"/>
      <c r="O281" s="245"/>
      <c r="P281" s="246"/>
      <c r="Q281" s="246"/>
      <c r="R281" s="247"/>
      <c r="S281" s="248"/>
      <c r="T281" s="248"/>
      <c r="U281" s="248"/>
      <c r="V281" s="249"/>
      <c r="W281" s="249"/>
      <c r="X281" s="49"/>
    </row>
    <row r="282" ht="15.75" customHeight="1">
      <c r="A282" s="206"/>
      <c r="D282" s="243"/>
      <c r="E282" s="244"/>
      <c r="L282" s="200"/>
      <c r="M282" s="200"/>
      <c r="N282" s="245"/>
      <c r="O282" s="245"/>
      <c r="P282" s="246"/>
      <c r="Q282" s="246"/>
      <c r="R282" s="247"/>
      <c r="S282" s="248"/>
      <c r="T282" s="248"/>
      <c r="U282" s="248"/>
      <c r="V282" s="249"/>
      <c r="W282" s="249"/>
      <c r="X282" s="49"/>
    </row>
    <row r="283" ht="15.75" customHeight="1">
      <c r="A283" s="206"/>
      <c r="D283" s="243"/>
      <c r="E283" s="244"/>
      <c r="L283" s="200"/>
      <c r="M283" s="200"/>
      <c r="N283" s="245"/>
      <c r="O283" s="245"/>
      <c r="P283" s="246"/>
      <c r="Q283" s="246"/>
      <c r="R283" s="247"/>
      <c r="S283" s="248"/>
      <c r="T283" s="248"/>
      <c r="U283" s="248"/>
      <c r="V283" s="249"/>
      <c r="W283" s="249"/>
      <c r="X283" s="49"/>
    </row>
    <row r="284" ht="15.75" customHeight="1">
      <c r="A284" s="206"/>
      <c r="D284" s="243"/>
      <c r="E284" s="244"/>
      <c r="L284" s="200"/>
      <c r="M284" s="200"/>
      <c r="N284" s="245"/>
      <c r="O284" s="245"/>
      <c r="P284" s="246"/>
      <c r="Q284" s="246"/>
      <c r="R284" s="247"/>
      <c r="S284" s="248"/>
      <c r="T284" s="248"/>
      <c r="U284" s="248"/>
      <c r="V284" s="249"/>
      <c r="W284" s="249"/>
      <c r="X284" s="49"/>
    </row>
    <row r="285" ht="15.75" customHeight="1">
      <c r="A285" s="206"/>
      <c r="D285" s="243"/>
      <c r="E285" s="244"/>
      <c r="L285" s="200"/>
      <c r="M285" s="200"/>
      <c r="N285" s="245"/>
      <c r="O285" s="245"/>
      <c r="P285" s="246"/>
      <c r="Q285" s="246"/>
      <c r="R285" s="247"/>
      <c r="S285" s="248"/>
      <c r="T285" s="248"/>
      <c r="U285" s="248"/>
      <c r="V285" s="249"/>
      <c r="W285" s="249"/>
      <c r="X285" s="49"/>
    </row>
    <row r="286" ht="15.75" customHeight="1">
      <c r="A286" s="214"/>
      <c r="D286" s="243"/>
      <c r="E286" s="244"/>
      <c r="L286" s="200"/>
      <c r="M286" s="200"/>
      <c r="N286" s="245"/>
      <c r="O286" s="245"/>
      <c r="P286" s="246"/>
      <c r="Q286" s="246"/>
      <c r="R286" s="247"/>
      <c r="S286" s="248"/>
      <c r="T286" s="248"/>
      <c r="U286" s="248"/>
      <c r="V286" s="249"/>
      <c r="W286" s="249"/>
      <c r="X286" s="49"/>
    </row>
    <row r="287" ht="15.75" customHeight="1">
      <c r="A287" s="214"/>
      <c r="D287" s="243"/>
      <c r="E287" s="244"/>
      <c r="L287" s="200"/>
      <c r="M287" s="200"/>
      <c r="N287" s="245"/>
      <c r="O287" s="245"/>
      <c r="P287" s="246"/>
      <c r="Q287" s="246"/>
      <c r="R287" s="247"/>
      <c r="S287" s="248"/>
      <c r="T287" s="248"/>
      <c r="U287" s="248"/>
      <c r="V287" s="249"/>
      <c r="W287" s="249"/>
      <c r="X287" s="49"/>
    </row>
    <row r="288" ht="15.75" customHeight="1">
      <c r="A288" s="206"/>
      <c r="D288" s="243"/>
      <c r="E288" s="244"/>
      <c r="L288" s="200"/>
      <c r="M288" s="200"/>
      <c r="N288" s="245"/>
      <c r="O288" s="245"/>
      <c r="P288" s="246"/>
      <c r="Q288" s="246"/>
      <c r="R288" s="247"/>
      <c r="S288" s="248"/>
      <c r="T288" s="248"/>
      <c r="U288" s="248"/>
      <c r="V288" s="249"/>
      <c r="W288" s="249"/>
      <c r="X288" s="49"/>
    </row>
    <row r="289" ht="15.75" customHeight="1">
      <c r="A289" s="206"/>
      <c r="D289" s="243"/>
      <c r="E289" s="244"/>
      <c r="L289" s="200"/>
      <c r="M289" s="200"/>
      <c r="N289" s="245"/>
      <c r="O289" s="245"/>
      <c r="P289" s="246"/>
      <c r="Q289" s="246"/>
      <c r="R289" s="247"/>
      <c r="S289" s="248"/>
      <c r="T289" s="248"/>
      <c r="U289" s="248"/>
      <c r="V289" s="249"/>
      <c r="W289" s="249"/>
      <c r="X289" s="49"/>
    </row>
    <row r="290" ht="15.75" customHeight="1">
      <c r="A290" s="206"/>
      <c r="D290" s="243"/>
      <c r="E290" s="244"/>
      <c r="L290" s="200"/>
      <c r="M290" s="200"/>
      <c r="N290" s="245"/>
      <c r="O290" s="245"/>
      <c r="P290" s="246"/>
      <c r="Q290" s="246"/>
      <c r="R290" s="247"/>
      <c r="S290" s="248"/>
      <c r="T290" s="248"/>
      <c r="U290" s="248"/>
      <c r="V290" s="249"/>
      <c r="W290" s="249"/>
      <c r="X290" s="49"/>
    </row>
    <row r="291" ht="15.75" customHeight="1">
      <c r="A291" s="206"/>
      <c r="D291" s="243"/>
      <c r="E291" s="244"/>
      <c r="L291" s="200"/>
      <c r="M291" s="200"/>
      <c r="N291" s="245"/>
      <c r="O291" s="245"/>
      <c r="P291" s="246"/>
      <c r="Q291" s="246"/>
      <c r="R291" s="247"/>
      <c r="S291" s="248"/>
      <c r="T291" s="248"/>
      <c r="U291" s="248"/>
      <c r="V291" s="249"/>
      <c r="W291" s="249"/>
      <c r="X291" s="49"/>
    </row>
    <row r="292" ht="15.75" customHeight="1">
      <c r="A292" s="206"/>
      <c r="D292" s="243"/>
      <c r="E292" s="244"/>
      <c r="L292" s="200"/>
      <c r="M292" s="200"/>
      <c r="N292" s="245"/>
      <c r="O292" s="245"/>
      <c r="P292" s="246"/>
      <c r="Q292" s="246"/>
      <c r="R292" s="247"/>
      <c r="S292" s="248"/>
      <c r="T292" s="248"/>
      <c r="U292" s="248"/>
      <c r="V292" s="249"/>
      <c r="W292" s="249"/>
      <c r="X292" s="49"/>
    </row>
    <row r="293" ht="15.75" customHeight="1">
      <c r="A293" s="214"/>
      <c r="D293" s="243"/>
      <c r="E293" s="244"/>
      <c r="L293" s="200"/>
      <c r="M293" s="200"/>
      <c r="N293" s="245"/>
      <c r="O293" s="245"/>
      <c r="P293" s="246"/>
      <c r="Q293" s="246"/>
      <c r="R293" s="247"/>
      <c r="S293" s="248"/>
      <c r="T293" s="248"/>
      <c r="U293" s="248"/>
      <c r="V293" s="249"/>
      <c r="W293" s="249"/>
      <c r="X293" s="49"/>
    </row>
    <row r="294" ht="15.75" customHeight="1">
      <c r="A294" s="214"/>
      <c r="D294" s="243"/>
      <c r="E294" s="244"/>
      <c r="L294" s="200"/>
      <c r="M294" s="200"/>
      <c r="N294" s="245"/>
      <c r="O294" s="245"/>
      <c r="P294" s="246"/>
      <c r="Q294" s="246"/>
      <c r="R294" s="247"/>
      <c r="S294" s="248"/>
      <c r="T294" s="248"/>
      <c r="U294" s="248"/>
      <c r="V294" s="249"/>
      <c r="W294" s="249"/>
      <c r="X294" s="49"/>
    </row>
    <row r="295" ht="15.75" customHeight="1">
      <c r="A295" s="206"/>
      <c r="D295" s="243"/>
      <c r="E295" s="244"/>
      <c r="L295" s="200"/>
      <c r="M295" s="200"/>
      <c r="N295" s="245"/>
      <c r="O295" s="245"/>
      <c r="P295" s="246"/>
      <c r="Q295" s="246"/>
      <c r="R295" s="247"/>
      <c r="S295" s="248"/>
      <c r="T295" s="248"/>
      <c r="U295" s="248"/>
      <c r="V295" s="249"/>
      <c r="W295" s="249"/>
      <c r="X295" s="49"/>
    </row>
    <row r="296" ht="15.75" customHeight="1">
      <c r="A296" s="206"/>
      <c r="D296" s="243"/>
      <c r="E296" s="244"/>
      <c r="L296" s="200"/>
      <c r="M296" s="200"/>
      <c r="N296" s="245"/>
      <c r="O296" s="245"/>
      <c r="P296" s="246"/>
      <c r="Q296" s="246"/>
      <c r="R296" s="247"/>
      <c r="S296" s="248"/>
      <c r="T296" s="248"/>
      <c r="U296" s="248"/>
      <c r="V296" s="249"/>
      <c r="W296" s="249"/>
      <c r="X296" s="49"/>
    </row>
    <row r="297" ht="15.75" customHeight="1">
      <c r="A297" s="206"/>
      <c r="D297" s="243"/>
      <c r="E297" s="244"/>
      <c r="L297" s="200"/>
      <c r="M297" s="200"/>
      <c r="N297" s="245"/>
      <c r="O297" s="245"/>
      <c r="P297" s="246"/>
      <c r="Q297" s="246"/>
      <c r="R297" s="247"/>
      <c r="S297" s="248"/>
      <c r="T297" s="248"/>
      <c r="U297" s="248"/>
      <c r="V297" s="249"/>
      <c r="W297" s="249"/>
      <c r="X297" s="49"/>
    </row>
    <row r="298" ht="15.75" customHeight="1">
      <c r="A298" s="206"/>
      <c r="D298" s="243"/>
      <c r="E298" s="244"/>
      <c r="L298" s="200"/>
      <c r="M298" s="200"/>
      <c r="N298" s="245"/>
      <c r="O298" s="245"/>
      <c r="P298" s="246"/>
      <c r="Q298" s="246"/>
      <c r="R298" s="247"/>
      <c r="S298" s="248"/>
      <c r="T298" s="248"/>
      <c r="U298" s="248"/>
      <c r="V298" s="249"/>
      <c r="W298" s="249"/>
      <c r="X298" s="49"/>
    </row>
    <row r="299" ht="15.75" customHeight="1">
      <c r="A299" s="206"/>
      <c r="D299" s="243"/>
      <c r="E299" s="244"/>
      <c r="L299" s="200"/>
      <c r="M299" s="200"/>
      <c r="N299" s="245"/>
      <c r="O299" s="245"/>
      <c r="P299" s="246"/>
      <c r="Q299" s="246"/>
      <c r="R299" s="247"/>
      <c r="S299" s="248"/>
      <c r="T299" s="248"/>
      <c r="U299" s="248"/>
      <c r="V299" s="249"/>
      <c r="W299" s="249"/>
      <c r="X299" s="49"/>
    </row>
    <row r="300" ht="15.75" customHeight="1">
      <c r="A300" s="214"/>
      <c r="D300" s="243"/>
      <c r="E300" s="244"/>
      <c r="L300" s="200"/>
      <c r="M300" s="200"/>
      <c r="N300" s="245"/>
      <c r="O300" s="245"/>
      <c r="P300" s="246"/>
      <c r="Q300" s="246"/>
      <c r="R300" s="247"/>
      <c r="S300" s="248"/>
      <c r="T300" s="248"/>
      <c r="U300" s="248"/>
      <c r="V300" s="249"/>
      <c r="W300" s="249"/>
      <c r="X300" s="49"/>
    </row>
    <row r="301" ht="15.75" customHeight="1">
      <c r="A301" s="214"/>
      <c r="D301" s="243"/>
      <c r="E301" s="244"/>
      <c r="L301" s="200"/>
      <c r="M301" s="200"/>
      <c r="N301" s="245"/>
      <c r="O301" s="245"/>
      <c r="P301" s="246"/>
      <c r="Q301" s="246"/>
      <c r="R301" s="247"/>
      <c r="S301" s="248"/>
      <c r="T301" s="248"/>
      <c r="U301" s="248"/>
      <c r="V301" s="249"/>
      <c r="W301" s="249"/>
      <c r="X301" s="49"/>
    </row>
    <row r="302" ht="15.75" customHeight="1">
      <c r="A302" s="206"/>
      <c r="D302" s="243"/>
      <c r="E302" s="244"/>
      <c r="L302" s="200"/>
      <c r="M302" s="200"/>
      <c r="N302" s="245"/>
      <c r="O302" s="245"/>
      <c r="P302" s="246"/>
      <c r="Q302" s="246"/>
      <c r="R302" s="247"/>
      <c r="S302" s="248"/>
      <c r="T302" s="248"/>
      <c r="U302" s="248"/>
      <c r="V302" s="249"/>
      <c r="W302" s="249"/>
      <c r="X302" s="49"/>
    </row>
    <row r="303" ht="15.75" customHeight="1">
      <c r="A303" s="206"/>
      <c r="D303" s="243"/>
      <c r="E303" s="244"/>
      <c r="L303" s="200"/>
      <c r="M303" s="200"/>
      <c r="N303" s="245"/>
      <c r="O303" s="245"/>
      <c r="P303" s="246"/>
      <c r="Q303" s="246"/>
      <c r="R303" s="247"/>
      <c r="S303" s="248"/>
      <c r="T303" s="248"/>
      <c r="U303" s="248"/>
      <c r="V303" s="249"/>
      <c r="W303" s="249"/>
      <c r="X303" s="49"/>
    </row>
    <row r="304" ht="15.75" customHeight="1">
      <c r="A304" s="206"/>
      <c r="D304" s="243"/>
      <c r="E304" s="244"/>
      <c r="L304" s="200"/>
      <c r="M304" s="200"/>
      <c r="N304" s="245"/>
      <c r="O304" s="245"/>
      <c r="P304" s="246"/>
      <c r="Q304" s="246"/>
      <c r="R304" s="247"/>
      <c r="S304" s="248"/>
      <c r="T304" s="248"/>
      <c r="U304" s="248"/>
      <c r="V304" s="249"/>
      <c r="W304" s="249"/>
      <c r="X304" s="49"/>
    </row>
    <row r="305" ht="15.75" customHeight="1">
      <c r="A305" s="206"/>
      <c r="D305" s="243"/>
      <c r="E305" s="244"/>
      <c r="L305" s="200"/>
      <c r="M305" s="200"/>
      <c r="N305" s="245"/>
      <c r="O305" s="245"/>
      <c r="P305" s="246"/>
      <c r="Q305" s="246"/>
      <c r="R305" s="247"/>
      <c r="S305" s="248"/>
      <c r="T305" s="248"/>
      <c r="U305" s="248"/>
      <c r="V305" s="249"/>
      <c r="W305" s="249"/>
      <c r="X305" s="49"/>
    </row>
    <row r="306" ht="15.75" customHeight="1">
      <c r="A306" s="206"/>
      <c r="D306" s="243"/>
      <c r="E306" s="244"/>
      <c r="L306" s="200"/>
      <c r="M306" s="200"/>
      <c r="N306" s="245"/>
      <c r="O306" s="245"/>
      <c r="P306" s="246"/>
      <c r="Q306" s="246"/>
      <c r="R306" s="247"/>
      <c r="S306" s="248"/>
      <c r="T306" s="248"/>
      <c r="U306" s="248"/>
      <c r="V306" s="249"/>
      <c r="W306" s="249"/>
      <c r="X306" s="49"/>
    </row>
    <row r="307" ht="15.75" customHeight="1">
      <c r="A307" s="214"/>
      <c r="D307" s="243"/>
      <c r="E307" s="244"/>
      <c r="L307" s="200"/>
      <c r="M307" s="200"/>
      <c r="N307" s="245"/>
      <c r="O307" s="245"/>
      <c r="P307" s="246"/>
      <c r="Q307" s="246"/>
      <c r="R307" s="247"/>
      <c r="S307" s="248"/>
      <c r="T307" s="248"/>
      <c r="U307" s="248"/>
      <c r="V307" s="249"/>
      <c r="W307" s="249"/>
      <c r="X307" s="49"/>
    </row>
    <row r="308" ht="15.75" customHeight="1">
      <c r="A308" s="214"/>
      <c r="D308" s="243"/>
      <c r="E308" s="244"/>
      <c r="L308" s="200"/>
      <c r="M308" s="200"/>
      <c r="N308" s="245"/>
      <c r="O308" s="245"/>
      <c r="P308" s="246"/>
      <c r="Q308" s="246"/>
      <c r="R308" s="247"/>
      <c r="S308" s="248"/>
      <c r="T308" s="248"/>
      <c r="U308" s="248"/>
      <c r="V308" s="249"/>
      <c r="W308" s="249"/>
      <c r="X308" s="49"/>
    </row>
    <row r="309" ht="15.75" customHeight="1">
      <c r="A309" s="206"/>
      <c r="D309" s="243"/>
      <c r="E309" s="244"/>
      <c r="L309" s="200"/>
      <c r="M309" s="200"/>
      <c r="N309" s="245"/>
      <c r="O309" s="245"/>
      <c r="P309" s="246"/>
      <c r="Q309" s="246"/>
      <c r="R309" s="247"/>
      <c r="S309" s="248"/>
      <c r="T309" s="248"/>
      <c r="U309" s="248"/>
      <c r="V309" s="249"/>
      <c r="W309" s="249"/>
      <c r="X309" s="49"/>
    </row>
    <row r="310" ht="15.75" customHeight="1">
      <c r="A310" s="206"/>
      <c r="D310" s="243"/>
      <c r="E310" s="244"/>
      <c r="L310" s="200"/>
      <c r="M310" s="200"/>
      <c r="N310" s="245"/>
      <c r="O310" s="245"/>
      <c r="P310" s="246"/>
      <c r="Q310" s="246"/>
      <c r="R310" s="247"/>
      <c r="S310" s="248"/>
      <c r="T310" s="248"/>
      <c r="U310" s="248"/>
      <c r="V310" s="249"/>
      <c r="W310" s="249"/>
      <c r="X310" s="49"/>
    </row>
    <row r="311" ht="15.75" customHeight="1">
      <c r="A311" s="206"/>
      <c r="D311" s="243"/>
      <c r="E311" s="244"/>
      <c r="L311" s="200"/>
      <c r="M311" s="200"/>
      <c r="N311" s="245"/>
      <c r="O311" s="245"/>
      <c r="P311" s="246"/>
      <c r="Q311" s="246"/>
      <c r="R311" s="247"/>
      <c r="S311" s="248"/>
      <c r="T311" s="248"/>
      <c r="U311" s="248"/>
      <c r="V311" s="249"/>
      <c r="W311" s="249"/>
      <c r="X311" s="49"/>
    </row>
    <row r="312" ht="15.75" customHeight="1">
      <c r="A312" s="206"/>
      <c r="D312" s="243"/>
      <c r="E312" s="244"/>
      <c r="L312" s="200"/>
      <c r="M312" s="200"/>
      <c r="N312" s="245"/>
      <c r="O312" s="245"/>
      <c r="P312" s="246"/>
      <c r="Q312" s="246"/>
      <c r="R312" s="247"/>
      <c r="S312" s="248"/>
      <c r="T312" s="248"/>
      <c r="U312" s="248"/>
      <c r="V312" s="249"/>
      <c r="W312" s="249"/>
      <c r="X312" s="49"/>
    </row>
    <row r="313" ht="15.75" customHeight="1">
      <c r="A313" s="206"/>
      <c r="D313" s="243"/>
      <c r="E313" s="244"/>
      <c r="L313" s="200"/>
      <c r="M313" s="200"/>
      <c r="N313" s="245"/>
      <c r="O313" s="245"/>
      <c r="P313" s="246"/>
      <c r="Q313" s="246"/>
      <c r="R313" s="247"/>
      <c r="S313" s="248"/>
      <c r="T313" s="248"/>
      <c r="U313" s="248"/>
      <c r="V313" s="249"/>
      <c r="W313" s="249"/>
      <c r="X313" s="49"/>
    </row>
    <row r="314" ht="15.75" customHeight="1">
      <c r="A314" s="214"/>
      <c r="D314" s="243"/>
      <c r="E314" s="244"/>
      <c r="L314" s="200"/>
      <c r="M314" s="200"/>
      <c r="N314" s="245"/>
      <c r="O314" s="245"/>
      <c r="P314" s="246"/>
      <c r="Q314" s="246"/>
      <c r="R314" s="247"/>
      <c r="S314" s="248"/>
      <c r="T314" s="248"/>
      <c r="U314" s="248"/>
      <c r="V314" s="249"/>
      <c r="W314" s="249"/>
      <c r="X314" s="49"/>
    </row>
    <row r="315" ht="15.75" customHeight="1">
      <c r="A315" s="214"/>
      <c r="D315" s="243"/>
      <c r="E315" s="244"/>
      <c r="L315" s="200"/>
      <c r="M315" s="200"/>
      <c r="N315" s="245"/>
      <c r="O315" s="245"/>
      <c r="P315" s="246"/>
      <c r="Q315" s="246"/>
      <c r="R315" s="247"/>
      <c r="S315" s="248"/>
      <c r="T315" s="248"/>
      <c r="U315" s="248"/>
      <c r="V315" s="249"/>
      <c r="W315" s="249"/>
      <c r="X315" s="49"/>
    </row>
    <row r="316" ht="15.75" customHeight="1">
      <c r="A316" s="206"/>
      <c r="D316" s="243"/>
      <c r="E316" s="244"/>
      <c r="L316" s="200"/>
      <c r="M316" s="200"/>
      <c r="N316" s="245"/>
      <c r="O316" s="245"/>
      <c r="P316" s="246"/>
      <c r="Q316" s="246"/>
      <c r="R316" s="247"/>
      <c r="S316" s="248"/>
      <c r="T316" s="248"/>
      <c r="U316" s="248"/>
      <c r="V316" s="249"/>
      <c r="W316" s="249"/>
      <c r="X316" s="49"/>
    </row>
    <row r="317" ht="15.75" customHeight="1">
      <c r="A317" s="206"/>
      <c r="D317" s="243"/>
      <c r="E317" s="244"/>
      <c r="L317" s="200"/>
      <c r="M317" s="200"/>
      <c r="N317" s="245"/>
      <c r="O317" s="245"/>
      <c r="P317" s="246"/>
      <c r="Q317" s="246"/>
      <c r="R317" s="247"/>
      <c r="S317" s="248"/>
      <c r="T317" s="248"/>
      <c r="U317" s="248"/>
      <c r="V317" s="249"/>
      <c r="W317" s="249"/>
      <c r="X317" s="49"/>
    </row>
    <row r="318" ht="15.75" customHeight="1">
      <c r="A318" s="206"/>
      <c r="D318" s="243"/>
      <c r="E318" s="244"/>
      <c r="L318" s="200"/>
      <c r="M318" s="200"/>
      <c r="N318" s="245"/>
      <c r="O318" s="245"/>
      <c r="P318" s="246"/>
      <c r="Q318" s="246"/>
      <c r="R318" s="247"/>
      <c r="S318" s="248"/>
      <c r="T318" s="248"/>
      <c r="U318" s="248"/>
      <c r="V318" s="249"/>
      <c r="W318" s="249"/>
      <c r="X318" s="49"/>
    </row>
    <row r="319" ht="15.75" customHeight="1">
      <c r="A319" s="206"/>
      <c r="D319" s="243"/>
      <c r="E319" s="244"/>
      <c r="L319" s="200"/>
      <c r="M319" s="200"/>
      <c r="N319" s="245"/>
      <c r="O319" s="245"/>
      <c r="P319" s="246"/>
      <c r="Q319" s="246"/>
      <c r="R319" s="247"/>
      <c r="S319" s="248"/>
      <c r="T319" s="248"/>
      <c r="U319" s="248"/>
      <c r="V319" s="249"/>
      <c r="W319" s="249"/>
      <c r="X319" s="49"/>
    </row>
    <row r="320" ht="15.75" customHeight="1">
      <c r="A320" s="206"/>
      <c r="D320" s="243"/>
      <c r="E320" s="244"/>
      <c r="L320" s="200"/>
      <c r="M320" s="200"/>
      <c r="N320" s="245"/>
      <c r="O320" s="245"/>
      <c r="P320" s="246"/>
      <c r="Q320" s="246"/>
      <c r="R320" s="247"/>
      <c r="S320" s="248"/>
      <c r="T320" s="248"/>
      <c r="U320" s="248"/>
      <c r="V320" s="249"/>
      <c r="W320" s="249"/>
      <c r="X320" s="49"/>
    </row>
    <row r="321" ht="15.75" customHeight="1">
      <c r="A321" s="214"/>
      <c r="D321" s="243"/>
      <c r="E321" s="244"/>
      <c r="L321" s="200"/>
      <c r="M321" s="200"/>
      <c r="N321" s="245"/>
      <c r="O321" s="245"/>
      <c r="P321" s="246"/>
      <c r="Q321" s="246"/>
      <c r="R321" s="247"/>
      <c r="S321" s="248"/>
      <c r="T321" s="248"/>
      <c r="U321" s="248"/>
      <c r="V321" s="249"/>
      <c r="W321" s="249"/>
      <c r="X321" s="49"/>
    </row>
    <row r="322" ht="15.75" customHeight="1">
      <c r="A322" s="214"/>
      <c r="D322" s="243"/>
      <c r="E322" s="244"/>
      <c r="L322" s="200"/>
      <c r="M322" s="200"/>
      <c r="N322" s="245"/>
      <c r="O322" s="245"/>
      <c r="P322" s="246"/>
      <c r="Q322" s="246"/>
      <c r="R322" s="247"/>
      <c r="S322" s="248"/>
      <c r="T322" s="248"/>
      <c r="U322" s="248"/>
      <c r="V322" s="249"/>
      <c r="W322" s="249"/>
      <c r="X322" s="49"/>
    </row>
    <row r="323" ht="15.75" customHeight="1">
      <c r="A323" s="206"/>
      <c r="D323" s="243"/>
      <c r="E323" s="244"/>
      <c r="L323" s="200"/>
      <c r="M323" s="200"/>
      <c r="N323" s="245"/>
      <c r="O323" s="245"/>
      <c r="P323" s="246"/>
      <c r="Q323" s="246"/>
      <c r="R323" s="247"/>
      <c r="S323" s="248"/>
      <c r="T323" s="248"/>
      <c r="U323" s="248"/>
      <c r="V323" s="249"/>
      <c r="W323" s="249"/>
      <c r="X323" s="49"/>
    </row>
    <row r="324" ht="15.75" customHeight="1">
      <c r="A324" s="206"/>
      <c r="D324" s="243"/>
      <c r="E324" s="244"/>
      <c r="L324" s="200"/>
      <c r="M324" s="200"/>
      <c r="N324" s="245"/>
      <c r="O324" s="245"/>
      <c r="P324" s="246"/>
      <c r="Q324" s="246"/>
      <c r="R324" s="247"/>
      <c r="S324" s="248"/>
      <c r="T324" s="248"/>
      <c r="U324" s="248"/>
      <c r="V324" s="249"/>
      <c r="W324" s="249"/>
      <c r="X324" s="49"/>
    </row>
    <row r="325" ht="15.75" customHeight="1">
      <c r="A325" s="206"/>
      <c r="D325" s="243"/>
      <c r="E325" s="244"/>
      <c r="L325" s="200"/>
      <c r="M325" s="200"/>
      <c r="N325" s="245"/>
      <c r="O325" s="245"/>
      <c r="P325" s="246"/>
      <c r="Q325" s="246"/>
      <c r="R325" s="247"/>
      <c r="S325" s="248"/>
      <c r="T325" s="248"/>
      <c r="U325" s="248"/>
      <c r="V325" s="249"/>
      <c r="W325" s="249"/>
      <c r="X325" s="49"/>
    </row>
    <row r="326" ht="15.75" customHeight="1">
      <c r="A326" s="206"/>
      <c r="D326" s="243"/>
      <c r="E326" s="244"/>
      <c r="L326" s="200"/>
      <c r="M326" s="200"/>
      <c r="N326" s="245"/>
      <c r="O326" s="245"/>
      <c r="P326" s="246"/>
      <c r="Q326" s="246"/>
      <c r="R326" s="247"/>
      <c r="S326" s="248"/>
      <c r="T326" s="248"/>
      <c r="U326" s="248"/>
      <c r="V326" s="249"/>
      <c r="W326" s="249"/>
      <c r="X326" s="49"/>
    </row>
    <row r="327" ht="15.75" customHeight="1">
      <c r="A327" s="206"/>
      <c r="D327" s="243"/>
      <c r="E327" s="244"/>
      <c r="L327" s="200"/>
      <c r="M327" s="200"/>
      <c r="N327" s="245"/>
      <c r="O327" s="245"/>
      <c r="P327" s="246"/>
      <c r="Q327" s="246"/>
      <c r="R327" s="247"/>
      <c r="S327" s="248"/>
      <c r="T327" s="248"/>
      <c r="U327" s="248"/>
      <c r="V327" s="249"/>
      <c r="W327" s="249"/>
      <c r="X327" s="49"/>
    </row>
    <row r="328" ht="15.75" customHeight="1">
      <c r="A328" s="214"/>
      <c r="D328" s="243"/>
      <c r="E328" s="244"/>
      <c r="L328" s="200"/>
      <c r="M328" s="200"/>
      <c r="N328" s="245"/>
      <c r="O328" s="245"/>
      <c r="P328" s="246"/>
      <c r="Q328" s="246"/>
      <c r="R328" s="247"/>
      <c r="S328" s="248"/>
      <c r="T328" s="248"/>
      <c r="U328" s="248"/>
      <c r="V328" s="249"/>
      <c r="W328" s="249"/>
      <c r="X328" s="49"/>
    </row>
    <row r="329" ht="15.75" customHeight="1">
      <c r="A329" s="214"/>
      <c r="D329" s="243"/>
      <c r="E329" s="244"/>
      <c r="L329" s="200"/>
      <c r="M329" s="200"/>
      <c r="N329" s="245"/>
      <c r="O329" s="245"/>
      <c r="P329" s="246"/>
      <c r="Q329" s="246"/>
      <c r="R329" s="247"/>
      <c r="S329" s="248"/>
      <c r="T329" s="248"/>
      <c r="U329" s="248"/>
      <c r="V329" s="249"/>
      <c r="W329" s="249"/>
      <c r="X329" s="49"/>
    </row>
    <row r="330" ht="15.75" customHeight="1">
      <c r="A330" s="206"/>
      <c r="D330" s="243"/>
      <c r="E330" s="244"/>
      <c r="L330" s="200"/>
      <c r="M330" s="200"/>
      <c r="N330" s="245"/>
      <c r="O330" s="245"/>
      <c r="P330" s="246"/>
      <c r="Q330" s="246"/>
      <c r="R330" s="247"/>
      <c r="S330" s="248"/>
      <c r="T330" s="248"/>
      <c r="U330" s="248"/>
      <c r="V330" s="249"/>
      <c r="W330" s="249"/>
      <c r="X330" s="49"/>
    </row>
    <row r="331" ht="15.75" customHeight="1">
      <c r="A331" s="206"/>
      <c r="D331" s="243"/>
      <c r="E331" s="244"/>
      <c r="L331" s="200"/>
      <c r="M331" s="200"/>
      <c r="N331" s="245"/>
      <c r="O331" s="245"/>
      <c r="P331" s="246"/>
      <c r="Q331" s="246"/>
      <c r="R331" s="247"/>
      <c r="S331" s="248"/>
      <c r="T331" s="248"/>
      <c r="U331" s="248"/>
      <c r="V331" s="249"/>
      <c r="W331" s="249"/>
      <c r="X331" s="49"/>
    </row>
    <row r="332" ht="15.75" customHeight="1">
      <c r="A332" s="206"/>
      <c r="D332" s="243"/>
      <c r="E332" s="244"/>
      <c r="L332" s="200"/>
      <c r="M332" s="200"/>
      <c r="N332" s="245"/>
      <c r="O332" s="245"/>
      <c r="P332" s="246"/>
      <c r="Q332" s="246"/>
      <c r="R332" s="247"/>
      <c r="S332" s="248"/>
      <c r="T332" s="248"/>
      <c r="U332" s="248"/>
      <c r="V332" s="249"/>
      <c r="W332" s="249"/>
      <c r="X332" s="49"/>
    </row>
    <row r="333" ht="15.75" customHeight="1">
      <c r="A333" s="206"/>
      <c r="D333" s="243"/>
      <c r="E333" s="244"/>
      <c r="L333" s="200"/>
      <c r="M333" s="200"/>
      <c r="N333" s="245"/>
      <c r="O333" s="245"/>
      <c r="P333" s="246"/>
      <c r="Q333" s="246"/>
      <c r="R333" s="247"/>
      <c r="S333" s="248"/>
      <c r="T333" s="248"/>
      <c r="U333" s="248"/>
      <c r="V333" s="249"/>
      <c r="W333" s="249"/>
      <c r="X333" s="49"/>
    </row>
    <row r="334" ht="15.75" customHeight="1">
      <c r="A334" s="206"/>
      <c r="D334" s="243"/>
      <c r="E334" s="244"/>
      <c r="L334" s="200"/>
      <c r="M334" s="200"/>
      <c r="N334" s="245"/>
      <c r="O334" s="245"/>
      <c r="P334" s="246"/>
      <c r="Q334" s="246"/>
      <c r="R334" s="247"/>
      <c r="S334" s="248"/>
      <c r="T334" s="248"/>
      <c r="U334" s="248"/>
      <c r="V334" s="249"/>
      <c r="W334" s="249"/>
      <c r="X334" s="49"/>
    </row>
    <row r="335" ht="15.75" customHeight="1">
      <c r="A335" s="214"/>
      <c r="D335" s="243"/>
      <c r="E335" s="244"/>
      <c r="L335" s="200"/>
      <c r="M335" s="200"/>
      <c r="N335" s="245"/>
      <c r="O335" s="245"/>
      <c r="P335" s="246"/>
      <c r="Q335" s="246"/>
      <c r="R335" s="247"/>
      <c r="S335" s="248"/>
      <c r="T335" s="248"/>
      <c r="U335" s="248"/>
      <c r="V335" s="249"/>
      <c r="W335" s="249"/>
      <c r="X335" s="49"/>
    </row>
    <row r="336" ht="15.75" customHeight="1">
      <c r="A336" s="214"/>
      <c r="D336" s="243"/>
      <c r="E336" s="244"/>
      <c r="L336" s="200"/>
      <c r="M336" s="200"/>
      <c r="N336" s="245"/>
      <c r="O336" s="245"/>
      <c r="P336" s="246"/>
      <c r="Q336" s="246"/>
      <c r="R336" s="247"/>
      <c r="S336" s="248"/>
      <c r="T336" s="248"/>
      <c r="U336" s="248"/>
      <c r="V336" s="249"/>
      <c r="W336" s="249"/>
      <c r="X336" s="49"/>
    </row>
    <row r="337" ht="15.75" customHeight="1">
      <c r="A337" s="206"/>
      <c r="D337" s="243"/>
      <c r="E337" s="244"/>
      <c r="L337" s="200"/>
      <c r="M337" s="200"/>
      <c r="N337" s="245"/>
      <c r="O337" s="245"/>
      <c r="P337" s="246"/>
      <c r="Q337" s="246"/>
      <c r="R337" s="247"/>
      <c r="S337" s="248"/>
      <c r="T337" s="248"/>
      <c r="U337" s="248"/>
      <c r="V337" s="249"/>
      <c r="W337" s="249"/>
      <c r="X337" s="49"/>
    </row>
    <row r="338" ht="15.75" customHeight="1">
      <c r="A338" s="206"/>
      <c r="D338" s="243"/>
      <c r="E338" s="244"/>
      <c r="L338" s="200"/>
      <c r="M338" s="200"/>
      <c r="N338" s="245"/>
      <c r="O338" s="245"/>
      <c r="P338" s="246"/>
      <c r="Q338" s="246"/>
      <c r="R338" s="247"/>
      <c r="S338" s="248"/>
      <c r="T338" s="248"/>
      <c r="U338" s="248"/>
      <c r="V338" s="249"/>
      <c r="W338" s="249"/>
      <c r="X338" s="49"/>
    </row>
    <row r="339" ht="15.75" customHeight="1">
      <c r="A339" s="206"/>
      <c r="D339" s="243"/>
      <c r="E339" s="244"/>
      <c r="L339" s="200"/>
      <c r="M339" s="200"/>
      <c r="N339" s="245"/>
      <c r="O339" s="245"/>
      <c r="P339" s="246"/>
      <c r="Q339" s="246"/>
      <c r="R339" s="247"/>
      <c r="S339" s="248"/>
      <c r="T339" s="248"/>
      <c r="U339" s="248"/>
      <c r="V339" s="249"/>
      <c r="W339" s="249"/>
      <c r="X339" s="49"/>
    </row>
    <row r="340" ht="15.75" customHeight="1">
      <c r="A340" s="206"/>
      <c r="D340" s="243"/>
      <c r="E340" s="244"/>
      <c r="L340" s="200"/>
      <c r="M340" s="200"/>
      <c r="N340" s="245"/>
      <c r="O340" s="245"/>
      <c r="P340" s="246"/>
      <c r="Q340" s="246"/>
      <c r="R340" s="247"/>
      <c r="S340" s="248"/>
      <c r="T340" s="248"/>
      <c r="U340" s="248"/>
      <c r="V340" s="249"/>
      <c r="W340" s="249"/>
      <c r="X340" s="49"/>
    </row>
    <row r="341" ht="15.75" customHeight="1">
      <c r="A341" s="206"/>
      <c r="D341" s="243"/>
      <c r="E341" s="244"/>
      <c r="L341" s="200"/>
      <c r="M341" s="200"/>
      <c r="N341" s="245"/>
      <c r="O341" s="245"/>
      <c r="P341" s="246"/>
      <c r="Q341" s="246"/>
      <c r="R341" s="247"/>
      <c r="S341" s="248"/>
      <c r="T341" s="248"/>
      <c r="U341" s="248"/>
      <c r="V341" s="249"/>
      <c r="W341" s="249"/>
      <c r="X341" s="49"/>
    </row>
    <row r="342" ht="15.75" customHeight="1">
      <c r="A342" s="214"/>
      <c r="D342" s="243"/>
      <c r="E342" s="244"/>
      <c r="L342" s="200"/>
      <c r="M342" s="200"/>
      <c r="N342" s="245"/>
      <c r="O342" s="245"/>
      <c r="P342" s="246"/>
      <c r="Q342" s="246"/>
      <c r="R342" s="247"/>
      <c r="S342" s="248"/>
      <c r="T342" s="248"/>
      <c r="U342" s="248"/>
      <c r="V342" s="249"/>
      <c r="W342" s="249"/>
      <c r="X342" s="49"/>
    </row>
    <row r="343" ht="15.75" customHeight="1">
      <c r="A343" s="214"/>
      <c r="D343" s="243"/>
      <c r="E343" s="244"/>
      <c r="L343" s="200"/>
      <c r="M343" s="200"/>
      <c r="N343" s="245"/>
      <c r="O343" s="245"/>
      <c r="P343" s="246"/>
      <c r="Q343" s="246"/>
      <c r="R343" s="247"/>
      <c r="S343" s="248"/>
      <c r="T343" s="248"/>
      <c r="U343" s="248"/>
      <c r="V343" s="249"/>
      <c r="W343" s="249"/>
      <c r="X343" s="49"/>
    </row>
    <row r="344" ht="15.75" customHeight="1">
      <c r="A344" s="206"/>
      <c r="D344" s="243"/>
      <c r="E344" s="244"/>
      <c r="L344" s="200"/>
      <c r="M344" s="200"/>
      <c r="N344" s="245"/>
      <c r="O344" s="245"/>
      <c r="P344" s="246"/>
      <c r="Q344" s="246"/>
      <c r="R344" s="247"/>
      <c r="S344" s="248"/>
      <c r="T344" s="248"/>
      <c r="U344" s="248"/>
      <c r="V344" s="249"/>
      <c r="W344" s="249"/>
      <c r="X344" s="49"/>
    </row>
    <row r="345" ht="15.75" customHeight="1">
      <c r="A345" s="206"/>
      <c r="D345" s="243"/>
      <c r="E345" s="244"/>
      <c r="L345" s="200"/>
      <c r="M345" s="200"/>
      <c r="N345" s="245"/>
      <c r="O345" s="245"/>
      <c r="P345" s="246"/>
      <c r="Q345" s="246"/>
      <c r="R345" s="247"/>
      <c r="S345" s="248"/>
      <c r="T345" s="248"/>
      <c r="U345" s="248"/>
      <c r="V345" s="249"/>
      <c r="W345" s="249"/>
      <c r="X345" s="49"/>
    </row>
    <row r="346" ht="15.75" customHeight="1">
      <c r="A346" s="206"/>
      <c r="D346" s="243"/>
      <c r="E346" s="244"/>
      <c r="L346" s="200"/>
      <c r="M346" s="200"/>
      <c r="N346" s="245"/>
      <c r="O346" s="245"/>
      <c r="P346" s="246"/>
      <c r="Q346" s="246"/>
      <c r="R346" s="247"/>
      <c r="S346" s="248"/>
      <c r="T346" s="248"/>
      <c r="U346" s="248"/>
      <c r="V346" s="249"/>
      <c r="W346" s="249"/>
      <c r="X346" s="49"/>
    </row>
    <row r="347" ht="15.75" customHeight="1">
      <c r="A347" s="206"/>
      <c r="D347" s="243"/>
      <c r="E347" s="244"/>
      <c r="L347" s="200"/>
      <c r="M347" s="200"/>
      <c r="N347" s="245"/>
      <c r="O347" s="245"/>
      <c r="P347" s="246"/>
      <c r="Q347" s="246"/>
      <c r="R347" s="247"/>
      <c r="S347" s="248"/>
      <c r="T347" s="248"/>
      <c r="U347" s="248"/>
      <c r="V347" s="249"/>
      <c r="W347" s="249"/>
      <c r="X347" s="49"/>
    </row>
    <row r="348" ht="15.75" customHeight="1">
      <c r="A348" s="206"/>
      <c r="D348" s="243"/>
      <c r="E348" s="244"/>
      <c r="L348" s="200"/>
      <c r="M348" s="200"/>
      <c r="N348" s="245"/>
      <c r="O348" s="245"/>
      <c r="P348" s="246"/>
      <c r="Q348" s="246"/>
      <c r="R348" s="247"/>
      <c r="S348" s="248"/>
      <c r="T348" s="248"/>
      <c r="U348" s="248"/>
      <c r="V348" s="249"/>
      <c r="W348" s="249"/>
      <c r="X348" s="49"/>
    </row>
    <row r="349" ht="15.75" customHeight="1">
      <c r="A349" s="214"/>
      <c r="D349" s="243"/>
      <c r="E349" s="244"/>
      <c r="L349" s="200"/>
      <c r="M349" s="200"/>
      <c r="N349" s="245"/>
      <c r="O349" s="245"/>
      <c r="P349" s="246"/>
      <c r="Q349" s="246"/>
      <c r="R349" s="247"/>
      <c r="S349" s="248"/>
      <c r="T349" s="248"/>
      <c r="U349" s="248"/>
      <c r="V349" s="249"/>
      <c r="W349" s="249"/>
      <c r="X349" s="49"/>
    </row>
    <row r="350" ht="15.75" customHeight="1">
      <c r="A350" s="214"/>
      <c r="D350" s="243"/>
      <c r="E350" s="244"/>
      <c r="L350" s="200"/>
      <c r="M350" s="200"/>
      <c r="N350" s="245"/>
      <c r="O350" s="245"/>
      <c r="P350" s="246"/>
      <c r="Q350" s="246"/>
      <c r="R350" s="247"/>
      <c r="S350" s="248"/>
      <c r="T350" s="248"/>
      <c r="U350" s="248"/>
      <c r="V350" s="249"/>
      <c r="W350" s="249"/>
      <c r="X350" s="49"/>
    </row>
    <row r="351" ht="15.75" customHeight="1">
      <c r="A351" s="206"/>
      <c r="D351" s="243"/>
      <c r="E351" s="244"/>
      <c r="L351" s="200"/>
      <c r="M351" s="200"/>
      <c r="N351" s="245"/>
      <c r="O351" s="245"/>
      <c r="P351" s="246"/>
      <c r="Q351" s="246"/>
      <c r="R351" s="247"/>
      <c r="S351" s="248"/>
      <c r="T351" s="248"/>
      <c r="U351" s="248"/>
      <c r="V351" s="249"/>
      <c r="W351" s="249"/>
      <c r="X351" s="49"/>
    </row>
    <row r="352" ht="15.75" customHeight="1">
      <c r="A352" s="206"/>
      <c r="D352" s="243"/>
      <c r="E352" s="244"/>
      <c r="L352" s="200"/>
      <c r="M352" s="200"/>
      <c r="N352" s="245"/>
      <c r="O352" s="245"/>
      <c r="P352" s="246"/>
      <c r="Q352" s="246"/>
      <c r="R352" s="247"/>
      <c r="S352" s="248"/>
      <c r="T352" s="248"/>
      <c r="U352" s="248"/>
      <c r="V352" s="249"/>
      <c r="W352" s="249"/>
      <c r="X352" s="49"/>
    </row>
    <row r="353" ht="15.75" customHeight="1">
      <c r="A353" s="206"/>
      <c r="D353" s="243"/>
      <c r="E353" s="244"/>
      <c r="L353" s="200"/>
      <c r="M353" s="200"/>
      <c r="N353" s="245"/>
      <c r="O353" s="245"/>
      <c r="P353" s="246"/>
      <c r="Q353" s="246"/>
      <c r="R353" s="247"/>
      <c r="S353" s="248"/>
      <c r="T353" s="248"/>
      <c r="U353" s="248"/>
      <c r="V353" s="249"/>
      <c r="W353" s="249"/>
      <c r="X353" s="49"/>
    </row>
    <row r="354" ht="15.75" customHeight="1">
      <c r="A354" s="206"/>
      <c r="D354" s="243"/>
      <c r="E354" s="244"/>
      <c r="L354" s="200"/>
      <c r="M354" s="200"/>
      <c r="N354" s="245"/>
      <c r="O354" s="245"/>
      <c r="P354" s="246"/>
      <c r="Q354" s="246"/>
      <c r="R354" s="247"/>
      <c r="S354" s="248"/>
      <c r="T354" s="248"/>
      <c r="U354" s="248"/>
      <c r="V354" s="249"/>
      <c r="W354" s="249"/>
      <c r="X354" s="49"/>
    </row>
    <row r="355" ht="15.75" customHeight="1">
      <c r="A355" s="206"/>
      <c r="D355" s="243"/>
      <c r="E355" s="244"/>
      <c r="L355" s="200"/>
      <c r="M355" s="200"/>
      <c r="N355" s="245"/>
      <c r="O355" s="245"/>
      <c r="P355" s="246"/>
      <c r="Q355" s="246"/>
      <c r="R355" s="247"/>
      <c r="S355" s="248"/>
      <c r="T355" s="248"/>
      <c r="U355" s="248"/>
      <c r="V355" s="249"/>
      <c r="W355" s="249"/>
      <c r="X355" s="49"/>
    </row>
    <row r="356" ht="15.75" customHeight="1">
      <c r="A356" s="214"/>
      <c r="D356" s="243"/>
      <c r="E356" s="244"/>
      <c r="L356" s="200"/>
      <c r="M356" s="200"/>
      <c r="N356" s="245"/>
      <c r="O356" s="245"/>
      <c r="P356" s="246"/>
      <c r="Q356" s="246"/>
      <c r="R356" s="247"/>
      <c r="S356" s="248"/>
      <c r="T356" s="248"/>
      <c r="U356" s="248"/>
      <c r="V356" s="249"/>
      <c r="W356" s="249"/>
      <c r="X356" s="49"/>
    </row>
    <row r="357" ht="15.75" customHeight="1">
      <c r="A357" s="214"/>
      <c r="D357" s="243"/>
      <c r="E357" s="244"/>
      <c r="L357" s="200"/>
      <c r="M357" s="200"/>
      <c r="N357" s="245"/>
      <c r="O357" s="245"/>
      <c r="P357" s="246"/>
      <c r="Q357" s="246"/>
      <c r="R357" s="247"/>
      <c r="S357" s="248"/>
      <c r="T357" s="248"/>
      <c r="U357" s="248"/>
      <c r="V357" s="249"/>
      <c r="W357" s="249"/>
      <c r="X357" s="49"/>
    </row>
    <row r="358" ht="15.75" customHeight="1">
      <c r="A358" s="206"/>
      <c r="D358" s="243"/>
      <c r="E358" s="244"/>
      <c r="L358" s="200"/>
      <c r="M358" s="200"/>
      <c r="N358" s="245"/>
      <c r="O358" s="245"/>
      <c r="P358" s="246"/>
      <c r="Q358" s="246"/>
      <c r="R358" s="247"/>
      <c r="S358" s="248"/>
      <c r="T358" s="248"/>
      <c r="U358" s="248"/>
      <c r="V358" s="249"/>
      <c r="W358" s="249"/>
      <c r="X358" s="49"/>
    </row>
    <row r="359" ht="15.75" customHeight="1">
      <c r="A359" s="206"/>
      <c r="D359" s="243"/>
      <c r="E359" s="244"/>
      <c r="L359" s="200"/>
      <c r="M359" s="200"/>
      <c r="N359" s="245"/>
      <c r="O359" s="245"/>
      <c r="P359" s="246"/>
      <c r="Q359" s="246"/>
      <c r="R359" s="247"/>
      <c r="S359" s="248"/>
      <c r="T359" s="248"/>
      <c r="U359" s="248"/>
      <c r="V359" s="249"/>
      <c r="W359" s="249"/>
      <c r="X359" s="49"/>
    </row>
    <row r="360" ht="15.75" customHeight="1">
      <c r="A360" s="206"/>
      <c r="D360" s="243"/>
      <c r="E360" s="244"/>
      <c r="L360" s="200"/>
      <c r="M360" s="200"/>
      <c r="N360" s="245"/>
      <c r="O360" s="245"/>
      <c r="P360" s="246"/>
      <c r="Q360" s="246"/>
      <c r="R360" s="247"/>
      <c r="S360" s="248"/>
      <c r="T360" s="248"/>
      <c r="U360" s="248"/>
      <c r="V360" s="249"/>
      <c r="W360" s="249"/>
      <c r="X360" s="49"/>
    </row>
    <row r="361" ht="15.75" customHeight="1">
      <c r="A361" s="206"/>
      <c r="D361" s="243"/>
      <c r="E361" s="244"/>
      <c r="L361" s="200"/>
      <c r="M361" s="200"/>
      <c r="N361" s="245"/>
      <c r="O361" s="245"/>
      <c r="P361" s="246"/>
      <c r="Q361" s="246"/>
      <c r="R361" s="247"/>
      <c r="S361" s="248"/>
      <c r="T361" s="248"/>
      <c r="U361" s="248"/>
      <c r="V361" s="249"/>
      <c r="W361" s="249"/>
      <c r="X361" s="49"/>
    </row>
    <row r="362" ht="15.75" customHeight="1">
      <c r="A362" s="206"/>
      <c r="D362" s="243"/>
      <c r="E362" s="244"/>
      <c r="L362" s="200"/>
      <c r="M362" s="200"/>
      <c r="N362" s="245"/>
      <c r="O362" s="245"/>
      <c r="P362" s="246"/>
      <c r="Q362" s="246"/>
      <c r="R362" s="247"/>
      <c r="S362" s="248"/>
      <c r="T362" s="248"/>
      <c r="U362" s="248"/>
      <c r="V362" s="249"/>
      <c r="W362" s="249"/>
      <c r="X362" s="49"/>
    </row>
    <row r="363" ht="15.75" customHeight="1">
      <c r="A363" s="214"/>
      <c r="D363" s="243"/>
      <c r="E363" s="244"/>
      <c r="L363" s="200"/>
      <c r="M363" s="200"/>
      <c r="N363" s="245"/>
      <c r="O363" s="245"/>
      <c r="P363" s="246"/>
      <c r="Q363" s="246"/>
      <c r="R363" s="247"/>
      <c r="S363" s="248"/>
      <c r="T363" s="248"/>
      <c r="U363" s="248"/>
      <c r="V363" s="249"/>
      <c r="W363" s="249"/>
      <c r="X363" s="49"/>
    </row>
    <row r="364" ht="15.75" customHeight="1">
      <c r="A364" s="214"/>
      <c r="D364" s="243"/>
      <c r="E364" s="244"/>
      <c r="L364" s="200"/>
      <c r="M364" s="200"/>
      <c r="N364" s="245"/>
      <c r="O364" s="245"/>
      <c r="P364" s="246"/>
      <c r="Q364" s="246"/>
      <c r="R364" s="247"/>
      <c r="S364" s="248"/>
      <c r="T364" s="248"/>
      <c r="U364" s="248"/>
      <c r="V364" s="249"/>
      <c r="W364" s="249"/>
      <c r="X364" s="49"/>
    </row>
    <row r="365" ht="15.75" customHeight="1">
      <c r="A365" s="206"/>
      <c r="N365" s="245"/>
      <c r="O365" s="245"/>
      <c r="V365" s="249"/>
      <c r="W365" s="249"/>
      <c r="X365" s="49"/>
    </row>
    <row r="366" ht="15.75" customHeight="1">
      <c r="A366" s="206"/>
      <c r="N366" s="245"/>
      <c r="O366" s="245"/>
      <c r="V366" s="249"/>
      <c r="W366" s="249"/>
      <c r="X366" s="49"/>
    </row>
    <row r="367" ht="15.75" customHeight="1">
      <c r="N367" s="245"/>
      <c r="O367" s="245"/>
      <c r="V367" s="249"/>
      <c r="W367" s="249"/>
      <c r="X367" s="49"/>
    </row>
    <row r="368" ht="15.75" customHeight="1">
      <c r="N368" s="245"/>
      <c r="O368" s="245"/>
      <c r="V368" s="249"/>
      <c r="W368" s="249"/>
      <c r="X368" s="49"/>
    </row>
    <row r="369" ht="15.75" customHeight="1">
      <c r="N369" s="245"/>
      <c r="O369" s="245"/>
      <c r="V369" s="249"/>
      <c r="W369" s="249"/>
      <c r="X369" s="49"/>
    </row>
    <row r="370" ht="15.75" customHeight="1">
      <c r="N370" s="245"/>
      <c r="O370" s="245"/>
      <c r="V370" s="249"/>
      <c r="W370" s="249"/>
      <c r="X370" s="49"/>
    </row>
    <row r="371" ht="15.75" customHeight="1">
      <c r="N371" s="245"/>
      <c r="O371" s="245"/>
      <c r="V371" s="249"/>
      <c r="W371" s="249"/>
      <c r="X371" s="49"/>
    </row>
    <row r="372" ht="15.75" customHeight="1">
      <c r="N372" s="245"/>
      <c r="O372" s="245"/>
      <c r="V372" s="249"/>
      <c r="W372" s="249"/>
      <c r="X372" s="49"/>
    </row>
    <row r="373" ht="15.75" customHeight="1">
      <c r="N373" s="245"/>
      <c r="O373" s="245"/>
      <c r="V373" s="249"/>
      <c r="W373" s="249"/>
      <c r="X373" s="49"/>
    </row>
    <row r="374" ht="15.75" customHeight="1">
      <c r="N374" s="245"/>
      <c r="O374" s="245"/>
      <c r="V374" s="249"/>
      <c r="W374" s="249"/>
      <c r="X374" s="49"/>
    </row>
    <row r="375" ht="15.75" customHeight="1">
      <c r="N375" s="245"/>
      <c r="O375" s="245"/>
      <c r="V375" s="249"/>
      <c r="W375" s="249"/>
      <c r="X375" s="49"/>
    </row>
    <row r="376" ht="15.75" customHeight="1">
      <c r="N376" s="245"/>
      <c r="O376" s="245"/>
      <c r="V376" s="249"/>
      <c r="W376" s="249"/>
      <c r="X376" s="49"/>
    </row>
    <row r="377" ht="15.75" customHeight="1">
      <c r="N377" s="245"/>
      <c r="O377" s="245"/>
      <c r="V377" s="249"/>
      <c r="W377" s="249"/>
      <c r="X377" s="49"/>
    </row>
    <row r="378" ht="15.75" customHeight="1">
      <c r="N378" s="245"/>
      <c r="O378" s="245"/>
      <c r="V378" s="249"/>
      <c r="W378" s="249"/>
      <c r="X378" s="49"/>
    </row>
    <row r="379" ht="15.75" customHeight="1">
      <c r="N379" s="245"/>
      <c r="O379" s="245"/>
      <c r="X379" s="49"/>
    </row>
    <row r="380" ht="15.75" customHeight="1">
      <c r="N380" s="245"/>
      <c r="O380" s="245"/>
      <c r="X380" s="49"/>
    </row>
    <row r="381" ht="15.75" customHeight="1">
      <c r="N381" s="245"/>
      <c r="O381" s="245"/>
      <c r="X381" s="49"/>
    </row>
    <row r="382" ht="15.75" customHeight="1">
      <c r="N382" s="245"/>
      <c r="O382" s="245"/>
      <c r="X382" s="49"/>
    </row>
    <row r="383" ht="15.75" customHeight="1">
      <c r="N383" s="245"/>
      <c r="O383" s="245"/>
      <c r="X383" s="49"/>
    </row>
    <row r="384" ht="15.75" customHeight="1">
      <c r="N384" s="245"/>
      <c r="O384" s="245"/>
      <c r="X384" s="49"/>
    </row>
    <row r="385" ht="15.75" customHeight="1">
      <c r="N385" s="245"/>
      <c r="O385" s="245"/>
      <c r="X385" s="49"/>
    </row>
    <row r="386" ht="15.75" customHeight="1">
      <c r="N386" s="245"/>
      <c r="O386" s="245"/>
      <c r="X386" s="49"/>
    </row>
    <row r="387" ht="15.75" customHeight="1">
      <c r="N387" s="245"/>
      <c r="O387" s="245"/>
      <c r="X387" s="49"/>
    </row>
    <row r="388" ht="15.75" customHeight="1">
      <c r="N388" s="245"/>
      <c r="O388" s="245"/>
      <c r="X388" s="49"/>
    </row>
    <row r="389" ht="15.75" customHeight="1">
      <c r="N389" s="245"/>
      <c r="O389" s="245"/>
      <c r="X389" s="49"/>
    </row>
    <row r="390" ht="15.75" customHeight="1">
      <c r="N390" s="245"/>
      <c r="O390" s="245"/>
      <c r="X390" s="49"/>
    </row>
    <row r="391" ht="15.75" customHeight="1">
      <c r="N391" s="245"/>
      <c r="O391" s="245"/>
      <c r="X391" s="49"/>
    </row>
    <row r="392" ht="15.75" customHeight="1">
      <c r="N392" s="245"/>
      <c r="O392" s="245"/>
      <c r="X392" s="49"/>
    </row>
    <row r="393" ht="15.75" customHeight="1">
      <c r="N393" s="245"/>
      <c r="O393" s="245"/>
      <c r="X393" s="49"/>
    </row>
    <row r="394" ht="15.75" customHeight="1">
      <c r="N394" s="245"/>
      <c r="O394" s="245"/>
      <c r="X394" s="49"/>
    </row>
    <row r="395" ht="15.75" customHeight="1">
      <c r="N395" s="245"/>
      <c r="O395" s="245"/>
      <c r="X395" s="49"/>
    </row>
    <row r="396" ht="15.75" customHeight="1">
      <c r="N396" s="245"/>
      <c r="O396" s="245"/>
      <c r="X396" s="49"/>
    </row>
    <row r="397" ht="15.75" customHeight="1">
      <c r="N397" s="245"/>
      <c r="O397" s="245"/>
      <c r="X397" s="49"/>
    </row>
    <row r="398" ht="15.75" customHeight="1">
      <c r="N398" s="245"/>
      <c r="O398" s="245"/>
      <c r="X398" s="49"/>
    </row>
    <row r="399" ht="15.75" customHeight="1">
      <c r="N399" s="245"/>
      <c r="O399" s="245"/>
      <c r="X399" s="49"/>
    </row>
    <row r="400" ht="15.75" customHeight="1">
      <c r="N400" s="245"/>
      <c r="O400" s="245"/>
      <c r="X400" s="49"/>
    </row>
    <row r="401" ht="15.75" customHeight="1">
      <c r="N401" s="245"/>
      <c r="O401" s="245"/>
      <c r="X401" s="49"/>
    </row>
    <row r="402" ht="15.75" customHeight="1">
      <c r="N402" s="245"/>
      <c r="O402" s="245"/>
      <c r="X402" s="49"/>
    </row>
    <row r="403" ht="15.75" customHeight="1">
      <c r="N403" s="245"/>
      <c r="O403" s="245"/>
      <c r="X403" s="49"/>
    </row>
    <row r="404" ht="15.75" customHeight="1">
      <c r="N404" s="245"/>
      <c r="O404" s="245"/>
      <c r="X404" s="49"/>
    </row>
    <row r="405" ht="15.75" customHeight="1">
      <c r="N405" s="245"/>
      <c r="O405" s="245"/>
      <c r="X405" s="49"/>
    </row>
    <row r="406" ht="15.75" customHeight="1">
      <c r="N406" s="245"/>
      <c r="O406" s="245"/>
      <c r="X406" s="49"/>
    </row>
    <row r="407" ht="15.75" customHeight="1">
      <c r="N407" s="245"/>
      <c r="O407" s="245"/>
      <c r="X407" s="49"/>
    </row>
    <row r="408" ht="15.75" customHeight="1">
      <c r="N408" s="245"/>
      <c r="O408" s="245"/>
      <c r="X408" s="49"/>
    </row>
    <row r="409" ht="15.75" customHeight="1">
      <c r="N409" s="245"/>
      <c r="O409" s="245"/>
      <c r="X409" s="49"/>
    </row>
    <row r="410" ht="15.75" customHeight="1">
      <c r="N410" s="245"/>
      <c r="O410" s="245"/>
      <c r="X410" s="49"/>
    </row>
    <row r="411" ht="15.75" customHeight="1">
      <c r="N411" s="245"/>
      <c r="O411" s="245"/>
      <c r="X411" s="49"/>
    </row>
    <row r="412" ht="15.75" customHeight="1">
      <c r="N412" s="245"/>
      <c r="O412" s="245"/>
      <c r="X412" s="49"/>
    </row>
    <row r="413" ht="15.75" customHeight="1">
      <c r="N413" s="245"/>
      <c r="O413" s="245"/>
      <c r="X413" s="49"/>
    </row>
    <row r="414" ht="15.75" customHeight="1">
      <c r="N414" s="245"/>
      <c r="O414" s="245"/>
      <c r="X414" s="49"/>
    </row>
    <row r="415" ht="15.75" customHeight="1">
      <c r="N415" s="245"/>
      <c r="O415" s="245"/>
      <c r="X415" s="49"/>
    </row>
    <row r="416" ht="15.75" customHeight="1">
      <c r="N416" s="245"/>
      <c r="O416" s="245"/>
      <c r="X416" s="49"/>
    </row>
    <row r="417" ht="15.75" customHeight="1">
      <c r="N417" s="245"/>
      <c r="O417" s="245"/>
      <c r="X417" s="49"/>
    </row>
    <row r="418" ht="15.75" customHeight="1">
      <c r="N418" s="245"/>
      <c r="O418" s="245"/>
      <c r="X418" s="49"/>
    </row>
    <row r="419" ht="15.75" customHeight="1">
      <c r="N419" s="245"/>
      <c r="O419" s="245"/>
      <c r="X419" s="49"/>
    </row>
    <row r="420" ht="15.75" customHeight="1">
      <c r="N420" s="245"/>
      <c r="O420" s="245"/>
      <c r="X420" s="49"/>
    </row>
    <row r="421" ht="15.75" customHeight="1">
      <c r="N421" s="245"/>
      <c r="O421" s="245"/>
      <c r="X421" s="49"/>
    </row>
    <row r="422" ht="15.75" customHeight="1">
      <c r="N422" s="245"/>
      <c r="O422" s="245"/>
      <c r="X422" s="49"/>
    </row>
    <row r="423" ht="15.75" customHeight="1">
      <c r="N423" s="245"/>
      <c r="O423" s="245"/>
      <c r="X423" s="49"/>
    </row>
    <row r="424" ht="15.75" customHeight="1">
      <c r="N424" s="245"/>
      <c r="O424" s="245"/>
      <c r="X424" s="49"/>
    </row>
    <row r="425" ht="15.75" customHeight="1">
      <c r="N425" s="245"/>
      <c r="O425" s="245"/>
      <c r="X425" s="49"/>
    </row>
    <row r="426" ht="15.75" customHeight="1">
      <c r="N426" s="245"/>
      <c r="O426" s="245"/>
      <c r="X426" s="49"/>
    </row>
    <row r="427" ht="15.75" customHeight="1">
      <c r="N427" s="245"/>
      <c r="O427" s="245"/>
      <c r="X427" s="49"/>
    </row>
    <row r="428" ht="15.75" customHeight="1">
      <c r="N428" s="245"/>
      <c r="O428" s="245"/>
      <c r="X428" s="49"/>
    </row>
    <row r="429" ht="15.75" customHeight="1">
      <c r="N429" s="245"/>
      <c r="O429" s="245"/>
      <c r="X429" s="49"/>
    </row>
    <row r="430" ht="15.75" customHeight="1">
      <c r="N430" s="245"/>
      <c r="O430" s="245"/>
      <c r="X430" s="49"/>
    </row>
    <row r="431" ht="15.75" customHeight="1">
      <c r="N431" s="245"/>
      <c r="O431" s="245"/>
      <c r="X431" s="49"/>
    </row>
    <row r="432" ht="15.75" customHeight="1">
      <c r="N432" s="245"/>
      <c r="O432" s="245"/>
      <c r="X432" s="49"/>
    </row>
    <row r="433" ht="15.75" customHeight="1">
      <c r="N433" s="245"/>
      <c r="O433" s="245"/>
      <c r="X433" s="49"/>
    </row>
    <row r="434" ht="15.75" customHeight="1">
      <c r="N434" s="245"/>
      <c r="O434" s="245"/>
      <c r="X434" s="49"/>
    </row>
    <row r="435" ht="15.75" customHeight="1">
      <c r="N435" s="245"/>
      <c r="O435" s="245"/>
      <c r="X435" s="49"/>
    </row>
    <row r="436" ht="15.75" customHeight="1">
      <c r="N436" s="245"/>
      <c r="O436" s="245"/>
      <c r="X436" s="49"/>
    </row>
    <row r="437" ht="15.75" customHeight="1">
      <c r="N437" s="245"/>
      <c r="O437" s="245"/>
      <c r="X437" s="49"/>
    </row>
    <row r="438" ht="15.75" customHeight="1">
      <c r="N438" s="245"/>
      <c r="O438" s="245"/>
      <c r="X438" s="49"/>
    </row>
    <row r="439" ht="15.75" customHeight="1">
      <c r="N439" s="245"/>
      <c r="O439" s="245"/>
      <c r="X439" s="49"/>
    </row>
    <row r="440" ht="15.75" customHeight="1">
      <c r="N440" s="245"/>
      <c r="O440" s="245"/>
      <c r="X440" s="49"/>
    </row>
    <row r="441" ht="15.75" customHeight="1">
      <c r="N441" s="245"/>
      <c r="O441" s="245"/>
      <c r="X441" s="49"/>
    </row>
    <row r="442" ht="15.75" customHeight="1">
      <c r="N442" s="245"/>
      <c r="O442" s="245"/>
      <c r="X442" s="49"/>
    </row>
    <row r="443" ht="15.75" customHeight="1">
      <c r="N443" s="245"/>
      <c r="O443" s="245"/>
      <c r="X443" s="49"/>
    </row>
    <row r="444" ht="15.75" customHeight="1">
      <c r="N444" s="245"/>
      <c r="O444" s="245"/>
      <c r="X444" s="49"/>
    </row>
    <row r="445" ht="15.75" customHeight="1">
      <c r="N445" s="245"/>
      <c r="O445" s="245"/>
      <c r="X445" s="49"/>
    </row>
    <row r="446" ht="15.75" customHeight="1">
      <c r="N446" s="245"/>
      <c r="O446" s="245"/>
      <c r="X446" s="49"/>
    </row>
    <row r="447" ht="15.75" customHeight="1">
      <c r="N447" s="245"/>
      <c r="O447" s="245"/>
      <c r="X447" s="49"/>
    </row>
    <row r="448" ht="15.75" customHeight="1">
      <c r="N448" s="245"/>
      <c r="O448" s="245"/>
      <c r="X448" s="49"/>
    </row>
    <row r="449" ht="15.75" customHeight="1">
      <c r="N449" s="245"/>
      <c r="O449" s="245"/>
      <c r="X449" s="49"/>
    </row>
    <row r="450" ht="15.75" customHeight="1">
      <c r="N450" s="245"/>
      <c r="O450" s="245"/>
      <c r="X450" s="49"/>
    </row>
    <row r="451" ht="15.75" customHeight="1">
      <c r="N451" s="245"/>
      <c r="O451" s="245"/>
      <c r="X451" s="49"/>
    </row>
    <row r="452" ht="15.75" customHeight="1">
      <c r="N452" s="245"/>
      <c r="O452" s="245"/>
      <c r="X452" s="49"/>
    </row>
    <row r="453" ht="15.75" customHeight="1">
      <c r="N453" s="245"/>
      <c r="O453" s="245"/>
      <c r="X453" s="49"/>
    </row>
    <row r="454" ht="15.75" customHeight="1">
      <c r="N454" s="245"/>
      <c r="O454" s="245"/>
      <c r="X454" s="49"/>
    </row>
    <row r="455" ht="15.75" customHeight="1">
      <c r="N455" s="245"/>
      <c r="O455" s="245"/>
      <c r="X455" s="49"/>
    </row>
    <row r="456" ht="15.75" customHeight="1">
      <c r="N456" s="245"/>
      <c r="O456" s="245"/>
      <c r="X456" s="49"/>
    </row>
    <row r="457" ht="15.75" customHeight="1">
      <c r="N457" s="245"/>
      <c r="O457" s="245"/>
      <c r="X457" s="49"/>
    </row>
    <row r="458" ht="15.75" customHeight="1">
      <c r="N458" s="245"/>
      <c r="O458" s="245"/>
      <c r="X458" s="49"/>
    </row>
    <row r="459" ht="15.75" customHeight="1">
      <c r="N459" s="245"/>
      <c r="O459" s="245"/>
      <c r="X459" s="49"/>
    </row>
    <row r="460" ht="15.75" customHeight="1">
      <c r="N460" s="245"/>
      <c r="O460" s="245"/>
      <c r="X460" s="49"/>
    </row>
    <row r="461" ht="15.75" customHeight="1">
      <c r="N461" s="245"/>
      <c r="O461" s="245"/>
      <c r="X461" s="49"/>
    </row>
    <row r="462" ht="15.75" customHeight="1">
      <c r="N462" s="245"/>
      <c r="O462" s="245"/>
      <c r="X462" s="49"/>
    </row>
    <row r="463" ht="15.75" customHeight="1">
      <c r="N463" s="245"/>
      <c r="O463" s="245"/>
      <c r="X463" s="49"/>
    </row>
    <row r="464" ht="15.75" customHeight="1">
      <c r="N464" s="245"/>
      <c r="O464" s="245"/>
      <c r="X464" s="49"/>
    </row>
    <row r="465" ht="15.75" customHeight="1">
      <c r="N465" s="245"/>
      <c r="O465" s="245"/>
      <c r="X465" s="49"/>
    </row>
    <row r="466" ht="15.75" customHeight="1">
      <c r="N466" s="245"/>
      <c r="O466" s="245"/>
      <c r="X466" s="49"/>
    </row>
    <row r="467" ht="15.75" customHeight="1">
      <c r="N467" s="245"/>
      <c r="O467" s="245"/>
      <c r="X467" s="49"/>
    </row>
    <row r="468" ht="15.75" customHeight="1">
      <c r="N468" s="245"/>
      <c r="O468" s="245"/>
      <c r="X468" s="49"/>
    </row>
    <row r="469" ht="15.75" customHeight="1">
      <c r="N469" s="245"/>
      <c r="O469" s="245"/>
      <c r="X469" s="49"/>
    </row>
    <row r="470" ht="15.75" customHeight="1">
      <c r="N470" s="245"/>
      <c r="O470" s="245"/>
      <c r="X470" s="49"/>
    </row>
    <row r="471" ht="15.75" customHeight="1">
      <c r="N471" s="245"/>
      <c r="O471" s="245"/>
      <c r="X471" s="49"/>
    </row>
    <row r="472" ht="15.75" customHeight="1">
      <c r="N472" s="245"/>
      <c r="O472" s="245"/>
      <c r="X472" s="49"/>
    </row>
    <row r="473" ht="15.75" customHeight="1">
      <c r="N473" s="245"/>
      <c r="O473" s="245"/>
      <c r="X473" s="49"/>
    </row>
    <row r="474" ht="15.75" customHeight="1">
      <c r="N474" s="245"/>
      <c r="O474" s="245"/>
      <c r="X474" s="49"/>
    </row>
    <row r="475" ht="15.75" customHeight="1">
      <c r="N475" s="245"/>
      <c r="O475" s="245"/>
      <c r="X475" s="49"/>
    </row>
    <row r="476" ht="15.75" customHeight="1">
      <c r="N476" s="245"/>
      <c r="O476" s="245"/>
      <c r="X476" s="49"/>
    </row>
    <row r="477" ht="15.75" customHeight="1">
      <c r="N477" s="245"/>
      <c r="O477" s="245"/>
      <c r="X477" s="49"/>
    </row>
    <row r="478" ht="15.75" customHeight="1">
      <c r="N478" s="245"/>
      <c r="O478" s="245"/>
      <c r="X478" s="49"/>
    </row>
    <row r="479" ht="15.75" customHeight="1">
      <c r="N479" s="245"/>
      <c r="O479" s="245"/>
      <c r="X479" s="49"/>
    </row>
    <row r="480" ht="15.75" customHeight="1">
      <c r="N480" s="245"/>
      <c r="O480" s="245"/>
      <c r="X480" s="49"/>
    </row>
    <row r="481" ht="15.75" customHeight="1">
      <c r="N481" s="245"/>
      <c r="O481" s="245"/>
      <c r="X481" s="49"/>
    </row>
    <row r="482" ht="15.75" customHeight="1">
      <c r="N482" s="245"/>
      <c r="O482" s="245"/>
      <c r="X482" s="49"/>
    </row>
    <row r="483" ht="15.75" customHeight="1">
      <c r="N483" s="245"/>
      <c r="O483" s="245"/>
      <c r="X483" s="49"/>
    </row>
    <row r="484" ht="15.75" customHeight="1">
      <c r="N484" s="245"/>
      <c r="O484" s="245"/>
      <c r="X484" s="49"/>
    </row>
    <row r="485" ht="15.75" customHeight="1">
      <c r="N485" s="245"/>
      <c r="O485" s="245"/>
      <c r="X485" s="49"/>
    </row>
    <row r="486" ht="15.75" customHeight="1">
      <c r="N486" s="245"/>
      <c r="O486" s="245"/>
      <c r="X486" s="49"/>
    </row>
    <row r="487" ht="15.75" customHeight="1">
      <c r="N487" s="245"/>
      <c r="O487" s="245"/>
      <c r="X487" s="49"/>
    </row>
    <row r="488" ht="15.75" customHeight="1">
      <c r="N488" s="245"/>
      <c r="O488" s="245"/>
      <c r="X488" s="49"/>
    </row>
    <row r="489" ht="15.75" customHeight="1">
      <c r="N489" s="245"/>
      <c r="O489" s="245"/>
      <c r="X489" s="49"/>
    </row>
    <row r="490" ht="15.75" customHeight="1">
      <c r="N490" s="245"/>
      <c r="O490" s="245"/>
      <c r="X490" s="49"/>
    </row>
    <row r="491" ht="15.75" customHeight="1">
      <c r="N491" s="245"/>
      <c r="O491" s="245"/>
      <c r="X491" s="49"/>
    </row>
    <row r="492" ht="15.75" customHeight="1">
      <c r="N492" s="245"/>
      <c r="O492" s="245"/>
      <c r="X492" s="49"/>
    </row>
    <row r="493" ht="15.75" customHeight="1">
      <c r="N493" s="245"/>
      <c r="O493" s="245"/>
      <c r="X493" s="49"/>
    </row>
    <row r="494" ht="15.75" customHeight="1">
      <c r="N494" s="245"/>
      <c r="O494" s="245"/>
      <c r="X494" s="49"/>
    </row>
    <row r="495" ht="15.75" customHeight="1">
      <c r="N495" s="245"/>
      <c r="O495" s="245"/>
      <c r="X495" s="49"/>
    </row>
    <row r="496" ht="15.75" customHeight="1">
      <c r="N496" s="245"/>
      <c r="O496" s="245"/>
      <c r="X496" s="49"/>
    </row>
    <row r="497" ht="15.75" customHeight="1">
      <c r="N497" s="245"/>
      <c r="O497" s="245"/>
      <c r="X497" s="49"/>
    </row>
    <row r="498" ht="15.75" customHeight="1">
      <c r="N498" s="245"/>
      <c r="O498" s="245"/>
      <c r="X498" s="49"/>
    </row>
    <row r="499" ht="15.75" customHeight="1">
      <c r="N499" s="245"/>
      <c r="O499" s="245"/>
      <c r="X499" s="49"/>
    </row>
    <row r="500" ht="15.75" customHeight="1">
      <c r="N500" s="245"/>
      <c r="O500" s="245"/>
      <c r="X500" s="49"/>
    </row>
    <row r="501" ht="15.75" customHeight="1">
      <c r="N501" s="245"/>
      <c r="O501" s="245"/>
      <c r="X501" s="49"/>
    </row>
    <row r="502" ht="15.75" customHeight="1">
      <c r="N502" s="245"/>
      <c r="O502" s="245"/>
      <c r="X502" s="49"/>
    </row>
    <row r="503" ht="15.75" customHeight="1">
      <c r="N503" s="245"/>
      <c r="O503" s="245"/>
      <c r="X503" s="49"/>
    </row>
    <row r="504" ht="15.75" customHeight="1">
      <c r="N504" s="245"/>
      <c r="O504" s="245"/>
      <c r="X504" s="49"/>
    </row>
    <row r="505" ht="15.75" customHeight="1">
      <c r="N505" s="245"/>
      <c r="O505" s="245"/>
      <c r="X505" s="49"/>
    </row>
    <row r="506" ht="15.75" customHeight="1">
      <c r="N506" s="245"/>
      <c r="O506" s="245"/>
      <c r="X506" s="49"/>
    </row>
    <row r="507" ht="15.75" customHeight="1">
      <c r="N507" s="245"/>
      <c r="O507" s="245"/>
      <c r="X507" s="49"/>
    </row>
    <row r="508" ht="15.75" customHeight="1">
      <c r="N508" s="245"/>
      <c r="O508" s="245"/>
      <c r="X508" s="49"/>
    </row>
    <row r="509" ht="15.75" customHeight="1">
      <c r="N509" s="245"/>
      <c r="O509" s="245"/>
      <c r="X509" s="49"/>
    </row>
    <row r="510" ht="15.75" customHeight="1">
      <c r="N510" s="245"/>
      <c r="O510" s="245"/>
      <c r="X510" s="49"/>
    </row>
    <row r="511" ht="15.75" customHeight="1">
      <c r="N511" s="245"/>
      <c r="O511" s="245"/>
      <c r="X511" s="49"/>
    </row>
    <row r="512" ht="15.75" customHeight="1">
      <c r="N512" s="245"/>
      <c r="O512" s="245"/>
      <c r="X512" s="49"/>
    </row>
    <row r="513" ht="15.75" customHeight="1">
      <c r="N513" s="245"/>
      <c r="O513" s="245"/>
      <c r="X513" s="49"/>
    </row>
    <row r="514" ht="15.75" customHeight="1">
      <c r="N514" s="245"/>
      <c r="O514" s="245"/>
      <c r="X514" s="49"/>
    </row>
    <row r="515" ht="15.75" customHeight="1">
      <c r="N515" s="245"/>
      <c r="O515" s="245"/>
      <c r="X515" s="49"/>
    </row>
    <row r="516" ht="15.75" customHeight="1">
      <c r="N516" s="245"/>
      <c r="O516" s="245"/>
      <c r="X516" s="49"/>
    </row>
    <row r="517" ht="15.75" customHeight="1">
      <c r="N517" s="245"/>
      <c r="O517" s="245"/>
      <c r="X517" s="49"/>
    </row>
    <row r="518" ht="15.75" customHeight="1">
      <c r="N518" s="245"/>
      <c r="O518" s="245"/>
      <c r="X518" s="49"/>
    </row>
    <row r="519" ht="15.75" customHeight="1">
      <c r="N519" s="245"/>
      <c r="O519" s="245"/>
      <c r="X519" s="49"/>
    </row>
    <row r="520" ht="15.75" customHeight="1">
      <c r="N520" s="245"/>
      <c r="O520" s="245"/>
      <c r="X520" s="49"/>
    </row>
    <row r="521" ht="15.75" customHeight="1">
      <c r="N521" s="245"/>
      <c r="O521" s="245"/>
      <c r="X521" s="49"/>
    </row>
    <row r="522" ht="15.75" customHeight="1">
      <c r="N522" s="245"/>
      <c r="O522" s="245"/>
      <c r="X522" s="49"/>
    </row>
    <row r="523" ht="15.75" customHeight="1">
      <c r="N523" s="245"/>
      <c r="O523" s="245"/>
      <c r="X523" s="49"/>
    </row>
    <row r="524" ht="15.75" customHeight="1">
      <c r="N524" s="245"/>
      <c r="O524" s="245"/>
      <c r="X524" s="49"/>
    </row>
    <row r="525" ht="15.75" customHeight="1">
      <c r="N525" s="245"/>
      <c r="O525" s="245"/>
      <c r="X525" s="49"/>
    </row>
    <row r="526" ht="15.75" customHeight="1">
      <c r="N526" s="245"/>
      <c r="O526" s="245"/>
      <c r="X526" s="49"/>
    </row>
    <row r="527" ht="15.75" customHeight="1">
      <c r="N527" s="245"/>
      <c r="O527" s="245"/>
      <c r="X527" s="49"/>
    </row>
    <row r="528" ht="15.75" customHeight="1">
      <c r="N528" s="245"/>
      <c r="O528" s="245"/>
      <c r="X528" s="49"/>
    </row>
    <row r="529" ht="15.75" customHeight="1">
      <c r="N529" s="245"/>
      <c r="O529" s="245"/>
      <c r="X529" s="49"/>
    </row>
    <row r="530" ht="15.75" customHeight="1">
      <c r="N530" s="245"/>
      <c r="O530" s="245"/>
      <c r="X530" s="49"/>
    </row>
    <row r="531" ht="15.75" customHeight="1">
      <c r="N531" s="245"/>
      <c r="O531" s="245"/>
      <c r="X531" s="49"/>
    </row>
    <row r="532" ht="15.75" customHeight="1">
      <c r="N532" s="245"/>
      <c r="O532" s="245"/>
      <c r="X532" s="49"/>
    </row>
    <row r="533" ht="15.75" customHeight="1">
      <c r="N533" s="245"/>
      <c r="O533" s="245"/>
      <c r="X533" s="49"/>
    </row>
    <row r="534" ht="15.75" customHeight="1">
      <c r="N534" s="245"/>
      <c r="O534" s="245"/>
      <c r="X534" s="49"/>
    </row>
    <row r="535" ht="15.75" customHeight="1">
      <c r="N535" s="245"/>
      <c r="O535" s="245"/>
      <c r="X535" s="49"/>
    </row>
    <row r="536" ht="15.75" customHeight="1">
      <c r="N536" s="245"/>
      <c r="O536" s="245"/>
      <c r="X536" s="49"/>
    </row>
    <row r="537" ht="15.75" customHeight="1">
      <c r="N537" s="245"/>
      <c r="O537" s="245"/>
      <c r="X537" s="49"/>
    </row>
    <row r="538" ht="15.75" customHeight="1">
      <c r="N538" s="245"/>
      <c r="O538" s="245"/>
      <c r="X538" s="49"/>
    </row>
    <row r="539" ht="15.75" customHeight="1">
      <c r="N539" s="245"/>
      <c r="O539" s="245"/>
      <c r="X539" s="49"/>
    </row>
    <row r="540" ht="15.75" customHeight="1">
      <c r="N540" s="245"/>
      <c r="O540" s="245"/>
      <c r="X540" s="49"/>
    </row>
    <row r="541" ht="15.75" customHeight="1">
      <c r="N541" s="245"/>
      <c r="O541" s="245"/>
      <c r="X541" s="49"/>
    </row>
    <row r="542" ht="15.75" customHeight="1">
      <c r="N542" s="245"/>
      <c r="O542" s="245"/>
      <c r="X542" s="49"/>
    </row>
    <row r="543" ht="15.75" customHeight="1">
      <c r="N543" s="245"/>
      <c r="O543" s="245"/>
      <c r="X543" s="49"/>
    </row>
    <row r="544" ht="15.75" customHeight="1">
      <c r="N544" s="245"/>
      <c r="O544" s="245"/>
      <c r="X544" s="49"/>
    </row>
    <row r="545" ht="15.75" customHeight="1">
      <c r="N545" s="245"/>
      <c r="O545" s="245"/>
      <c r="X545" s="49"/>
    </row>
    <row r="546" ht="15.75" customHeight="1">
      <c r="N546" s="245"/>
      <c r="O546" s="245"/>
      <c r="X546" s="49"/>
    </row>
    <row r="547" ht="15.75" customHeight="1">
      <c r="N547" s="245"/>
      <c r="O547" s="245"/>
      <c r="X547" s="49"/>
    </row>
    <row r="548" ht="15.75" customHeight="1">
      <c r="N548" s="245"/>
      <c r="O548" s="245"/>
      <c r="X548" s="49"/>
    </row>
    <row r="549" ht="15.75" customHeight="1">
      <c r="N549" s="245"/>
      <c r="O549" s="245"/>
      <c r="X549" s="49"/>
    </row>
    <row r="550" ht="15.75" customHeight="1">
      <c r="N550" s="245"/>
      <c r="O550" s="245"/>
      <c r="X550" s="49"/>
    </row>
    <row r="551" ht="15.75" customHeight="1">
      <c r="N551" s="245"/>
      <c r="O551" s="245"/>
      <c r="X551" s="49"/>
    </row>
    <row r="552" ht="15.75" customHeight="1">
      <c r="N552" s="245"/>
      <c r="O552" s="245"/>
      <c r="X552" s="49"/>
    </row>
    <row r="553" ht="15.75" customHeight="1">
      <c r="N553" s="245"/>
      <c r="O553" s="245"/>
      <c r="X553" s="49"/>
    </row>
    <row r="554" ht="15.75" customHeight="1">
      <c r="N554" s="245"/>
      <c r="O554" s="245"/>
      <c r="X554" s="49"/>
    </row>
    <row r="555" ht="15.75" customHeight="1">
      <c r="N555" s="245"/>
      <c r="O555" s="245"/>
      <c r="X555" s="49"/>
    </row>
    <row r="556" ht="15.75" customHeight="1">
      <c r="N556" s="245"/>
      <c r="O556" s="245"/>
      <c r="X556" s="49"/>
    </row>
    <row r="557" ht="15.75" customHeight="1">
      <c r="N557" s="245"/>
      <c r="O557" s="245"/>
      <c r="X557" s="49"/>
    </row>
    <row r="558" ht="15.75" customHeight="1">
      <c r="N558" s="245"/>
      <c r="O558" s="245"/>
      <c r="X558" s="49"/>
    </row>
    <row r="559" ht="15.75" customHeight="1">
      <c r="N559" s="245"/>
      <c r="O559" s="245"/>
      <c r="X559" s="49"/>
    </row>
    <row r="560" ht="15.75" customHeight="1">
      <c r="N560" s="245"/>
      <c r="O560" s="245"/>
      <c r="X560" s="49"/>
    </row>
    <row r="561" ht="15.75" customHeight="1">
      <c r="N561" s="245"/>
      <c r="O561" s="245"/>
      <c r="X561" s="49"/>
    </row>
    <row r="562" ht="15.75" customHeight="1">
      <c r="N562" s="245"/>
      <c r="O562" s="245"/>
      <c r="X562" s="49"/>
    </row>
    <row r="563" ht="15.75" customHeight="1">
      <c r="N563" s="245"/>
      <c r="O563" s="245"/>
      <c r="X563" s="49"/>
    </row>
    <row r="564" ht="15.75" customHeight="1">
      <c r="N564" s="245"/>
      <c r="O564" s="245"/>
      <c r="X564" s="49"/>
    </row>
    <row r="565" ht="15.75" customHeight="1">
      <c r="N565" s="245"/>
      <c r="O565" s="245"/>
      <c r="X565" s="49"/>
    </row>
    <row r="566" ht="15.75" customHeight="1">
      <c r="N566" s="245"/>
      <c r="O566" s="245"/>
      <c r="X566" s="49"/>
    </row>
    <row r="567" ht="15.75" customHeight="1">
      <c r="N567" s="245"/>
      <c r="O567" s="245"/>
      <c r="X567" s="49"/>
    </row>
    <row r="568" ht="15.75" customHeight="1">
      <c r="N568" s="245"/>
      <c r="O568" s="245"/>
      <c r="X568" s="49"/>
    </row>
    <row r="569" ht="15.75" customHeight="1">
      <c r="N569" s="245"/>
      <c r="O569" s="245"/>
      <c r="X569" s="49"/>
    </row>
    <row r="570" ht="15.75" customHeight="1">
      <c r="N570" s="245"/>
      <c r="O570" s="245"/>
      <c r="X570" s="49"/>
    </row>
    <row r="571" ht="15.75" customHeight="1">
      <c r="N571" s="245"/>
      <c r="O571" s="245"/>
      <c r="X571" s="49"/>
    </row>
    <row r="572" ht="15.75" customHeight="1">
      <c r="N572" s="245"/>
      <c r="O572" s="245"/>
      <c r="X572" s="49"/>
    </row>
    <row r="573" ht="15.75" customHeight="1">
      <c r="N573" s="245"/>
      <c r="O573" s="245"/>
      <c r="X573" s="49"/>
    </row>
    <row r="574" ht="15.75" customHeight="1">
      <c r="N574" s="245"/>
      <c r="O574" s="245"/>
      <c r="X574" s="49"/>
    </row>
    <row r="575" ht="15.75" customHeight="1">
      <c r="N575" s="245"/>
      <c r="O575" s="245"/>
      <c r="X575" s="49"/>
    </row>
    <row r="576" ht="15.75" customHeight="1">
      <c r="N576" s="245"/>
      <c r="O576" s="245"/>
      <c r="X576" s="49"/>
    </row>
    <row r="577" ht="15.75" customHeight="1">
      <c r="N577" s="245"/>
      <c r="O577" s="245"/>
      <c r="X577" s="49"/>
    </row>
    <row r="578" ht="15.75" customHeight="1">
      <c r="N578" s="245"/>
      <c r="O578" s="245"/>
      <c r="X578" s="49"/>
    </row>
    <row r="579" ht="15.75" customHeight="1">
      <c r="N579" s="245"/>
      <c r="O579" s="245"/>
      <c r="X579" s="49"/>
    </row>
    <row r="580" ht="15.75" customHeight="1">
      <c r="N580" s="245"/>
      <c r="O580" s="245"/>
      <c r="X580" s="49"/>
    </row>
    <row r="581" ht="15.75" customHeight="1">
      <c r="N581" s="245"/>
      <c r="O581" s="245"/>
      <c r="X581" s="49"/>
    </row>
    <row r="582" ht="15.75" customHeight="1">
      <c r="N582" s="245"/>
      <c r="O582" s="245"/>
      <c r="X582" s="49"/>
    </row>
    <row r="583" ht="15.75" customHeight="1">
      <c r="N583" s="245"/>
      <c r="O583" s="245"/>
      <c r="X583" s="49"/>
    </row>
    <row r="584" ht="15.75" customHeight="1">
      <c r="N584" s="245"/>
      <c r="O584" s="245"/>
      <c r="X584" s="49"/>
    </row>
    <row r="585" ht="15.75" customHeight="1">
      <c r="N585" s="245"/>
      <c r="O585" s="245"/>
      <c r="X585" s="49"/>
    </row>
    <row r="586" ht="15.75" customHeight="1">
      <c r="N586" s="245"/>
      <c r="O586" s="245"/>
      <c r="X586" s="49"/>
    </row>
    <row r="587" ht="15.75" customHeight="1">
      <c r="N587" s="245"/>
      <c r="O587" s="245"/>
      <c r="X587" s="49"/>
    </row>
    <row r="588" ht="15.75" customHeight="1">
      <c r="N588" s="245"/>
      <c r="O588" s="245"/>
      <c r="X588" s="49"/>
    </row>
    <row r="589" ht="15.75" customHeight="1">
      <c r="N589" s="245"/>
      <c r="O589" s="245"/>
      <c r="X589" s="49"/>
    </row>
    <row r="590" ht="15.75" customHeight="1">
      <c r="N590" s="245"/>
      <c r="O590" s="245"/>
      <c r="X590" s="49"/>
    </row>
    <row r="591" ht="15.75" customHeight="1">
      <c r="N591" s="245"/>
      <c r="O591" s="245"/>
      <c r="X591" s="49"/>
    </row>
    <row r="592" ht="15.75" customHeight="1">
      <c r="N592" s="245"/>
      <c r="O592" s="245"/>
      <c r="X592" s="49"/>
    </row>
    <row r="593" ht="15.75" customHeight="1">
      <c r="N593" s="245"/>
      <c r="O593" s="245"/>
      <c r="X593" s="49"/>
    </row>
    <row r="594" ht="15.75" customHeight="1">
      <c r="N594" s="245"/>
      <c r="O594" s="245"/>
      <c r="X594" s="49"/>
    </row>
    <row r="595" ht="15.75" customHeight="1">
      <c r="N595" s="245"/>
      <c r="O595" s="245"/>
      <c r="X595" s="49"/>
    </row>
    <row r="596" ht="15.75" customHeight="1">
      <c r="N596" s="245"/>
      <c r="O596" s="245"/>
      <c r="X596" s="49"/>
    </row>
    <row r="597" ht="15.75" customHeight="1">
      <c r="N597" s="245"/>
      <c r="O597" s="245"/>
      <c r="X597" s="49"/>
    </row>
    <row r="598" ht="15.75" customHeight="1">
      <c r="N598" s="245"/>
      <c r="O598" s="245"/>
      <c r="X598" s="49"/>
    </row>
    <row r="599" ht="15.75" customHeight="1">
      <c r="N599" s="245"/>
      <c r="O599" s="245"/>
      <c r="X599" s="49"/>
    </row>
    <row r="600" ht="15.75" customHeight="1">
      <c r="N600" s="245"/>
      <c r="O600" s="245"/>
      <c r="X600" s="49"/>
    </row>
    <row r="601" ht="15.75" customHeight="1">
      <c r="N601" s="245"/>
      <c r="O601" s="245"/>
      <c r="X601" s="49"/>
    </row>
    <row r="602" ht="15.75" customHeight="1">
      <c r="N602" s="245"/>
      <c r="O602" s="245"/>
      <c r="X602" s="49"/>
    </row>
    <row r="603" ht="15.75" customHeight="1">
      <c r="N603" s="245"/>
      <c r="O603" s="245"/>
      <c r="X603" s="49"/>
    </row>
    <row r="604" ht="15.75" customHeight="1">
      <c r="N604" s="245"/>
      <c r="O604" s="245"/>
      <c r="X604" s="49"/>
    </row>
    <row r="605" ht="15.75" customHeight="1">
      <c r="N605" s="245"/>
      <c r="O605" s="245"/>
      <c r="X605" s="49"/>
    </row>
    <row r="606" ht="15.75" customHeight="1">
      <c r="N606" s="245"/>
      <c r="O606" s="245"/>
      <c r="X606" s="49"/>
    </row>
    <row r="607" ht="15.75" customHeight="1">
      <c r="N607" s="245"/>
      <c r="O607" s="245"/>
      <c r="X607" s="49"/>
    </row>
    <row r="608" ht="15.75" customHeight="1">
      <c r="N608" s="245"/>
      <c r="O608" s="245"/>
      <c r="X608" s="49"/>
    </row>
    <row r="609" ht="15.75" customHeight="1">
      <c r="N609" s="245"/>
      <c r="O609" s="245"/>
      <c r="X609" s="49"/>
    </row>
    <row r="610" ht="15.75" customHeight="1">
      <c r="N610" s="245"/>
      <c r="O610" s="245"/>
      <c r="X610" s="49"/>
    </row>
    <row r="611" ht="15.75" customHeight="1">
      <c r="N611" s="245"/>
      <c r="O611" s="245"/>
      <c r="X611" s="49"/>
    </row>
    <row r="612" ht="15.75" customHeight="1">
      <c r="N612" s="245"/>
      <c r="O612" s="245"/>
      <c r="X612" s="49"/>
    </row>
    <row r="613" ht="15.75" customHeight="1">
      <c r="N613" s="245"/>
      <c r="O613" s="245"/>
      <c r="X613" s="49"/>
    </row>
    <row r="614" ht="15.75" customHeight="1">
      <c r="N614" s="245"/>
      <c r="O614" s="245"/>
      <c r="X614" s="49"/>
    </row>
    <row r="615" ht="15.75" customHeight="1">
      <c r="N615" s="245"/>
      <c r="O615" s="245"/>
      <c r="X615" s="49"/>
    </row>
    <row r="616" ht="15.75" customHeight="1">
      <c r="N616" s="245"/>
      <c r="O616" s="245"/>
      <c r="X616" s="49"/>
    </row>
    <row r="617" ht="15.75" customHeight="1">
      <c r="N617" s="245"/>
      <c r="O617" s="245"/>
      <c r="X617" s="49"/>
    </row>
    <row r="618" ht="15.75" customHeight="1">
      <c r="N618" s="245"/>
      <c r="O618" s="245"/>
      <c r="X618" s="49"/>
    </row>
    <row r="619" ht="15.75" customHeight="1">
      <c r="N619" s="245"/>
      <c r="O619" s="245"/>
      <c r="X619" s="49"/>
    </row>
    <row r="620" ht="15.75" customHeight="1">
      <c r="N620" s="245"/>
      <c r="O620" s="245"/>
      <c r="X620" s="49"/>
    </row>
    <row r="621" ht="15.75" customHeight="1">
      <c r="N621" s="245"/>
      <c r="O621" s="245"/>
      <c r="X621" s="49"/>
    </row>
    <row r="622" ht="15.75" customHeight="1">
      <c r="N622" s="245"/>
      <c r="O622" s="245"/>
      <c r="X622" s="49"/>
    </row>
    <row r="623" ht="15.75" customHeight="1">
      <c r="N623" s="245"/>
      <c r="O623" s="245"/>
      <c r="X623" s="49"/>
    </row>
    <row r="624" ht="15.75" customHeight="1">
      <c r="N624" s="245"/>
      <c r="O624" s="245"/>
      <c r="X624" s="49"/>
    </row>
    <row r="625" ht="15.75" customHeight="1">
      <c r="N625" s="245"/>
      <c r="O625" s="245"/>
      <c r="X625" s="49"/>
    </row>
    <row r="626" ht="15.75" customHeight="1">
      <c r="N626" s="245"/>
      <c r="O626" s="245"/>
      <c r="X626" s="49"/>
    </row>
    <row r="627" ht="15.75" customHeight="1">
      <c r="N627" s="245"/>
      <c r="O627" s="245"/>
      <c r="X627" s="49"/>
    </row>
    <row r="628" ht="15.75" customHeight="1">
      <c r="N628" s="245"/>
      <c r="O628" s="245"/>
      <c r="X628" s="49"/>
    </row>
    <row r="629" ht="15.75" customHeight="1">
      <c r="N629" s="245"/>
      <c r="O629" s="245"/>
      <c r="X629" s="49"/>
    </row>
    <row r="630" ht="15.75" customHeight="1">
      <c r="N630" s="245"/>
      <c r="O630" s="245"/>
      <c r="X630" s="49"/>
    </row>
    <row r="631" ht="15.75" customHeight="1">
      <c r="N631" s="245"/>
      <c r="O631" s="245"/>
      <c r="X631" s="49"/>
    </row>
    <row r="632" ht="15.75" customHeight="1">
      <c r="N632" s="245"/>
      <c r="O632" s="245"/>
      <c r="X632" s="49"/>
    </row>
    <row r="633" ht="15.75" customHeight="1">
      <c r="N633" s="245"/>
      <c r="O633" s="245"/>
      <c r="X633" s="49"/>
    </row>
    <row r="634" ht="15.75" customHeight="1">
      <c r="N634" s="245"/>
      <c r="O634" s="245"/>
      <c r="X634" s="49"/>
    </row>
    <row r="635" ht="15.75" customHeight="1">
      <c r="N635" s="245"/>
      <c r="O635" s="245"/>
      <c r="X635" s="49"/>
    </row>
    <row r="636" ht="15.75" customHeight="1">
      <c r="N636" s="245"/>
      <c r="O636" s="245"/>
      <c r="X636" s="49"/>
    </row>
    <row r="637" ht="15.75" customHeight="1">
      <c r="N637" s="245"/>
      <c r="O637" s="245"/>
      <c r="X637" s="49"/>
    </row>
    <row r="638" ht="15.75" customHeight="1">
      <c r="N638" s="245"/>
      <c r="O638" s="245"/>
      <c r="X638" s="49"/>
    </row>
    <row r="639" ht="15.75" customHeight="1">
      <c r="N639" s="245"/>
      <c r="O639" s="245"/>
      <c r="X639" s="49"/>
    </row>
    <row r="640" ht="15.75" customHeight="1">
      <c r="N640" s="245"/>
      <c r="O640" s="245"/>
      <c r="X640" s="49"/>
    </row>
    <row r="641" ht="15.75" customHeight="1">
      <c r="N641" s="245"/>
      <c r="O641" s="245"/>
      <c r="X641" s="49"/>
    </row>
    <row r="642" ht="15.75" customHeight="1">
      <c r="N642" s="245"/>
      <c r="O642" s="245"/>
      <c r="X642" s="49"/>
    </row>
    <row r="643" ht="15.75" customHeight="1">
      <c r="N643" s="245"/>
      <c r="O643" s="245"/>
      <c r="X643" s="49"/>
    </row>
    <row r="644" ht="15.75" customHeight="1">
      <c r="N644" s="245"/>
      <c r="O644" s="245"/>
      <c r="X644" s="49"/>
    </row>
    <row r="645" ht="15.75" customHeight="1">
      <c r="N645" s="245"/>
      <c r="O645" s="245"/>
      <c r="X645" s="49"/>
    </row>
    <row r="646" ht="15.75" customHeight="1">
      <c r="N646" s="245"/>
      <c r="O646" s="245"/>
      <c r="X646" s="49"/>
    </row>
    <row r="647" ht="15.75" customHeight="1">
      <c r="N647" s="245"/>
      <c r="O647" s="245"/>
      <c r="X647" s="49"/>
    </row>
    <row r="648" ht="15.75" customHeight="1">
      <c r="N648" s="245"/>
      <c r="O648" s="245"/>
      <c r="X648" s="49"/>
    </row>
    <row r="649" ht="15.75" customHeight="1">
      <c r="N649" s="245"/>
      <c r="O649" s="245"/>
      <c r="X649" s="49"/>
    </row>
    <row r="650" ht="15.75" customHeight="1">
      <c r="N650" s="245"/>
      <c r="O650" s="245"/>
      <c r="X650" s="49"/>
    </row>
    <row r="651" ht="15.75" customHeight="1">
      <c r="N651" s="245"/>
      <c r="O651" s="245"/>
      <c r="X651" s="49"/>
    </row>
    <row r="652" ht="15.75" customHeight="1">
      <c r="N652" s="245"/>
      <c r="O652" s="245"/>
      <c r="X652" s="49"/>
    </row>
    <row r="653" ht="15.75" customHeight="1">
      <c r="N653" s="245"/>
      <c r="O653" s="245"/>
      <c r="X653" s="49"/>
    </row>
    <row r="654" ht="15.75" customHeight="1">
      <c r="N654" s="245"/>
      <c r="O654" s="245"/>
      <c r="X654" s="49"/>
    </row>
    <row r="655" ht="15.75" customHeight="1">
      <c r="N655" s="245"/>
      <c r="O655" s="245"/>
      <c r="X655" s="49"/>
    </row>
    <row r="656" ht="15.75" customHeight="1">
      <c r="N656" s="245"/>
      <c r="O656" s="245"/>
      <c r="X656" s="49"/>
    </row>
    <row r="657" ht="15.75" customHeight="1">
      <c r="N657" s="245"/>
      <c r="O657" s="245"/>
      <c r="X657" s="49"/>
    </row>
    <row r="658" ht="15.75" customHeight="1">
      <c r="N658" s="245"/>
      <c r="O658" s="245"/>
      <c r="X658" s="49"/>
    </row>
    <row r="659" ht="15.75" customHeight="1">
      <c r="N659" s="245"/>
      <c r="O659" s="245"/>
      <c r="X659" s="49"/>
    </row>
    <row r="660" ht="15.75" customHeight="1">
      <c r="N660" s="245"/>
      <c r="O660" s="245"/>
      <c r="X660" s="49"/>
    </row>
    <row r="661" ht="15.75" customHeight="1">
      <c r="N661" s="245"/>
      <c r="O661" s="245"/>
      <c r="X661" s="49"/>
    </row>
    <row r="662" ht="15.75" customHeight="1">
      <c r="N662" s="245"/>
      <c r="O662" s="245"/>
      <c r="X662" s="49"/>
    </row>
    <row r="663" ht="15.75" customHeight="1">
      <c r="N663" s="245"/>
      <c r="O663" s="245"/>
      <c r="X663" s="49"/>
    </row>
    <row r="664" ht="15.75" customHeight="1">
      <c r="N664" s="245"/>
      <c r="O664" s="245"/>
      <c r="X664" s="49"/>
    </row>
    <row r="665" ht="15.75" customHeight="1">
      <c r="N665" s="245"/>
      <c r="O665" s="245"/>
      <c r="X665" s="49"/>
    </row>
    <row r="666" ht="15.75" customHeight="1">
      <c r="N666" s="245"/>
      <c r="O666" s="245"/>
      <c r="X666" s="49"/>
    </row>
    <row r="667" ht="15.75" customHeight="1">
      <c r="N667" s="245"/>
      <c r="O667" s="245"/>
      <c r="X667" s="49"/>
    </row>
    <row r="668" ht="15.75" customHeight="1">
      <c r="N668" s="245"/>
      <c r="O668" s="245"/>
      <c r="X668" s="49"/>
    </row>
    <row r="669" ht="15.75" customHeight="1">
      <c r="N669" s="245"/>
      <c r="O669" s="245"/>
      <c r="X669" s="49"/>
    </row>
    <row r="670" ht="15.75" customHeight="1">
      <c r="N670" s="245"/>
      <c r="O670" s="245"/>
      <c r="X670" s="49"/>
    </row>
    <row r="671" ht="15.75" customHeight="1">
      <c r="N671" s="245"/>
      <c r="O671" s="245"/>
      <c r="X671" s="49"/>
    </row>
    <row r="672" ht="15.75" customHeight="1">
      <c r="N672" s="245"/>
      <c r="O672" s="245"/>
      <c r="X672" s="49"/>
    </row>
    <row r="673" ht="15.75" customHeight="1">
      <c r="N673" s="245"/>
      <c r="O673" s="245"/>
      <c r="X673" s="49"/>
    </row>
    <row r="674" ht="15.75" customHeight="1">
      <c r="N674" s="245"/>
      <c r="O674" s="245"/>
      <c r="X674" s="49"/>
    </row>
    <row r="675" ht="15.75" customHeight="1">
      <c r="N675" s="245"/>
      <c r="O675" s="245"/>
      <c r="X675" s="49"/>
    </row>
    <row r="676" ht="15.75" customHeight="1">
      <c r="N676" s="245"/>
      <c r="O676" s="245"/>
      <c r="X676" s="49"/>
    </row>
    <row r="677" ht="15.75" customHeight="1">
      <c r="N677" s="245"/>
      <c r="O677" s="245"/>
      <c r="X677" s="49"/>
    </row>
    <row r="678" ht="15.75" customHeight="1">
      <c r="N678" s="245"/>
      <c r="O678" s="245"/>
      <c r="X678" s="49"/>
    </row>
    <row r="679" ht="15.75" customHeight="1">
      <c r="N679" s="245"/>
      <c r="O679" s="245"/>
      <c r="X679" s="49"/>
    </row>
    <row r="680" ht="15.75" customHeight="1">
      <c r="N680" s="245"/>
      <c r="O680" s="245"/>
      <c r="X680" s="49"/>
    </row>
    <row r="681" ht="15.75" customHeight="1">
      <c r="N681" s="245"/>
      <c r="O681" s="245"/>
      <c r="X681" s="49"/>
    </row>
    <row r="682" ht="15.75" customHeight="1">
      <c r="N682" s="245"/>
      <c r="O682" s="245"/>
      <c r="X682" s="49"/>
    </row>
    <row r="683" ht="15.75" customHeight="1">
      <c r="N683" s="245"/>
      <c r="O683" s="245"/>
      <c r="X683" s="49"/>
    </row>
    <row r="684" ht="15.75" customHeight="1">
      <c r="N684" s="245"/>
      <c r="O684" s="245"/>
      <c r="X684" s="49"/>
    </row>
    <row r="685" ht="15.75" customHeight="1">
      <c r="N685" s="245"/>
      <c r="O685" s="245"/>
      <c r="X685" s="49"/>
    </row>
    <row r="686" ht="15.75" customHeight="1">
      <c r="N686" s="245"/>
      <c r="O686" s="245"/>
      <c r="X686" s="49"/>
    </row>
    <row r="687" ht="15.75" customHeight="1">
      <c r="N687" s="245"/>
      <c r="O687" s="245"/>
      <c r="X687" s="49"/>
    </row>
    <row r="688" ht="15.75" customHeight="1">
      <c r="N688" s="245"/>
      <c r="O688" s="245"/>
      <c r="X688" s="49"/>
    </row>
    <row r="689" ht="15.75" customHeight="1">
      <c r="N689" s="245"/>
      <c r="O689" s="245"/>
      <c r="X689" s="49"/>
    </row>
    <row r="690" ht="15.75" customHeight="1">
      <c r="N690" s="245"/>
      <c r="O690" s="245"/>
      <c r="X690" s="49"/>
    </row>
    <row r="691" ht="15.75" customHeight="1">
      <c r="N691" s="245"/>
      <c r="O691" s="245"/>
      <c r="X691" s="49"/>
    </row>
    <row r="692" ht="15.75" customHeight="1">
      <c r="N692" s="245"/>
      <c r="O692" s="245"/>
      <c r="X692" s="49"/>
    </row>
    <row r="693" ht="15.75" customHeight="1">
      <c r="N693" s="245"/>
      <c r="O693" s="245"/>
      <c r="X693" s="49"/>
    </row>
    <row r="694" ht="15.75" customHeight="1">
      <c r="N694" s="245"/>
      <c r="O694" s="245"/>
      <c r="X694" s="49"/>
    </row>
    <row r="695" ht="15.75" customHeight="1">
      <c r="N695" s="245"/>
      <c r="O695" s="245"/>
      <c r="X695" s="49"/>
    </row>
    <row r="696" ht="15.75" customHeight="1">
      <c r="N696" s="245"/>
      <c r="O696" s="245"/>
      <c r="X696" s="49"/>
    </row>
    <row r="697" ht="15.75" customHeight="1">
      <c r="N697" s="245"/>
      <c r="O697" s="245"/>
      <c r="X697" s="49"/>
    </row>
    <row r="698" ht="15.75" customHeight="1">
      <c r="N698" s="245"/>
      <c r="O698" s="245"/>
      <c r="X698" s="49"/>
    </row>
    <row r="699" ht="15.75" customHeight="1">
      <c r="N699" s="245"/>
      <c r="O699" s="245"/>
      <c r="X699" s="49"/>
    </row>
    <row r="700" ht="15.75" customHeight="1">
      <c r="N700" s="245"/>
      <c r="O700" s="245"/>
      <c r="X700" s="49"/>
    </row>
    <row r="701" ht="15.75" customHeight="1">
      <c r="N701" s="245"/>
      <c r="O701" s="245"/>
      <c r="X701" s="49"/>
    </row>
    <row r="702" ht="15.75" customHeight="1">
      <c r="N702" s="245"/>
      <c r="O702" s="245"/>
      <c r="X702" s="49"/>
    </row>
    <row r="703" ht="15.75" customHeight="1">
      <c r="N703" s="245"/>
      <c r="O703" s="245"/>
      <c r="X703" s="49"/>
    </row>
    <row r="704" ht="15.75" customHeight="1">
      <c r="N704" s="245"/>
      <c r="O704" s="245"/>
      <c r="X704" s="49"/>
    </row>
    <row r="705" ht="15.75" customHeight="1">
      <c r="N705" s="245"/>
      <c r="O705" s="245"/>
      <c r="X705" s="49"/>
    </row>
    <row r="706" ht="15.75" customHeight="1">
      <c r="N706" s="245"/>
      <c r="O706" s="245"/>
      <c r="X706" s="49"/>
    </row>
    <row r="707" ht="15.75" customHeight="1">
      <c r="N707" s="245"/>
      <c r="O707" s="245"/>
      <c r="X707" s="49"/>
    </row>
    <row r="708" ht="15.75" customHeight="1">
      <c r="N708" s="245"/>
      <c r="O708" s="245"/>
      <c r="X708" s="49"/>
    </row>
    <row r="709" ht="15.75" customHeight="1">
      <c r="N709" s="245"/>
      <c r="O709" s="245"/>
      <c r="X709" s="49"/>
    </row>
    <row r="710" ht="15.75" customHeight="1">
      <c r="N710" s="245"/>
      <c r="O710" s="245"/>
      <c r="X710" s="49"/>
    </row>
    <row r="711" ht="15.75" customHeight="1">
      <c r="N711" s="245"/>
      <c r="O711" s="245"/>
      <c r="X711" s="49"/>
    </row>
    <row r="712" ht="15.75" customHeight="1">
      <c r="N712" s="245"/>
      <c r="O712" s="245"/>
      <c r="X712" s="49"/>
    </row>
    <row r="713" ht="15.75" customHeight="1">
      <c r="N713" s="245"/>
      <c r="O713" s="245"/>
      <c r="X713" s="49"/>
    </row>
    <row r="714" ht="15.75" customHeight="1">
      <c r="N714" s="245"/>
      <c r="O714" s="245"/>
      <c r="X714" s="49"/>
    </row>
    <row r="715" ht="15.75" customHeight="1">
      <c r="N715" s="245"/>
      <c r="O715" s="245"/>
      <c r="X715" s="49"/>
    </row>
    <row r="716" ht="15.75" customHeight="1">
      <c r="N716" s="245"/>
      <c r="O716" s="245"/>
      <c r="X716" s="49"/>
    </row>
    <row r="717" ht="15.75" customHeight="1">
      <c r="N717" s="245"/>
      <c r="O717" s="245"/>
      <c r="X717" s="49"/>
    </row>
    <row r="718" ht="15.75" customHeight="1">
      <c r="N718" s="245"/>
      <c r="O718" s="245"/>
      <c r="X718" s="49"/>
    </row>
    <row r="719" ht="15.75" customHeight="1">
      <c r="N719" s="245"/>
      <c r="O719" s="245"/>
      <c r="X719" s="49"/>
    </row>
    <row r="720" ht="15.75" customHeight="1">
      <c r="N720" s="245"/>
      <c r="O720" s="245"/>
      <c r="X720" s="49"/>
    </row>
    <row r="721" ht="15.75" customHeight="1">
      <c r="N721" s="245"/>
      <c r="O721" s="245"/>
      <c r="X721" s="49"/>
    </row>
    <row r="722" ht="15.75" customHeight="1">
      <c r="N722" s="245"/>
      <c r="O722" s="245"/>
      <c r="X722" s="49"/>
    </row>
    <row r="723" ht="15.75" customHeight="1">
      <c r="N723" s="245"/>
      <c r="O723" s="245"/>
      <c r="X723" s="49"/>
    </row>
    <row r="724" ht="15.75" customHeight="1">
      <c r="N724" s="245"/>
      <c r="O724" s="245"/>
      <c r="X724" s="49"/>
    </row>
    <row r="725" ht="15.75" customHeight="1">
      <c r="N725" s="245"/>
      <c r="O725" s="245"/>
      <c r="X725" s="49"/>
    </row>
    <row r="726" ht="15.75" customHeight="1">
      <c r="N726" s="245"/>
      <c r="O726" s="245"/>
      <c r="X726" s="49"/>
    </row>
    <row r="727" ht="15.75" customHeight="1">
      <c r="N727" s="245"/>
      <c r="O727" s="245"/>
      <c r="X727" s="49"/>
    </row>
    <row r="728" ht="15.75" customHeight="1">
      <c r="N728" s="245"/>
      <c r="O728" s="245"/>
      <c r="X728" s="49"/>
    </row>
    <row r="729" ht="15.75" customHeight="1">
      <c r="N729" s="245"/>
      <c r="O729" s="245"/>
      <c r="X729" s="49"/>
    </row>
    <row r="730" ht="15.75" customHeight="1">
      <c r="N730" s="245"/>
      <c r="O730" s="245"/>
      <c r="X730" s="49"/>
    </row>
    <row r="731" ht="15.75" customHeight="1">
      <c r="N731" s="245"/>
      <c r="O731" s="245"/>
      <c r="X731" s="49"/>
    </row>
    <row r="732" ht="15.75" customHeight="1">
      <c r="N732" s="245"/>
      <c r="O732" s="245"/>
      <c r="X732" s="49"/>
    </row>
    <row r="733" ht="15.75" customHeight="1">
      <c r="N733" s="245"/>
      <c r="O733" s="245"/>
      <c r="X733" s="49"/>
    </row>
    <row r="734" ht="15.75" customHeight="1">
      <c r="N734" s="245"/>
      <c r="O734" s="245"/>
      <c r="X734" s="49"/>
    </row>
    <row r="735" ht="15.75" customHeight="1">
      <c r="N735" s="245"/>
      <c r="O735" s="245"/>
      <c r="X735" s="49"/>
    </row>
    <row r="736" ht="15.75" customHeight="1">
      <c r="N736" s="245"/>
      <c r="O736" s="245"/>
      <c r="X736" s="49"/>
    </row>
    <row r="737" ht="15.75" customHeight="1">
      <c r="N737" s="245"/>
      <c r="O737" s="245"/>
      <c r="X737" s="49"/>
    </row>
    <row r="738" ht="15.75" customHeight="1">
      <c r="N738" s="245"/>
      <c r="O738" s="245"/>
      <c r="X738" s="49"/>
    </row>
    <row r="739" ht="15.75" customHeight="1">
      <c r="N739" s="245"/>
      <c r="O739" s="245"/>
      <c r="X739" s="49"/>
    </row>
    <row r="740" ht="15.75" customHeight="1">
      <c r="N740" s="245"/>
      <c r="O740" s="245"/>
      <c r="X740" s="49"/>
    </row>
    <row r="741" ht="15.75" customHeight="1">
      <c r="N741" s="245"/>
      <c r="O741" s="245"/>
      <c r="X741" s="49"/>
    </row>
    <row r="742" ht="15.75" customHeight="1">
      <c r="N742" s="245"/>
      <c r="O742" s="245"/>
      <c r="X742" s="49"/>
    </row>
    <row r="743" ht="15.75" customHeight="1">
      <c r="N743" s="245"/>
      <c r="O743" s="245"/>
      <c r="X743" s="49"/>
    </row>
    <row r="744" ht="15.75" customHeight="1">
      <c r="N744" s="245"/>
      <c r="O744" s="245"/>
      <c r="X744" s="49"/>
    </row>
    <row r="745" ht="15.75" customHeight="1">
      <c r="N745" s="245"/>
      <c r="O745" s="245"/>
      <c r="X745" s="49"/>
    </row>
    <row r="746" ht="15.75" customHeight="1">
      <c r="N746" s="245"/>
      <c r="O746" s="245"/>
      <c r="X746" s="49"/>
    </row>
    <row r="747" ht="15.75" customHeight="1">
      <c r="N747" s="245"/>
      <c r="O747" s="245"/>
      <c r="X747" s="49"/>
    </row>
    <row r="748" ht="15.75" customHeight="1">
      <c r="N748" s="245"/>
      <c r="O748" s="245"/>
      <c r="X748" s="49"/>
    </row>
    <row r="749" ht="15.75" customHeight="1">
      <c r="N749" s="245"/>
      <c r="O749" s="245"/>
      <c r="X749" s="49"/>
    </row>
    <row r="750" ht="15.75" customHeight="1">
      <c r="N750" s="245"/>
      <c r="O750" s="245"/>
      <c r="X750" s="49"/>
    </row>
    <row r="751" ht="15.75" customHeight="1">
      <c r="N751" s="245"/>
      <c r="O751" s="245"/>
      <c r="X751" s="49"/>
    </row>
    <row r="752" ht="15.75" customHeight="1">
      <c r="N752" s="245"/>
      <c r="O752" s="245"/>
      <c r="X752" s="49"/>
    </row>
    <row r="753" ht="15.75" customHeight="1">
      <c r="N753" s="245"/>
      <c r="O753" s="245"/>
      <c r="X753" s="49"/>
    </row>
    <row r="754" ht="15.75" customHeight="1">
      <c r="N754" s="245"/>
      <c r="O754" s="245"/>
      <c r="X754" s="49"/>
    </row>
    <row r="755" ht="15.75" customHeight="1">
      <c r="N755" s="245"/>
      <c r="O755" s="245"/>
      <c r="X755" s="49"/>
    </row>
    <row r="756" ht="15.75" customHeight="1">
      <c r="N756" s="245"/>
      <c r="O756" s="245"/>
      <c r="X756" s="49"/>
    </row>
    <row r="757" ht="15.75" customHeight="1">
      <c r="N757" s="245"/>
      <c r="O757" s="245"/>
      <c r="X757" s="49"/>
    </row>
    <row r="758" ht="15.75" customHeight="1">
      <c r="N758" s="245"/>
      <c r="O758" s="245"/>
      <c r="X758" s="49"/>
    </row>
    <row r="759" ht="15.75" customHeight="1">
      <c r="N759" s="245"/>
      <c r="O759" s="245"/>
      <c r="X759" s="49"/>
    </row>
    <row r="760" ht="15.75" customHeight="1">
      <c r="N760" s="245"/>
      <c r="O760" s="245"/>
      <c r="X760" s="49"/>
    </row>
    <row r="761" ht="15.75" customHeight="1">
      <c r="N761" s="245"/>
      <c r="O761" s="245"/>
      <c r="X761" s="49"/>
    </row>
    <row r="762" ht="15.75" customHeight="1">
      <c r="N762" s="245"/>
      <c r="O762" s="245"/>
      <c r="X762" s="49"/>
    </row>
    <row r="763" ht="15.75" customHeight="1">
      <c r="N763" s="245"/>
      <c r="O763" s="245"/>
      <c r="X763" s="49"/>
    </row>
    <row r="764" ht="15.75" customHeight="1">
      <c r="N764" s="245"/>
      <c r="O764" s="245"/>
      <c r="X764" s="49"/>
    </row>
    <row r="765" ht="15.75" customHeight="1">
      <c r="N765" s="245"/>
      <c r="O765" s="245"/>
      <c r="X765" s="49"/>
    </row>
    <row r="766" ht="15.75" customHeight="1">
      <c r="N766" s="245"/>
      <c r="O766" s="245"/>
      <c r="X766" s="49"/>
    </row>
    <row r="767" ht="15.75" customHeight="1">
      <c r="N767" s="245"/>
      <c r="O767" s="245"/>
      <c r="X767" s="49"/>
    </row>
    <row r="768" ht="15.75" customHeight="1">
      <c r="N768" s="245"/>
      <c r="O768" s="245"/>
      <c r="X768" s="49"/>
    </row>
    <row r="769" ht="15.75" customHeight="1">
      <c r="N769" s="245"/>
      <c r="O769" s="245"/>
      <c r="X769" s="49"/>
    </row>
    <row r="770" ht="15.75" customHeight="1">
      <c r="N770" s="245"/>
      <c r="O770" s="245"/>
      <c r="X770" s="49"/>
    </row>
    <row r="771" ht="15.75" customHeight="1">
      <c r="N771" s="245"/>
      <c r="O771" s="245"/>
      <c r="X771" s="49"/>
    </row>
    <row r="772" ht="15.75" customHeight="1">
      <c r="N772" s="245"/>
      <c r="O772" s="245"/>
      <c r="X772" s="49"/>
    </row>
    <row r="773" ht="15.75" customHeight="1">
      <c r="N773" s="245"/>
      <c r="O773" s="245"/>
      <c r="X773" s="49"/>
    </row>
    <row r="774" ht="15.75" customHeight="1">
      <c r="N774" s="245"/>
      <c r="O774" s="245"/>
      <c r="X774" s="49"/>
    </row>
    <row r="775" ht="15.75" customHeight="1">
      <c r="N775" s="245"/>
      <c r="O775" s="245"/>
      <c r="X775" s="49"/>
    </row>
    <row r="776" ht="15.75" customHeight="1">
      <c r="N776" s="245"/>
      <c r="O776" s="245"/>
      <c r="X776" s="49"/>
    </row>
    <row r="777" ht="15.75" customHeight="1">
      <c r="N777" s="245"/>
      <c r="O777" s="245"/>
      <c r="X777" s="49"/>
    </row>
    <row r="778" ht="15.75" customHeight="1">
      <c r="N778" s="245"/>
      <c r="O778" s="245"/>
      <c r="X778" s="49"/>
    </row>
    <row r="779" ht="15.75" customHeight="1">
      <c r="N779" s="245"/>
      <c r="O779" s="245"/>
      <c r="X779" s="49"/>
    </row>
    <row r="780" ht="15.75" customHeight="1">
      <c r="N780" s="245"/>
      <c r="O780" s="245"/>
      <c r="X780" s="49"/>
    </row>
    <row r="781" ht="15.75" customHeight="1">
      <c r="N781" s="245"/>
      <c r="O781" s="245"/>
      <c r="X781" s="49"/>
    </row>
    <row r="782" ht="15.75" customHeight="1">
      <c r="N782" s="245"/>
      <c r="O782" s="245"/>
      <c r="X782" s="49"/>
    </row>
    <row r="783" ht="15.75" customHeight="1">
      <c r="N783" s="245"/>
      <c r="O783" s="245"/>
      <c r="X783" s="49"/>
    </row>
    <row r="784" ht="15.75" customHeight="1">
      <c r="N784" s="245"/>
      <c r="O784" s="245"/>
      <c r="X784" s="49"/>
    </row>
    <row r="785" ht="15.75" customHeight="1">
      <c r="N785" s="245"/>
      <c r="O785" s="245"/>
      <c r="X785" s="49"/>
    </row>
    <row r="786" ht="15.75" customHeight="1">
      <c r="N786" s="245"/>
      <c r="O786" s="245"/>
      <c r="X786" s="49"/>
    </row>
    <row r="787" ht="15.75" customHeight="1">
      <c r="N787" s="245"/>
      <c r="O787" s="245"/>
      <c r="X787" s="49"/>
    </row>
    <row r="788" ht="15.75" customHeight="1">
      <c r="N788" s="245"/>
      <c r="O788" s="245"/>
      <c r="X788" s="49"/>
    </row>
    <row r="789" ht="15.75" customHeight="1">
      <c r="N789" s="245"/>
      <c r="O789" s="245"/>
      <c r="X789" s="49"/>
    </row>
    <row r="790" ht="15.75" customHeight="1">
      <c r="N790" s="245"/>
      <c r="O790" s="245"/>
      <c r="X790" s="49"/>
    </row>
    <row r="791" ht="15.75" customHeight="1">
      <c r="N791" s="245"/>
      <c r="O791" s="245"/>
      <c r="X791" s="49"/>
    </row>
    <row r="792" ht="15.75" customHeight="1">
      <c r="N792" s="245"/>
      <c r="O792" s="245"/>
      <c r="X792" s="49"/>
    </row>
    <row r="793" ht="15.75" customHeight="1">
      <c r="N793" s="245"/>
      <c r="O793" s="245"/>
      <c r="X793" s="49"/>
    </row>
    <row r="794" ht="15.75" customHeight="1">
      <c r="N794" s="245"/>
      <c r="O794" s="245"/>
      <c r="X794" s="49"/>
    </row>
    <row r="795" ht="15.75" customHeight="1">
      <c r="N795" s="245"/>
      <c r="O795" s="245"/>
      <c r="X795" s="49"/>
    </row>
    <row r="796" ht="15.75" customHeight="1">
      <c r="N796" s="245"/>
      <c r="O796" s="245"/>
      <c r="X796" s="49"/>
    </row>
    <row r="797" ht="15.75" customHeight="1">
      <c r="N797" s="245"/>
      <c r="O797" s="245"/>
      <c r="X797" s="49"/>
    </row>
    <row r="798" ht="15.75" customHeight="1">
      <c r="N798" s="245"/>
      <c r="O798" s="245"/>
      <c r="X798" s="49"/>
    </row>
    <row r="799" ht="15.75" customHeight="1">
      <c r="N799" s="245"/>
      <c r="O799" s="245"/>
      <c r="X799" s="49"/>
    </row>
    <row r="800" ht="15.75" customHeight="1">
      <c r="N800" s="245"/>
      <c r="O800" s="245"/>
      <c r="X800" s="49"/>
    </row>
    <row r="801" ht="15.75" customHeight="1">
      <c r="N801" s="245"/>
      <c r="O801" s="245"/>
      <c r="X801" s="49"/>
    </row>
    <row r="802" ht="15.75" customHeight="1">
      <c r="N802" s="245"/>
      <c r="O802" s="245"/>
      <c r="X802" s="49"/>
    </row>
    <row r="803" ht="15.75" customHeight="1">
      <c r="N803" s="245"/>
      <c r="O803" s="245"/>
      <c r="X803" s="49"/>
    </row>
    <row r="804" ht="15.75" customHeight="1">
      <c r="N804" s="245"/>
      <c r="O804" s="245"/>
      <c r="X804" s="49"/>
    </row>
    <row r="805" ht="15.75" customHeight="1">
      <c r="N805" s="245"/>
      <c r="O805" s="245"/>
      <c r="X805" s="49"/>
    </row>
    <row r="806" ht="15.75" customHeight="1">
      <c r="N806" s="245"/>
      <c r="O806" s="245"/>
      <c r="X806" s="49"/>
    </row>
    <row r="807" ht="15.75" customHeight="1">
      <c r="N807" s="245"/>
      <c r="O807" s="245"/>
      <c r="X807" s="49"/>
    </row>
    <row r="808" ht="15.75" customHeight="1">
      <c r="N808" s="245"/>
      <c r="O808" s="245"/>
      <c r="X808" s="49"/>
    </row>
    <row r="809" ht="15.75" customHeight="1">
      <c r="N809" s="245"/>
      <c r="O809" s="245"/>
      <c r="X809" s="49"/>
    </row>
    <row r="810" ht="15.75" customHeight="1">
      <c r="N810" s="245"/>
      <c r="O810" s="245"/>
      <c r="X810" s="49"/>
    </row>
    <row r="811" ht="15.75" customHeight="1">
      <c r="N811" s="245"/>
      <c r="O811" s="245"/>
      <c r="X811" s="49"/>
    </row>
    <row r="812" ht="15.75" customHeight="1">
      <c r="N812" s="245"/>
      <c r="O812" s="245"/>
      <c r="X812" s="49"/>
    </row>
    <row r="813" ht="15.75" customHeight="1">
      <c r="N813" s="245"/>
      <c r="O813" s="245"/>
      <c r="X813" s="49"/>
    </row>
    <row r="814" ht="15.75" customHeight="1">
      <c r="N814" s="245"/>
      <c r="O814" s="245"/>
      <c r="X814" s="49"/>
    </row>
    <row r="815" ht="15.75" customHeight="1">
      <c r="N815" s="245"/>
      <c r="O815" s="245"/>
      <c r="X815" s="49"/>
    </row>
    <row r="816" ht="15.75" customHeight="1">
      <c r="N816" s="245"/>
      <c r="O816" s="245"/>
      <c r="X816" s="49"/>
    </row>
    <row r="817" ht="15.75" customHeight="1">
      <c r="N817" s="245"/>
      <c r="O817" s="245"/>
      <c r="X817" s="49"/>
    </row>
    <row r="818" ht="15.75" customHeight="1">
      <c r="N818" s="245"/>
      <c r="O818" s="245"/>
      <c r="X818" s="49"/>
    </row>
    <row r="819" ht="15.75" customHeight="1">
      <c r="N819" s="245"/>
      <c r="O819" s="245"/>
      <c r="X819" s="49"/>
    </row>
    <row r="820" ht="15.75" customHeight="1">
      <c r="N820" s="245"/>
      <c r="O820" s="245"/>
      <c r="X820" s="49"/>
    </row>
    <row r="821" ht="15.75" customHeight="1">
      <c r="N821" s="245"/>
      <c r="O821" s="245"/>
      <c r="X821" s="49"/>
    </row>
    <row r="822" ht="15.75" customHeight="1">
      <c r="N822" s="245"/>
      <c r="O822" s="245"/>
      <c r="X822" s="49"/>
    </row>
    <row r="823" ht="15.75" customHeight="1">
      <c r="N823" s="245"/>
      <c r="O823" s="245"/>
      <c r="X823" s="49"/>
    </row>
    <row r="824" ht="15.75" customHeight="1">
      <c r="N824" s="245"/>
      <c r="O824" s="245"/>
      <c r="X824" s="49"/>
    </row>
    <row r="825" ht="15.75" customHeight="1">
      <c r="N825" s="245"/>
      <c r="O825" s="245"/>
      <c r="X825" s="49"/>
    </row>
    <row r="826" ht="15.75" customHeight="1">
      <c r="N826" s="245"/>
      <c r="O826" s="245"/>
      <c r="X826" s="49"/>
    </row>
    <row r="827" ht="15.75" customHeight="1">
      <c r="N827" s="245"/>
      <c r="O827" s="245"/>
      <c r="X827" s="49"/>
    </row>
    <row r="828" ht="15.75" customHeight="1">
      <c r="N828" s="245"/>
      <c r="O828" s="245"/>
      <c r="X828" s="49"/>
    </row>
    <row r="829" ht="15.75" customHeight="1">
      <c r="N829" s="245"/>
      <c r="O829" s="245"/>
      <c r="X829" s="49"/>
    </row>
    <row r="830" ht="15.75" customHeight="1">
      <c r="N830" s="245"/>
      <c r="O830" s="245"/>
      <c r="X830" s="49"/>
    </row>
    <row r="831" ht="15.75" customHeight="1">
      <c r="N831" s="245"/>
      <c r="O831" s="245"/>
      <c r="X831" s="49"/>
    </row>
    <row r="832" ht="15.75" customHeight="1">
      <c r="N832" s="245"/>
      <c r="O832" s="245"/>
      <c r="X832" s="49"/>
    </row>
    <row r="833" ht="15.75" customHeight="1">
      <c r="N833" s="245"/>
      <c r="O833" s="245"/>
      <c r="X833" s="49"/>
    </row>
    <row r="834" ht="15.75" customHeight="1">
      <c r="N834" s="245"/>
      <c r="O834" s="245"/>
      <c r="X834" s="49"/>
    </row>
    <row r="835" ht="15.75" customHeight="1">
      <c r="N835" s="245"/>
      <c r="O835" s="245"/>
      <c r="X835" s="49"/>
    </row>
    <row r="836" ht="15.75" customHeight="1">
      <c r="N836" s="245"/>
      <c r="O836" s="245"/>
      <c r="X836" s="49"/>
    </row>
    <row r="837" ht="15.75" customHeight="1">
      <c r="N837" s="245"/>
      <c r="O837" s="245"/>
      <c r="X837" s="49"/>
    </row>
    <row r="838" ht="15.75" customHeight="1">
      <c r="N838" s="245"/>
      <c r="O838" s="245"/>
      <c r="X838" s="49"/>
    </row>
    <row r="839" ht="15.75" customHeight="1">
      <c r="N839" s="245"/>
      <c r="O839" s="245"/>
      <c r="X839" s="49"/>
    </row>
    <row r="840" ht="15.75" customHeight="1">
      <c r="N840" s="245"/>
      <c r="O840" s="245"/>
      <c r="X840" s="49"/>
    </row>
    <row r="841" ht="15.75" customHeight="1">
      <c r="N841" s="245"/>
      <c r="O841" s="245"/>
      <c r="X841" s="49"/>
    </row>
    <row r="842" ht="15.75" customHeight="1">
      <c r="N842" s="245"/>
      <c r="O842" s="245"/>
      <c r="X842" s="49"/>
    </row>
    <row r="843" ht="15.75" customHeight="1">
      <c r="N843" s="245"/>
      <c r="O843" s="245"/>
      <c r="X843" s="49"/>
    </row>
    <row r="844" ht="15.75" customHeight="1">
      <c r="N844" s="245"/>
      <c r="O844" s="245"/>
      <c r="X844" s="49"/>
    </row>
    <row r="845" ht="15.75" customHeight="1">
      <c r="N845" s="245"/>
      <c r="O845" s="245"/>
      <c r="X845" s="49"/>
    </row>
    <row r="846" ht="15.75" customHeight="1">
      <c r="N846" s="245"/>
      <c r="O846" s="245"/>
      <c r="X846" s="49"/>
    </row>
    <row r="847" ht="15.75" customHeight="1">
      <c r="N847" s="245"/>
      <c r="O847" s="245"/>
      <c r="X847" s="49"/>
    </row>
    <row r="848" ht="15.75" customHeight="1">
      <c r="N848" s="245"/>
      <c r="O848" s="245"/>
      <c r="X848" s="49"/>
    </row>
    <row r="849" ht="15.75" customHeight="1">
      <c r="N849" s="245"/>
      <c r="O849" s="245"/>
      <c r="X849" s="49"/>
    </row>
    <row r="850" ht="15.75" customHeight="1">
      <c r="N850" s="245"/>
      <c r="O850" s="245"/>
      <c r="X850" s="49"/>
    </row>
    <row r="851" ht="15.75" customHeight="1">
      <c r="N851" s="245"/>
      <c r="O851" s="245"/>
      <c r="X851" s="49"/>
    </row>
    <row r="852" ht="15.75" customHeight="1">
      <c r="N852" s="245"/>
      <c r="O852" s="245"/>
      <c r="X852" s="49"/>
    </row>
    <row r="853" ht="15.75" customHeight="1">
      <c r="N853" s="245"/>
      <c r="O853" s="245"/>
      <c r="X853" s="49"/>
    </row>
    <row r="854" ht="15.75" customHeight="1">
      <c r="N854" s="245"/>
      <c r="O854" s="245"/>
      <c r="X854" s="49"/>
    </row>
    <row r="855" ht="15.75" customHeight="1">
      <c r="N855" s="245"/>
      <c r="O855" s="245"/>
      <c r="X855" s="49"/>
    </row>
    <row r="856" ht="15.75" customHeight="1">
      <c r="N856" s="245"/>
      <c r="O856" s="245"/>
      <c r="X856" s="49"/>
    </row>
    <row r="857" ht="15.75" customHeight="1">
      <c r="N857" s="245"/>
      <c r="O857" s="245"/>
      <c r="X857" s="49"/>
    </row>
    <row r="858" ht="15.75" customHeight="1">
      <c r="N858" s="245"/>
      <c r="O858" s="245"/>
      <c r="X858" s="49"/>
    </row>
    <row r="859" ht="15.75" customHeight="1">
      <c r="N859" s="245"/>
      <c r="O859" s="245"/>
      <c r="X859" s="49"/>
    </row>
    <row r="860" ht="15.75" customHeight="1">
      <c r="N860" s="245"/>
      <c r="O860" s="245"/>
      <c r="X860" s="49"/>
    </row>
    <row r="861" ht="15.75" customHeight="1">
      <c r="N861" s="245"/>
      <c r="O861" s="245"/>
      <c r="X861" s="49"/>
    </row>
    <row r="862" ht="15.75" customHeight="1">
      <c r="N862" s="245"/>
      <c r="O862" s="245"/>
      <c r="X862" s="49"/>
    </row>
    <row r="863" ht="15.75" customHeight="1">
      <c r="N863" s="245"/>
      <c r="O863" s="245"/>
      <c r="X863" s="49"/>
    </row>
    <row r="864" ht="15.75" customHeight="1">
      <c r="N864" s="245"/>
      <c r="O864" s="245"/>
      <c r="X864" s="49"/>
    </row>
    <row r="865" ht="15.75" customHeight="1">
      <c r="N865" s="245"/>
      <c r="O865" s="245"/>
      <c r="X865" s="49"/>
    </row>
    <row r="866" ht="15.75" customHeight="1">
      <c r="N866" s="245"/>
      <c r="O866" s="245"/>
      <c r="X866" s="49"/>
    </row>
    <row r="867" ht="15.75" customHeight="1">
      <c r="N867" s="245"/>
      <c r="O867" s="245"/>
      <c r="X867" s="49"/>
    </row>
    <row r="868" ht="15.75" customHeight="1">
      <c r="N868" s="245"/>
      <c r="O868" s="245"/>
      <c r="X868" s="49"/>
    </row>
    <row r="869" ht="15.75" customHeight="1">
      <c r="N869" s="245"/>
      <c r="O869" s="245"/>
      <c r="X869" s="49"/>
    </row>
    <row r="870" ht="15.75" customHeight="1">
      <c r="N870" s="245"/>
      <c r="O870" s="245"/>
      <c r="X870" s="49"/>
    </row>
    <row r="871" ht="15.75" customHeight="1">
      <c r="N871" s="245"/>
      <c r="O871" s="245"/>
      <c r="X871" s="49"/>
    </row>
    <row r="872" ht="15.75" customHeight="1">
      <c r="N872" s="245"/>
      <c r="O872" s="245"/>
      <c r="X872" s="49"/>
    </row>
    <row r="873" ht="15.75" customHeight="1">
      <c r="N873" s="245"/>
      <c r="O873" s="245"/>
      <c r="X873" s="49"/>
    </row>
    <row r="874" ht="15.75" customHeight="1">
      <c r="N874" s="245"/>
      <c r="O874" s="245"/>
      <c r="X874" s="49"/>
    </row>
    <row r="875" ht="15.75" customHeight="1">
      <c r="N875" s="245"/>
      <c r="O875" s="245"/>
      <c r="X875" s="49"/>
    </row>
    <row r="876" ht="15.75" customHeight="1">
      <c r="N876" s="245"/>
      <c r="O876" s="245"/>
      <c r="X876" s="49"/>
    </row>
    <row r="877" ht="15.75" customHeight="1">
      <c r="N877" s="245"/>
      <c r="O877" s="245"/>
      <c r="X877" s="49"/>
    </row>
    <row r="878" ht="15.75" customHeight="1">
      <c r="N878" s="245"/>
      <c r="O878" s="245"/>
      <c r="X878" s="49"/>
    </row>
    <row r="879" ht="15.75" customHeight="1">
      <c r="N879" s="245"/>
      <c r="O879" s="245"/>
      <c r="X879" s="49"/>
    </row>
    <row r="880" ht="15.75" customHeight="1">
      <c r="N880" s="245"/>
      <c r="O880" s="245"/>
      <c r="X880" s="49"/>
    </row>
    <row r="881" ht="15.75" customHeight="1">
      <c r="N881" s="245"/>
      <c r="O881" s="245"/>
      <c r="X881" s="49"/>
    </row>
    <row r="882" ht="15.75" customHeight="1">
      <c r="N882" s="245"/>
      <c r="O882" s="245"/>
      <c r="X882" s="49"/>
    </row>
    <row r="883" ht="15.75" customHeight="1">
      <c r="N883" s="245"/>
      <c r="O883" s="245"/>
      <c r="X883" s="49"/>
    </row>
    <row r="884" ht="15.75" customHeight="1">
      <c r="N884" s="245"/>
      <c r="O884" s="245"/>
      <c r="X884" s="49"/>
    </row>
    <row r="885" ht="15.75" customHeight="1">
      <c r="N885" s="245"/>
      <c r="O885" s="245"/>
      <c r="X885" s="49"/>
    </row>
    <row r="886" ht="15.75" customHeight="1">
      <c r="N886" s="245"/>
      <c r="O886" s="245"/>
      <c r="X886" s="49"/>
    </row>
    <row r="887" ht="15.75" customHeight="1">
      <c r="N887" s="245"/>
      <c r="O887" s="245"/>
      <c r="X887" s="49"/>
    </row>
    <row r="888" ht="15.75" customHeight="1">
      <c r="N888" s="245"/>
      <c r="O888" s="245"/>
      <c r="X888" s="49"/>
    </row>
    <row r="889" ht="15.75" customHeight="1">
      <c r="N889" s="245"/>
      <c r="O889" s="245"/>
      <c r="X889" s="49"/>
    </row>
    <row r="890" ht="15.75" customHeight="1">
      <c r="N890" s="245"/>
      <c r="O890" s="245"/>
      <c r="X890" s="49"/>
    </row>
    <row r="891" ht="15.75" customHeight="1">
      <c r="N891" s="245"/>
      <c r="O891" s="245"/>
      <c r="X891" s="49"/>
    </row>
    <row r="892" ht="15.75" customHeight="1">
      <c r="N892" s="245"/>
      <c r="O892" s="245"/>
      <c r="X892" s="49"/>
    </row>
    <row r="893" ht="15.75" customHeight="1">
      <c r="N893" s="245"/>
      <c r="O893" s="245"/>
      <c r="X893" s="49"/>
    </row>
    <row r="894" ht="15.75" customHeight="1">
      <c r="N894" s="245"/>
      <c r="O894" s="245"/>
      <c r="X894" s="49"/>
    </row>
    <row r="895" ht="15.75" customHeight="1">
      <c r="N895" s="245"/>
      <c r="O895" s="245"/>
      <c r="X895" s="49"/>
    </row>
    <row r="896" ht="15.75" customHeight="1">
      <c r="N896" s="245"/>
      <c r="O896" s="245"/>
      <c r="X896" s="49"/>
    </row>
    <row r="897" ht="15.75" customHeight="1">
      <c r="N897" s="245"/>
      <c r="O897" s="245"/>
      <c r="X897" s="49"/>
    </row>
    <row r="898" ht="15.75" customHeight="1">
      <c r="N898" s="245"/>
      <c r="O898" s="245"/>
      <c r="X898" s="49"/>
    </row>
    <row r="899" ht="15.75" customHeight="1">
      <c r="N899" s="245"/>
      <c r="O899" s="245"/>
      <c r="X899" s="49"/>
    </row>
    <row r="900" ht="15.75" customHeight="1">
      <c r="N900" s="245"/>
      <c r="O900" s="245"/>
      <c r="X900" s="49"/>
    </row>
    <row r="901" ht="15.75" customHeight="1">
      <c r="N901" s="245"/>
      <c r="O901" s="245"/>
      <c r="X901" s="49"/>
    </row>
    <row r="902" ht="15.75" customHeight="1">
      <c r="N902" s="245"/>
      <c r="O902" s="245"/>
      <c r="X902" s="49"/>
    </row>
    <row r="903" ht="15.75" customHeight="1">
      <c r="N903" s="245"/>
      <c r="O903" s="245"/>
      <c r="X903" s="49"/>
    </row>
    <row r="904" ht="15.75" customHeight="1">
      <c r="N904" s="245"/>
      <c r="O904" s="245"/>
      <c r="X904" s="49"/>
    </row>
    <row r="905" ht="15.75" customHeight="1">
      <c r="N905" s="245"/>
      <c r="O905" s="245"/>
      <c r="X905" s="49"/>
    </row>
    <row r="906" ht="15.75" customHeight="1">
      <c r="N906" s="245"/>
      <c r="O906" s="245"/>
      <c r="X906" s="49"/>
    </row>
    <row r="907" ht="15.75" customHeight="1">
      <c r="N907" s="245"/>
      <c r="O907" s="245"/>
      <c r="X907" s="49"/>
    </row>
    <row r="908" ht="15.75" customHeight="1">
      <c r="N908" s="245"/>
      <c r="O908" s="245"/>
      <c r="X908" s="49"/>
    </row>
    <row r="909" ht="15.75" customHeight="1">
      <c r="N909" s="245"/>
      <c r="O909" s="245"/>
      <c r="X909" s="49"/>
    </row>
    <row r="910" ht="15.75" customHeight="1">
      <c r="N910" s="245"/>
      <c r="O910" s="245"/>
      <c r="X910" s="49"/>
    </row>
    <row r="911" ht="15.75" customHeight="1">
      <c r="N911" s="245"/>
      <c r="O911" s="245"/>
      <c r="X911" s="49"/>
    </row>
    <row r="912" ht="15.75" customHeight="1">
      <c r="N912" s="245"/>
      <c r="O912" s="245"/>
      <c r="X912" s="49"/>
    </row>
    <row r="913" ht="15.75" customHeight="1">
      <c r="N913" s="245"/>
      <c r="O913" s="245"/>
      <c r="X913" s="49"/>
    </row>
    <row r="914" ht="15.75" customHeight="1">
      <c r="N914" s="245"/>
      <c r="O914" s="245"/>
      <c r="X914" s="49"/>
    </row>
    <row r="915" ht="15.75" customHeight="1">
      <c r="N915" s="245"/>
      <c r="O915" s="245"/>
      <c r="X915" s="49"/>
    </row>
    <row r="916" ht="15.75" customHeight="1">
      <c r="N916" s="245"/>
      <c r="O916" s="245"/>
      <c r="X916" s="49"/>
    </row>
    <row r="917" ht="15.75" customHeight="1">
      <c r="N917" s="245"/>
      <c r="O917" s="245"/>
      <c r="X917" s="49"/>
    </row>
    <row r="918" ht="15.75" customHeight="1">
      <c r="N918" s="245"/>
      <c r="O918" s="245"/>
      <c r="X918" s="49"/>
    </row>
    <row r="919" ht="15.75" customHeight="1">
      <c r="N919" s="245"/>
      <c r="O919" s="245"/>
      <c r="X919" s="49"/>
    </row>
    <row r="920" ht="15.75" customHeight="1">
      <c r="N920" s="245"/>
      <c r="O920" s="245"/>
      <c r="X920" s="49"/>
    </row>
    <row r="921" ht="15.75" customHeight="1">
      <c r="N921" s="245"/>
      <c r="O921" s="245"/>
      <c r="X921" s="49"/>
    </row>
    <row r="922" ht="15.75" customHeight="1">
      <c r="N922" s="245"/>
      <c r="O922" s="245"/>
      <c r="X922" s="49"/>
    </row>
    <row r="923" ht="15.75" customHeight="1">
      <c r="N923" s="245"/>
      <c r="O923" s="245"/>
      <c r="X923" s="49"/>
    </row>
    <row r="924" ht="15.75" customHeight="1">
      <c r="N924" s="245"/>
      <c r="O924" s="245"/>
      <c r="X924" s="49"/>
    </row>
    <row r="925" ht="15.75" customHeight="1">
      <c r="N925" s="245"/>
      <c r="O925" s="245"/>
      <c r="X925" s="49"/>
    </row>
    <row r="926" ht="15.75" customHeight="1">
      <c r="N926" s="245"/>
      <c r="O926" s="245"/>
      <c r="X926" s="49"/>
    </row>
    <row r="927" ht="15.75" customHeight="1">
      <c r="N927" s="245"/>
      <c r="O927" s="245"/>
      <c r="X927" s="49"/>
    </row>
    <row r="928" ht="15.75" customHeight="1">
      <c r="N928" s="245"/>
      <c r="O928" s="245"/>
      <c r="X928" s="49"/>
    </row>
    <row r="929" ht="15.75" customHeight="1">
      <c r="N929" s="245"/>
      <c r="O929" s="245"/>
      <c r="X929" s="49"/>
    </row>
    <row r="930" ht="15.75" customHeight="1">
      <c r="N930" s="245"/>
      <c r="O930" s="245"/>
      <c r="X930" s="49"/>
    </row>
    <row r="931" ht="15.75" customHeight="1">
      <c r="N931" s="245"/>
      <c r="O931" s="245"/>
      <c r="X931" s="49"/>
    </row>
    <row r="932" ht="15.75" customHeight="1">
      <c r="N932" s="245"/>
      <c r="O932" s="245"/>
      <c r="X932" s="49"/>
    </row>
    <row r="933" ht="15.75" customHeight="1">
      <c r="N933" s="245"/>
      <c r="O933" s="245"/>
      <c r="X933" s="49"/>
    </row>
    <row r="934" ht="15.75" customHeight="1">
      <c r="N934" s="245"/>
      <c r="O934" s="245"/>
      <c r="X934" s="49"/>
    </row>
    <row r="935" ht="15.75" customHeight="1">
      <c r="N935" s="245"/>
      <c r="O935" s="245"/>
      <c r="X935" s="49"/>
    </row>
    <row r="936" ht="15.75" customHeight="1">
      <c r="N936" s="245"/>
      <c r="O936" s="245"/>
      <c r="X936" s="49"/>
    </row>
    <row r="937" ht="15.75" customHeight="1">
      <c r="N937" s="245"/>
      <c r="O937" s="245"/>
      <c r="X937" s="49"/>
    </row>
    <row r="938" ht="15.75" customHeight="1">
      <c r="N938" s="245"/>
      <c r="O938" s="245"/>
      <c r="X938" s="49"/>
    </row>
    <row r="939" ht="15.75" customHeight="1">
      <c r="N939" s="245"/>
      <c r="O939" s="245"/>
      <c r="X939" s="49"/>
    </row>
    <row r="940" ht="15.75" customHeight="1">
      <c r="N940" s="245"/>
      <c r="O940" s="245"/>
      <c r="X940" s="49"/>
    </row>
    <row r="941" ht="15.75" customHeight="1">
      <c r="N941" s="245"/>
      <c r="O941" s="245"/>
      <c r="X941" s="49"/>
    </row>
    <row r="942" ht="15.75" customHeight="1">
      <c r="N942" s="245"/>
      <c r="O942" s="245"/>
      <c r="X942" s="49"/>
    </row>
    <row r="943" ht="15.75" customHeight="1">
      <c r="N943" s="245"/>
      <c r="O943" s="245"/>
      <c r="X943" s="49"/>
    </row>
    <row r="944" ht="15.75" customHeight="1">
      <c r="N944" s="245"/>
      <c r="O944" s="245"/>
      <c r="X944" s="49"/>
    </row>
    <row r="945" ht="15.75" customHeight="1">
      <c r="N945" s="245"/>
      <c r="O945" s="245"/>
      <c r="X945" s="49"/>
    </row>
    <row r="946" ht="15.75" customHeight="1">
      <c r="N946" s="245"/>
      <c r="O946" s="245"/>
      <c r="X946" s="49"/>
    </row>
    <row r="947" ht="15.75" customHeight="1">
      <c r="N947" s="245"/>
      <c r="O947" s="245"/>
      <c r="X947" s="49"/>
    </row>
    <row r="948" ht="15.75" customHeight="1">
      <c r="N948" s="245"/>
      <c r="O948" s="245"/>
      <c r="X948" s="49"/>
    </row>
    <row r="949" ht="15.75" customHeight="1">
      <c r="N949" s="245"/>
      <c r="O949" s="245"/>
      <c r="X949" s="49"/>
    </row>
    <row r="950" ht="15.75" customHeight="1">
      <c r="N950" s="245"/>
      <c r="O950" s="245"/>
      <c r="X950" s="49"/>
    </row>
    <row r="951" ht="15.75" customHeight="1">
      <c r="N951" s="245"/>
      <c r="O951" s="245"/>
      <c r="X951" s="49"/>
    </row>
    <row r="952" ht="15.75" customHeight="1">
      <c r="N952" s="245"/>
      <c r="O952" s="245"/>
      <c r="X952" s="49"/>
    </row>
    <row r="953" ht="15.75" customHeight="1">
      <c r="N953" s="245"/>
      <c r="O953" s="245"/>
      <c r="X953" s="49"/>
    </row>
    <row r="954" ht="15.75" customHeight="1">
      <c r="N954" s="245"/>
      <c r="O954" s="245"/>
      <c r="X954" s="49"/>
    </row>
    <row r="955" ht="15.75" customHeight="1">
      <c r="N955" s="245"/>
      <c r="O955" s="245"/>
      <c r="X955" s="49"/>
    </row>
    <row r="956" ht="15.75" customHeight="1">
      <c r="N956" s="245"/>
      <c r="O956" s="245"/>
      <c r="X956" s="49"/>
    </row>
    <row r="957" ht="15.75" customHeight="1">
      <c r="N957" s="245"/>
      <c r="O957" s="245"/>
      <c r="X957" s="49"/>
    </row>
    <row r="958" ht="15.75" customHeight="1">
      <c r="N958" s="245"/>
      <c r="O958" s="245"/>
      <c r="X958" s="49"/>
    </row>
    <row r="959" ht="15.75" customHeight="1">
      <c r="N959" s="245"/>
      <c r="O959" s="245"/>
      <c r="X959" s="49"/>
    </row>
    <row r="960" ht="15.75" customHeight="1">
      <c r="N960" s="245"/>
      <c r="O960" s="245"/>
      <c r="X960" s="49"/>
    </row>
    <row r="961" ht="15.75" customHeight="1">
      <c r="N961" s="245"/>
      <c r="O961" s="245"/>
      <c r="X961" s="49"/>
    </row>
    <row r="962" ht="15.75" customHeight="1">
      <c r="N962" s="245"/>
      <c r="O962" s="245"/>
      <c r="X962" s="49"/>
    </row>
    <row r="963" ht="15.75" customHeight="1">
      <c r="N963" s="245"/>
      <c r="O963" s="245"/>
      <c r="X963" s="49"/>
    </row>
    <row r="964" ht="15.75" customHeight="1">
      <c r="N964" s="245"/>
      <c r="O964" s="245"/>
      <c r="X964" s="49"/>
    </row>
    <row r="965" ht="15.75" customHeight="1">
      <c r="N965" s="245"/>
      <c r="O965" s="245"/>
      <c r="X965" s="49"/>
    </row>
    <row r="966" ht="15.75" customHeight="1">
      <c r="N966" s="245"/>
      <c r="O966" s="245"/>
      <c r="X966" s="49"/>
    </row>
    <row r="967" ht="15.75" customHeight="1">
      <c r="N967" s="245"/>
      <c r="O967" s="245"/>
      <c r="X967" s="49"/>
    </row>
    <row r="968" ht="15.75" customHeight="1">
      <c r="N968" s="245"/>
      <c r="O968" s="245"/>
      <c r="X968" s="49"/>
    </row>
    <row r="969" ht="15.75" customHeight="1">
      <c r="N969" s="245"/>
      <c r="O969" s="245"/>
      <c r="X969" s="49"/>
    </row>
    <row r="970" ht="15.75" customHeight="1">
      <c r="N970" s="245"/>
      <c r="O970" s="245"/>
      <c r="X970" s="49"/>
    </row>
    <row r="971" ht="15.75" customHeight="1">
      <c r="N971" s="245"/>
      <c r="O971" s="245"/>
      <c r="X971" s="49"/>
    </row>
    <row r="972" ht="15.75" customHeight="1">
      <c r="N972" s="245"/>
      <c r="O972" s="245"/>
      <c r="X972" s="49"/>
    </row>
    <row r="973" ht="15.75" customHeight="1">
      <c r="N973" s="245"/>
      <c r="O973" s="245"/>
      <c r="X973" s="49"/>
    </row>
    <row r="974" ht="15.75" customHeight="1">
      <c r="N974" s="245"/>
      <c r="O974" s="245"/>
      <c r="X974" s="49"/>
    </row>
    <row r="975" ht="15.75" customHeight="1">
      <c r="N975" s="245"/>
      <c r="O975" s="245"/>
      <c r="X975" s="49"/>
    </row>
    <row r="976" ht="15.75" customHeight="1">
      <c r="N976" s="245"/>
      <c r="O976" s="245"/>
      <c r="X976" s="49"/>
    </row>
    <row r="977" ht="15.75" customHeight="1">
      <c r="N977" s="245"/>
      <c r="O977" s="245"/>
      <c r="X977" s="49"/>
    </row>
    <row r="978" ht="15.75" customHeight="1">
      <c r="N978" s="245"/>
      <c r="O978" s="245"/>
      <c r="X978" s="49"/>
    </row>
    <row r="979" ht="15.75" customHeight="1">
      <c r="N979" s="245"/>
      <c r="O979" s="245"/>
      <c r="X979" s="49"/>
    </row>
    <row r="980" ht="15.75" customHeight="1">
      <c r="N980" s="245"/>
      <c r="O980" s="245"/>
      <c r="X980" s="49"/>
    </row>
    <row r="981" ht="15.75" customHeight="1">
      <c r="N981" s="245"/>
      <c r="O981" s="245"/>
      <c r="X981" s="49"/>
    </row>
    <row r="982" ht="15.75" customHeight="1">
      <c r="N982" s="245"/>
      <c r="O982" s="245"/>
      <c r="X982" s="49"/>
    </row>
    <row r="983" ht="15.75" customHeight="1">
      <c r="N983" s="245"/>
      <c r="O983" s="245"/>
      <c r="X983" s="49"/>
    </row>
    <row r="984" ht="15.75" customHeight="1">
      <c r="N984" s="245"/>
      <c r="O984" s="245"/>
      <c r="X984" s="49"/>
    </row>
    <row r="985" ht="15.75" customHeight="1">
      <c r="N985" s="245"/>
      <c r="O985" s="245"/>
      <c r="X985" s="49"/>
    </row>
    <row r="986" ht="15.75" customHeight="1">
      <c r="N986" s="245"/>
      <c r="O986" s="245"/>
      <c r="X986" s="49"/>
    </row>
    <row r="987" ht="15.75" customHeight="1">
      <c r="N987" s="245"/>
      <c r="O987" s="245"/>
      <c r="X987" s="49"/>
    </row>
    <row r="988" ht="15.75" customHeight="1">
      <c r="N988" s="245"/>
      <c r="O988" s="245"/>
      <c r="X988" s="49"/>
    </row>
    <row r="989" ht="15.75" customHeight="1">
      <c r="N989" s="245"/>
      <c r="O989" s="245"/>
      <c r="X989" s="49"/>
    </row>
    <row r="990" ht="15.75" customHeight="1">
      <c r="N990" s="245"/>
      <c r="O990" s="245"/>
      <c r="X990" s="49"/>
    </row>
    <row r="991" ht="15.75" customHeight="1">
      <c r="N991" s="245"/>
      <c r="O991" s="245"/>
      <c r="X991" s="49"/>
    </row>
    <row r="992" ht="15.75" customHeight="1">
      <c r="N992" s="245"/>
      <c r="O992" s="245"/>
      <c r="X992" s="49"/>
    </row>
    <row r="993" ht="15.75" customHeight="1">
      <c r="N993" s="245"/>
      <c r="O993" s="245"/>
      <c r="X993" s="49"/>
    </row>
    <row r="994" ht="15.75" customHeight="1">
      <c r="N994" s="245"/>
      <c r="O994" s="245"/>
      <c r="X994" s="49"/>
    </row>
    <row r="995" ht="15.75" customHeight="1">
      <c r="N995" s="245"/>
      <c r="O995" s="245"/>
      <c r="X995" s="49"/>
    </row>
    <row r="996" ht="15.75" customHeight="1">
      <c r="N996" s="245"/>
      <c r="O996" s="245"/>
      <c r="X996" s="49"/>
    </row>
    <row r="997" ht="15.75" customHeight="1">
      <c r="N997" s="245"/>
      <c r="O997" s="245"/>
      <c r="X997" s="49"/>
    </row>
    <row r="998" ht="15.75" customHeight="1">
      <c r="N998" s="245"/>
      <c r="O998" s="245"/>
      <c r="X998" s="49"/>
    </row>
    <row r="999" ht="15.75" customHeight="1">
      <c r="N999" s="245"/>
      <c r="O999" s="245"/>
      <c r="X999" s="49"/>
    </row>
    <row r="1000" ht="15.75" customHeight="1">
      <c r="N1000" s="245"/>
      <c r="O1000" s="245"/>
      <c r="X1000" s="49"/>
    </row>
  </sheetData>
  <conditionalFormatting sqref="G1:G1000">
    <cfRule type="colorScale" priority="1">
      <colorScale>
        <cfvo type="formula" val="300"/>
        <cfvo type="max"/>
        <color rgb="FFEAD1DC"/>
        <color rgb="FFE67C73"/>
      </colorScale>
    </cfRule>
  </conditionalFormatting>
  <hyperlinks>
    <hyperlink r:id="rId1" ref="AD1"/>
  </hyperlinks>
  <printOptions/>
  <pageMargins bottom="0.75" footer="0.0" header="0.0" left="0.7" right="0.7" top="0.75"/>
  <pageSetup paperSize="9"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9.38"/>
    <col customWidth="1" min="2" max="2" width="5.63"/>
    <col customWidth="1" min="3" max="3" width="4.75"/>
    <col customWidth="1" min="4" max="4" width="5.38"/>
    <col customWidth="1" min="5" max="7" width="2.13"/>
    <col customWidth="1" hidden="1" min="8" max="8" width="7.88"/>
    <col customWidth="1" hidden="1" min="9" max="9" width="8.25"/>
    <col customWidth="1" hidden="1" min="10" max="13" width="4.38"/>
    <col customWidth="1" min="14" max="14" width="4.38"/>
    <col customWidth="1" min="15" max="15" width="9.5"/>
    <col customWidth="1" min="16" max="16" width="8.88"/>
    <col customWidth="1" min="17" max="17" width="5.25"/>
    <col customWidth="1" min="18" max="18" width="6.5"/>
    <col customWidth="1" min="19" max="19" width="5.88"/>
    <col customWidth="1" min="20" max="20" width="5.75"/>
    <col customWidth="1" min="21" max="21" width="11.0"/>
    <col customWidth="1" min="22" max="23" width="7.13"/>
    <col customWidth="1" min="24" max="24" width="5.38"/>
    <col customWidth="1" min="25" max="25" width="6.88"/>
    <col customWidth="1" min="26" max="26" width="7.5"/>
    <col customWidth="1" min="27" max="27" width="7.63"/>
    <col customWidth="1" min="28" max="28" width="6.0"/>
    <col customWidth="1" min="29" max="30" width="5.88"/>
    <col customWidth="1" min="31" max="31" width="4.38"/>
    <col customWidth="1" min="32" max="36" width="5.38"/>
    <col customWidth="1" min="37" max="43" width="12.63"/>
    <col customWidth="1" min="44" max="44" width="5.13"/>
  </cols>
  <sheetData>
    <row r="1" ht="25.5" customHeight="1">
      <c r="A1" s="250"/>
      <c r="B1" s="251" t="s">
        <v>61</v>
      </c>
      <c r="C1" s="252"/>
      <c r="D1" s="253"/>
      <c r="E1" s="251" t="s">
        <v>62</v>
      </c>
      <c r="F1" s="252"/>
      <c r="G1" s="253"/>
      <c r="H1" s="254" t="s">
        <v>63</v>
      </c>
      <c r="I1" s="251" t="s">
        <v>64</v>
      </c>
      <c r="J1" s="252"/>
      <c r="K1" s="252"/>
      <c r="L1" s="252"/>
      <c r="M1" s="253"/>
      <c r="N1" s="251" t="s">
        <v>65</v>
      </c>
      <c r="O1" s="252"/>
      <c r="P1" s="252"/>
      <c r="Q1" s="252"/>
      <c r="R1" s="253"/>
      <c r="S1" s="251" t="s">
        <v>22</v>
      </c>
      <c r="T1" s="252"/>
      <c r="U1" s="252"/>
      <c r="V1" s="252"/>
      <c r="W1" s="253"/>
      <c r="X1" s="251" t="s">
        <v>66</v>
      </c>
      <c r="Y1" s="252"/>
      <c r="Z1" s="253"/>
      <c r="AA1" s="255" t="s">
        <v>67</v>
      </c>
      <c r="AB1" s="256" t="s">
        <v>68</v>
      </c>
      <c r="AC1" s="257" t="s">
        <v>69</v>
      </c>
      <c r="AD1" s="256" t="s">
        <v>70</v>
      </c>
      <c r="AE1" s="256"/>
      <c r="AF1" s="189"/>
      <c r="AG1" s="189"/>
      <c r="AH1" s="256"/>
      <c r="AI1" s="256"/>
      <c r="AJ1" s="258"/>
      <c r="AK1" s="256"/>
      <c r="AL1" s="256"/>
      <c r="AM1" s="256"/>
      <c r="AN1" s="256"/>
      <c r="AO1" s="256"/>
      <c r="AP1" s="256"/>
      <c r="AQ1" s="256"/>
      <c r="AR1" s="256"/>
    </row>
    <row r="2">
      <c r="A2" s="259"/>
      <c r="B2" s="260"/>
      <c r="C2" s="261"/>
      <c r="D2" s="262"/>
      <c r="E2" s="260"/>
      <c r="F2" s="146"/>
      <c r="G2" s="263"/>
      <c r="H2" s="264"/>
      <c r="I2" s="260" t="s">
        <v>71</v>
      </c>
      <c r="J2" s="146" t="s">
        <v>72</v>
      </c>
      <c r="K2" s="146" t="s">
        <v>73</v>
      </c>
      <c r="L2" s="146"/>
      <c r="M2" s="265"/>
      <c r="N2" s="266"/>
      <c r="O2" s="267" t="s">
        <v>74</v>
      </c>
      <c r="P2" s="267" t="s">
        <v>75</v>
      </c>
      <c r="Q2" s="261"/>
      <c r="R2" s="262"/>
      <c r="S2" s="266"/>
      <c r="T2" s="267" t="s">
        <v>76</v>
      </c>
      <c r="U2" s="267" t="s">
        <v>77</v>
      </c>
      <c r="V2" s="54"/>
      <c r="W2" s="268"/>
      <c r="X2" s="266"/>
      <c r="Y2" s="54"/>
      <c r="Z2" s="268"/>
      <c r="AA2" s="269"/>
      <c r="AB2" s="146"/>
      <c r="AC2" s="146"/>
      <c r="AD2" s="146"/>
      <c r="AF2" s="245"/>
      <c r="AG2" s="200"/>
      <c r="AJ2" s="270"/>
    </row>
    <row r="3">
      <c r="A3" s="259">
        <f>all!A20</f>
        <v>43904</v>
      </c>
      <c r="B3" s="260">
        <f>all!B20</f>
        <v>228</v>
      </c>
      <c r="C3" s="261"/>
      <c r="D3" s="262" t="s">
        <v>78</v>
      </c>
      <c r="E3" s="260">
        <f>all!G20</f>
        <v>57</v>
      </c>
      <c r="F3" s="146"/>
      <c r="G3" s="263" t="s">
        <v>79</v>
      </c>
      <c r="H3" s="264"/>
      <c r="I3" s="260">
        <f>all!I20</f>
        <v>3</v>
      </c>
      <c r="J3" s="146"/>
      <c r="K3" s="146">
        <v>3.0</v>
      </c>
      <c r="L3" s="146"/>
      <c r="M3" s="265"/>
      <c r="N3" s="266">
        <f>all!H20</f>
        <v>5</v>
      </c>
      <c r="O3" s="54"/>
      <c r="P3" s="54"/>
      <c r="Q3" s="261"/>
      <c r="R3" s="262" t="s">
        <v>78</v>
      </c>
      <c r="S3" s="266">
        <f>all!I20</f>
        <v>3</v>
      </c>
      <c r="T3" s="54"/>
      <c r="U3" s="54"/>
      <c r="V3" s="54"/>
      <c r="W3" s="268" t="s">
        <v>78</v>
      </c>
      <c r="X3" s="266">
        <f t="shared" ref="X3:X256" si="1">S3+N3</f>
        <v>8</v>
      </c>
      <c r="Y3" s="54"/>
      <c r="Z3" s="268" t="s">
        <v>78</v>
      </c>
      <c r="AA3" s="269"/>
      <c r="AB3" s="146"/>
      <c r="AC3" s="146"/>
      <c r="AD3" s="146">
        <v>5.0</v>
      </c>
      <c r="AF3" s="245"/>
      <c r="AG3" s="200"/>
      <c r="AJ3" s="270"/>
    </row>
    <row r="4">
      <c r="A4" s="271">
        <f>all!A21</f>
        <v>43905</v>
      </c>
      <c r="B4" s="272">
        <f>all!B21</f>
        <v>331</v>
      </c>
      <c r="C4" s="273">
        <f t="shared" ref="C4:C256" si="2">B4/B3-1</f>
        <v>0.451754386</v>
      </c>
      <c r="D4" s="274">
        <f>AVERAGE(C4)</f>
        <v>0.451754386</v>
      </c>
      <c r="E4" s="272">
        <f>all!G21</f>
        <v>51</v>
      </c>
      <c r="F4" s="275">
        <f t="shared" ref="F4:F14" si="3">E4/E3-1</f>
        <v>-0.1052631579</v>
      </c>
      <c r="G4" s="276">
        <f>AVERAGE(F4)</f>
        <v>-0.1052631579</v>
      </c>
      <c r="H4" s="277"/>
      <c r="I4" s="278"/>
      <c r="J4" s="275"/>
      <c r="K4" s="112">
        <v>8.0</v>
      </c>
      <c r="L4" s="275"/>
      <c r="M4" s="276"/>
      <c r="N4" s="272">
        <f>all!H21</f>
        <v>8</v>
      </c>
      <c r="O4" s="51">
        <f t="shared" ref="O4:O256" si="4">N4-N3</f>
        <v>3</v>
      </c>
      <c r="P4" s="83"/>
      <c r="Q4" s="273">
        <f t="shared" ref="Q4:Q256" si="5">N4/N3-1</f>
        <v>0.6</v>
      </c>
      <c r="R4" s="274">
        <f>AVERAGE(Q4)</f>
        <v>0.6</v>
      </c>
      <c r="S4" s="272">
        <f>all!I21</f>
        <v>4</v>
      </c>
      <c r="T4" s="51">
        <f t="shared" ref="T4:T256" si="6">S4-S3</f>
        <v>1</v>
      </c>
      <c r="U4" s="83"/>
      <c r="V4" s="83">
        <f t="shared" ref="V4:V256" si="7">S4/S3-1</f>
        <v>0.3333333333</v>
      </c>
      <c r="W4" s="279">
        <f>AVERAGE(V4)</f>
        <v>0.3333333333</v>
      </c>
      <c r="X4" s="272">
        <f t="shared" si="1"/>
        <v>12</v>
      </c>
      <c r="Y4" s="83">
        <f t="shared" ref="Y4:Y256" si="8">X4/X3-1</f>
        <v>0.5</v>
      </c>
      <c r="Z4" s="279">
        <f>AVERAGE(Y4)</f>
        <v>0.5</v>
      </c>
      <c r="AA4" s="278">
        <f t="shared" ref="AA4:AA256" si="9">S4-S3</f>
        <v>1</v>
      </c>
      <c r="AB4" s="269"/>
      <c r="AC4" s="146"/>
      <c r="AD4" s="278">
        <f t="shared" ref="AD4:AD12" si="10">N4-N3+AA4</f>
        <v>4</v>
      </c>
      <c r="AE4" s="280">
        <f>AD3+AD4</f>
        <v>9</v>
      </c>
      <c r="AF4" s="273"/>
      <c r="AG4" s="274" t="s">
        <v>79</v>
      </c>
      <c r="AH4" s="80"/>
      <c r="AI4" s="80"/>
      <c r="AJ4" s="281">
        <f t="shared" ref="AJ4:AJ256" si="11">T4/(T4+AB4)</f>
        <v>1</v>
      </c>
      <c r="AK4" s="80"/>
      <c r="AL4" s="80"/>
      <c r="AM4" s="80"/>
      <c r="AN4" s="80"/>
      <c r="AO4" s="80"/>
      <c r="AP4" s="80"/>
      <c r="AQ4" s="80"/>
      <c r="AR4" s="80"/>
    </row>
    <row r="5">
      <c r="A5" s="282">
        <f>all!A22</f>
        <v>43906</v>
      </c>
      <c r="B5" s="260">
        <f>all!B22</f>
        <v>352</v>
      </c>
      <c r="C5" s="261">
        <f t="shared" si="2"/>
        <v>0.06344410876</v>
      </c>
      <c r="D5" s="262">
        <f>AVERAGE(C4:C5)</f>
        <v>0.2575992474</v>
      </c>
      <c r="E5" s="260">
        <f>all!G22</f>
        <v>65</v>
      </c>
      <c r="F5" s="283">
        <f t="shared" si="3"/>
        <v>0.2745098039</v>
      </c>
      <c r="G5" s="265">
        <f>AVERAGE(F4:F5)</f>
        <v>0.08462332301</v>
      </c>
      <c r="H5" s="264"/>
      <c r="I5" s="284"/>
      <c r="J5" s="283"/>
      <c r="K5" s="51">
        <v>8.0</v>
      </c>
      <c r="L5" s="283"/>
      <c r="M5" s="265"/>
      <c r="N5" s="260">
        <f>all!H22</f>
        <v>9</v>
      </c>
      <c r="O5" s="51">
        <f t="shared" si="4"/>
        <v>1</v>
      </c>
      <c r="P5" s="54"/>
      <c r="Q5" s="261">
        <f t="shared" si="5"/>
        <v>0.125</v>
      </c>
      <c r="R5" s="262">
        <f>AVERAGE(Q4:Q5)</f>
        <v>0.3625</v>
      </c>
      <c r="S5" s="260">
        <f>all!I22</f>
        <v>4</v>
      </c>
      <c r="T5" s="51">
        <f t="shared" si="6"/>
        <v>0</v>
      </c>
      <c r="U5" s="54"/>
      <c r="V5" s="54">
        <f t="shared" si="7"/>
        <v>0</v>
      </c>
      <c r="W5" s="268">
        <f>AVERAGE(V4:V5)</f>
        <v>0.1666666667</v>
      </c>
      <c r="X5" s="260">
        <f t="shared" si="1"/>
        <v>13</v>
      </c>
      <c r="Y5" s="54">
        <f t="shared" si="8"/>
        <v>0.08333333333</v>
      </c>
      <c r="Z5" s="268">
        <f>AVERAGE(Y4:Y5)</f>
        <v>0.2916666667</v>
      </c>
      <c r="AA5" s="278">
        <f t="shared" si="9"/>
        <v>0</v>
      </c>
      <c r="AB5" s="146"/>
      <c r="AC5" s="146"/>
      <c r="AD5" s="284">
        <f t="shared" si="10"/>
        <v>1</v>
      </c>
      <c r="AE5" s="162">
        <f t="shared" ref="AE5:AE256" si="12">AE4+AD5</f>
        <v>10</v>
      </c>
      <c r="AF5" s="261">
        <f t="shared" ref="AF5:AF256" si="13">AE5/AE4-1</f>
        <v>0.1111111111</v>
      </c>
      <c r="AG5" s="262">
        <f>AVERAGE(AF5)</f>
        <v>0.1111111111</v>
      </c>
      <c r="AJ5" s="281" t="str">
        <f t="shared" si="11"/>
        <v>#DIV/0!</v>
      </c>
    </row>
    <row r="6">
      <c r="A6" s="282">
        <f>all!A23</f>
        <v>43907</v>
      </c>
      <c r="B6" s="260">
        <f>all!B23</f>
        <v>387</v>
      </c>
      <c r="C6" s="261">
        <f t="shared" si="2"/>
        <v>0.09943181818</v>
      </c>
      <c r="D6" s="262">
        <f>AVERAGE(C4:C6)</f>
        <v>0.204876771</v>
      </c>
      <c r="E6" s="260">
        <f>all!G23</f>
        <v>70</v>
      </c>
      <c r="F6" s="283">
        <f t="shared" si="3"/>
        <v>0.07692307692</v>
      </c>
      <c r="G6" s="265">
        <f>AVERAGE(F4:F6)</f>
        <v>0.08205657432</v>
      </c>
      <c r="H6" s="264"/>
      <c r="I6" s="284"/>
      <c r="J6" s="283"/>
      <c r="K6" s="51">
        <v>8.0</v>
      </c>
      <c r="L6" s="283"/>
      <c r="M6" s="265"/>
      <c r="N6" s="260">
        <f>all!H23</f>
        <v>11</v>
      </c>
      <c r="O6" s="51">
        <f t="shared" si="4"/>
        <v>2</v>
      </c>
      <c r="P6" s="54"/>
      <c r="Q6" s="261">
        <f t="shared" si="5"/>
        <v>0.2222222222</v>
      </c>
      <c r="R6" s="262">
        <f>AVERAGE(Q4:Q6)</f>
        <v>0.3157407407</v>
      </c>
      <c r="S6" s="260">
        <f>all!I23</f>
        <v>5</v>
      </c>
      <c r="T6" s="51">
        <f t="shared" si="6"/>
        <v>1</v>
      </c>
      <c r="U6" s="54"/>
      <c r="V6" s="54">
        <f t="shared" si="7"/>
        <v>0.25</v>
      </c>
      <c r="W6" s="268">
        <f>AVERAGE(V4:V6)</f>
        <v>0.1944444444</v>
      </c>
      <c r="X6" s="260">
        <f t="shared" si="1"/>
        <v>16</v>
      </c>
      <c r="Y6" s="54">
        <f t="shared" si="8"/>
        <v>0.2307692308</v>
      </c>
      <c r="Z6" s="268">
        <f>AVERAGE(Y4:Y6)</f>
        <v>0.2713675214</v>
      </c>
      <c r="AA6" s="278">
        <f t="shared" si="9"/>
        <v>1</v>
      </c>
      <c r="AB6" s="146"/>
      <c r="AC6" s="146"/>
      <c r="AD6" s="284">
        <f t="shared" si="10"/>
        <v>3</v>
      </c>
      <c r="AE6" s="162">
        <f t="shared" si="12"/>
        <v>13</v>
      </c>
      <c r="AF6" s="261">
        <f t="shared" si="13"/>
        <v>0.3</v>
      </c>
      <c r="AG6" s="262">
        <f>AVERAGE(AF5:AF6)</f>
        <v>0.2055555556</v>
      </c>
      <c r="AJ6" s="281">
        <f t="shared" si="11"/>
        <v>1</v>
      </c>
    </row>
    <row r="7">
      <c r="A7" s="282">
        <f>all!A24</f>
        <v>43908</v>
      </c>
      <c r="B7" s="260">
        <f>all!B24</f>
        <v>418</v>
      </c>
      <c r="C7" s="261">
        <f t="shared" si="2"/>
        <v>0.08010335917</v>
      </c>
      <c r="D7" s="262">
        <f>AVERAGE(C4:C7)</f>
        <v>0.173683418</v>
      </c>
      <c r="E7" s="260">
        <f>all!G24</f>
        <v>79</v>
      </c>
      <c r="F7" s="283">
        <f t="shared" si="3"/>
        <v>0.1285714286</v>
      </c>
      <c r="G7" s="265">
        <f>AVERAGE(F4:F7)</f>
        <v>0.09368528788</v>
      </c>
      <c r="H7" s="264"/>
      <c r="I7" s="284"/>
      <c r="J7" s="283"/>
      <c r="K7" s="51">
        <v>8.0</v>
      </c>
      <c r="L7" s="283"/>
      <c r="M7" s="265"/>
      <c r="N7" s="260">
        <f>all!H24</f>
        <v>13</v>
      </c>
      <c r="O7" s="51">
        <f t="shared" si="4"/>
        <v>2</v>
      </c>
      <c r="P7" s="54"/>
      <c r="Q7" s="261">
        <f t="shared" si="5"/>
        <v>0.1818181818</v>
      </c>
      <c r="R7" s="262">
        <f>AVERAGE(Q4:Q7)</f>
        <v>0.282260101</v>
      </c>
      <c r="S7" s="260">
        <f>all!I24</f>
        <v>5</v>
      </c>
      <c r="T7" s="51">
        <f t="shared" si="6"/>
        <v>0</v>
      </c>
      <c r="U7" s="54"/>
      <c r="V7" s="54">
        <f t="shared" si="7"/>
        <v>0</v>
      </c>
      <c r="W7" s="268">
        <f>AVERAGE(V4:V7)</f>
        <v>0.1458333333</v>
      </c>
      <c r="X7" s="260">
        <f t="shared" si="1"/>
        <v>18</v>
      </c>
      <c r="Y7" s="54">
        <f t="shared" si="8"/>
        <v>0.125</v>
      </c>
      <c r="Z7" s="268">
        <f>AVERAGE(Y4:Y7)</f>
        <v>0.234775641</v>
      </c>
      <c r="AA7" s="278">
        <f t="shared" si="9"/>
        <v>0</v>
      </c>
      <c r="AB7" s="146"/>
      <c r="AC7" s="146"/>
      <c r="AD7" s="284">
        <f t="shared" si="10"/>
        <v>2</v>
      </c>
      <c r="AE7" s="162">
        <f t="shared" si="12"/>
        <v>15</v>
      </c>
      <c r="AF7" s="261">
        <f t="shared" si="13"/>
        <v>0.1538461538</v>
      </c>
      <c r="AG7" s="262">
        <f>AVERAGE(AF5:AF7)</f>
        <v>0.1883190883</v>
      </c>
      <c r="AJ7" s="281" t="str">
        <f t="shared" si="11"/>
        <v>#DIV/0!</v>
      </c>
    </row>
    <row r="8">
      <c r="A8" s="282">
        <f>all!A25</f>
        <v>43909</v>
      </c>
      <c r="B8" s="260">
        <f>all!B25</f>
        <v>464</v>
      </c>
      <c r="C8" s="261">
        <f t="shared" si="2"/>
        <v>0.1100478469</v>
      </c>
      <c r="D8" s="262">
        <f t="shared" ref="D8:D10" si="14">AVERAGE(C4:C8)</f>
        <v>0.1609563038</v>
      </c>
      <c r="E8" s="260">
        <f>all!G25</f>
        <v>78</v>
      </c>
      <c r="F8" s="283">
        <f t="shared" si="3"/>
        <v>-0.01265822785</v>
      </c>
      <c r="G8" s="265">
        <f t="shared" ref="G8:G14" si="15">AVERAGE(F4:F8)</f>
        <v>0.07241658473</v>
      </c>
      <c r="H8" s="264"/>
      <c r="I8" s="284"/>
      <c r="J8" s="283"/>
      <c r="K8" s="51">
        <v>8.0</v>
      </c>
      <c r="L8" s="283"/>
      <c r="M8" s="265"/>
      <c r="N8" s="260">
        <f>all!H25</f>
        <v>16</v>
      </c>
      <c r="O8" s="51">
        <f t="shared" si="4"/>
        <v>3</v>
      </c>
      <c r="P8" s="54"/>
      <c r="Q8" s="261">
        <f t="shared" si="5"/>
        <v>0.2307692308</v>
      </c>
      <c r="R8" s="262">
        <f t="shared" ref="R8:R10" si="16">AVERAGE(Q4:Q8)</f>
        <v>0.271961927</v>
      </c>
      <c r="S8" s="260">
        <f>all!I25</f>
        <v>6</v>
      </c>
      <c r="T8" s="51">
        <f t="shared" si="6"/>
        <v>1</v>
      </c>
      <c r="U8" s="54"/>
      <c r="V8" s="54">
        <f t="shared" si="7"/>
        <v>0.2</v>
      </c>
      <c r="W8" s="268">
        <f t="shared" ref="W8:W10" si="17">AVERAGE(V4:V8)</f>
        <v>0.1566666667</v>
      </c>
      <c r="X8" s="260">
        <f t="shared" si="1"/>
        <v>22</v>
      </c>
      <c r="Y8" s="54">
        <f t="shared" si="8"/>
        <v>0.2222222222</v>
      </c>
      <c r="Z8" s="268">
        <f t="shared" ref="Z8:Z10" si="18">AVERAGE(Y4:Y8)</f>
        <v>0.2322649573</v>
      </c>
      <c r="AA8" s="278">
        <f t="shared" si="9"/>
        <v>1</v>
      </c>
      <c r="AB8" s="146"/>
      <c r="AC8" s="146"/>
      <c r="AD8" s="284">
        <f t="shared" si="10"/>
        <v>4</v>
      </c>
      <c r="AE8" s="162">
        <f t="shared" si="12"/>
        <v>19</v>
      </c>
      <c r="AF8" s="261">
        <f t="shared" si="13"/>
        <v>0.2666666667</v>
      </c>
      <c r="AG8" s="262">
        <f>AVERAGE(AF5:AF8)</f>
        <v>0.2079059829</v>
      </c>
      <c r="AJ8" s="281">
        <f t="shared" si="11"/>
        <v>1</v>
      </c>
    </row>
    <row r="9">
      <c r="A9" s="282">
        <f>all!A26</f>
        <v>43910</v>
      </c>
      <c r="B9" s="260">
        <f>all!B26</f>
        <v>495</v>
      </c>
      <c r="C9" s="261">
        <f t="shared" si="2"/>
        <v>0.06681034483</v>
      </c>
      <c r="D9" s="262">
        <f t="shared" si="14"/>
        <v>0.08396749557</v>
      </c>
      <c r="E9" s="260">
        <f>all!G26</f>
        <v>90</v>
      </c>
      <c r="F9" s="283">
        <f t="shared" si="3"/>
        <v>0.1538461538</v>
      </c>
      <c r="G9" s="265">
        <f t="shared" si="15"/>
        <v>0.1242384471</v>
      </c>
      <c r="H9" s="264"/>
      <c r="I9" s="284"/>
      <c r="J9" s="283"/>
      <c r="K9" s="51">
        <v>19.0</v>
      </c>
      <c r="L9" s="283"/>
      <c r="M9" s="265"/>
      <c r="N9" s="260">
        <f>all!H26</f>
        <v>20</v>
      </c>
      <c r="O9" s="51">
        <f t="shared" si="4"/>
        <v>4</v>
      </c>
      <c r="P9" s="54"/>
      <c r="Q9" s="261">
        <f t="shared" si="5"/>
        <v>0.25</v>
      </c>
      <c r="R9" s="262">
        <f t="shared" si="16"/>
        <v>0.201961927</v>
      </c>
      <c r="S9" s="260">
        <f>all!I26</f>
        <v>9</v>
      </c>
      <c r="T9" s="51">
        <f t="shared" si="6"/>
        <v>3</v>
      </c>
      <c r="U9" s="54"/>
      <c r="V9" s="54">
        <f t="shared" si="7"/>
        <v>0.5</v>
      </c>
      <c r="W9" s="268">
        <f t="shared" si="17"/>
        <v>0.19</v>
      </c>
      <c r="X9" s="260">
        <f t="shared" si="1"/>
        <v>29</v>
      </c>
      <c r="Y9" s="54">
        <f t="shared" si="8"/>
        <v>0.3181818182</v>
      </c>
      <c r="Z9" s="268">
        <f t="shared" si="18"/>
        <v>0.1959013209</v>
      </c>
      <c r="AA9" s="278">
        <f t="shared" si="9"/>
        <v>3</v>
      </c>
      <c r="AB9" s="146"/>
      <c r="AC9" s="146"/>
      <c r="AD9" s="284">
        <f t="shared" si="10"/>
        <v>7</v>
      </c>
      <c r="AE9" s="162">
        <f t="shared" si="12"/>
        <v>26</v>
      </c>
      <c r="AF9" s="261">
        <f t="shared" si="13"/>
        <v>0.3684210526</v>
      </c>
      <c r="AG9" s="262">
        <f t="shared" ref="AG9:AG10" si="19">AVERAGE(AF5:AF9)</f>
        <v>0.2400089969</v>
      </c>
      <c r="AJ9" s="281">
        <f t="shared" si="11"/>
        <v>1</v>
      </c>
    </row>
    <row r="10">
      <c r="A10" s="259">
        <f>all!A27</f>
        <v>43911</v>
      </c>
      <c r="B10" s="260">
        <f>all!B27</f>
        <v>530</v>
      </c>
      <c r="C10" s="261">
        <f t="shared" si="2"/>
        <v>0.07070707071</v>
      </c>
      <c r="D10" s="262">
        <f t="shared" si="14"/>
        <v>0.08542008796</v>
      </c>
      <c r="E10" s="260">
        <f>all!G27</f>
        <v>100</v>
      </c>
      <c r="F10" s="283">
        <f t="shared" si="3"/>
        <v>0.1111111111</v>
      </c>
      <c r="G10" s="265">
        <f t="shared" si="15"/>
        <v>0.09155870852</v>
      </c>
      <c r="H10" s="264"/>
      <c r="I10" s="284"/>
      <c r="J10" s="283"/>
      <c r="K10" s="51">
        <v>19.0</v>
      </c>
      <c r="L10" s="283"/>
      <c r="M10" s="265"/>
      <c r="N10" s="260">
        <f>all!H27</f>
        <v>18</v>
      </c>
      <c r="O10" s="51">
        <f t="shared" si="4"/>
        <v>-2</v>
      </c>
      <c r="P10" s="54"/>
      <c r="Q10" s="261">
        <f t="shared" si="5"/>
        <v>-0.1</v>
      </c>
      <c r="R10" s="262">
        <f t="shared" si="16"/>
        <v>0.156961927</v>
      </c>
      <c r="S10" s="260">
        <f>all!I27</f>
        <v>13</v>
      </c>
      <c r="T10" s="51">
        <f t="shared" si="6"/>
        <v>4</v>
      </c>
      <c r="U10" s="54"/>
      <c r="V10" s="54">
        <f t="shared" si="7"/>
        <v>0.4444444444</v>
      </c>
      <c r="W10" s="268">
        <f t="shared" si="17"/>
        <v>0.2788888889</v>
      </c>
      <c r="X10" s="260">
        <f t="shared" si="1"/>
        <v>31</v>
      </c>
      <c r="Y10" s="54">
        <f t="shared" si="8"/>
        <v>0.06896551724</v>
      </c>
      <c r="Z10" s="268">
        <f t="shared" si="18"/>
        <v>0.1930277577</v>
      </c>
      <c r="AA10" s="278">
        <f t="shared" si="9"/>
        <v>4</v>
      </c>
      <c r="AB10" s="146"/>
      <c r="AC10" s="146"/>
      <c r="AD10" s="284">
        <f t="shared" si="10"/>
        <v>2</v>
      </c>
      <c r="AE10" s="162">
        <f t="shared" si="12"/>
        <v>28</v>
      </c>
      <c r="AF10" s="261">
        <f t="shared" si="13"/>
        <v>0.07692307692</v>
      </c>
      <c r="AG10" s="262">
        <f t="shared" si="19"/>
        <v>0.23317139</v>
      </c>
      <c r="AJ10" s="281">
        <f t="shared" si="11"/>
        <v>1</v>
      </c>
    </row>
    <row r="11">
      <c r="A11" s="271">
        <f>all!A28</f>
        <v>43912</v>
      </c>
      <c r="B11" s="272">
        <f>all!B28</f>
        <v>624</v>
      </c>
      <c r="C11" s="273">
        <f t="shared" si="2"/>
        <v>0.1773584906</v>
      </c>
      <c r="D11" s="285">
        <f t="shared" ref="D11:D256" si="20">AVERAGE(C5:C11)</f>
        <v>0.09541471987</v>
      </c>
      <c r="E11" s="272">
        <f>all!G28</f>
        <v>124</v>
      </c>
      <c r="F11" s="275">
        <f t="shared" si="3"/>
        <v>0.24</v>
      </c>
      <c r="G11" s="276">
        <f t="shared" si="15"/>
        <v>0.1241740931</v>
      </c>
      <c r="H11" s="277"/>
      <c r="I11" s="278"/>
      <c r="J11" s="275"/>
      <c r="K11" s="112">
        <v>19.0</v>
      </c>
      <c r="L11" s="275"/>
      <c r="M11" s="286"/>
      <c r="N11" s="272">
        <f>all!H28</f>
        <v>34</v>
      </c>
      <c r="O11" s="51">
        <f t="shared" si="4"/>
        <v>16</v>
      </c>
      <c r="P11" s="51">
        <f t="shared" ref="P11:P256" si="21">AVERAGE(N5:N11)</f>
        <v>17.28571429</v>
      </c>
      <c r="Q11" s="273">
        <f t="shared" si="5"/>
        <v>0.8888888889</v>
      </c>
      <c r="R11" s="287">
        <f t="shared" ref="R11:R256" si="22">AVERAGE(Q5:Q11)</f>
        <v>0.256956932</v>
      </c>
      <c r="S11" s="272">
        <f>all!I28</f>
        <v>15</v>
      </c>
      <c r="T11" s="51">
        <f t="shared" si="6"/>
        <v>2</v>
      </c>
      <c r="U11" s="288">
        <f t="shared" ref="U11:U256" si="23">AVERAGE(T5:T11)</f>
        <v>1.571428571</v>
      </c>
      <c r="V11" s="83">
        <f t="shared" si="7"/>
        <v>0.1538461538</v>
      </c>
      <c r="W11" s="289">
        <f t="shared" ref="W11:W256" si="24">AVERAGE(V5:V11)</f>
        <v>0.2211843712</v>
      </c>
      <c r="X11" s="272">
        <f t="shared" si="1"/>
        <v>49</v>
      </c>
      <c r="Y11" s="83">
        <f t="shared" si="8"/>
        <v>0.5806451613</v>
      </c>
      <c r="Z11" s="289">
        <f t="shared" ref="Z11:Z256" si="25">AVERAGE(Y5:Y11)</f>
        <v>0.2327310404</v>
      </c>
      <c r="AA11" s="290">
        <f t="shared" si="9"/>
        <v>2</v>
      </c>
      <c r="AB11" s="269"/>
      <c r="AC11" s="146"/>
      <c r="AD11" s="278">
        <f t="shared" si="10"/>
        <v>18</v>
      </c>
      <c r="AE11" s="280">
        <f t="shared" si="12"/>
        <v>46</v>
      </c>
      <c r="AF11" s="273">
        <f t="shared" si="13"/>
        <v>0.6428571429</v>
      </c>
      <c r="AG11" s="287">
        <f t="shared" ref="AG11:AG256" si="26">AVERAGE(AF5:AF11)</f>
        <v>0.2742607434</v>
      </c>
      <c r="AH11" s="80"/>
      <c r="AI11" s="80"/>
      <c r="AJ11" s="281">
        <f t="shared" si="11"/>
        <v>1</v>
      </c>
      <c r="AK11" s="80"/>
      <c r="AL11" s="80"/>
      <c r="AM11" s="80"/>
      <c r="AN11" s="80"/>
      <c r="AO11" s="80"/>
      <c r="AP11" s="80"/>
      <c r="AQ11" s="80"/>
      <c r="AR11" s="80"/>
    </row>
    <row r="12">
      <c r="A12" s="282">
        <f>all!A29</f>
        <v>43913</v>
      </c>
      <c r="B12" s="260">
        <f>all!B29</f>
        <v>695</v>
      </c>
      <c r="C12" s="261">
        <f t="shared" si="2"/>
        <v>0.1137820513</v>
      </c>
      <c r="D12" s="291">
        <f t="shared" si="20"/>
        <v>0.1026058545</v>
      </c>
      <c r="E12" s="260">
        <f>all!G29</f>
        <v>114</v>
      </c>
      <c r="F12" s="283">
        <f t="shared" si="3"/>
        <v>-0.08064516129</v>
      </c>
      <c r="G12" s="265">
        <f t="shared" si="15"/>
        <v>0.08233077516</v>
      </c>
      <c r="H12" s="264"/>
      <c r="I12" s="284"/>
      <c r="J12" s="283"/>
      <c r="K12" s="51">
        <v>19.0</v>
      </c>
      <c r="L12" s="283"/>
      <c r="M12" s="292"/>
      <c r="N12" s="260">
        <f>all!H29</f>
        <v>35</v>
      </c>
      <c r="O12" s="51">
        <f t="shared" si="4"/>
        <v>1</v>
      </c>
      <c r="P12" s="51">
        <f t="shared" si="21"/>
        <v>21</v>
      </c>
      <c r="Q12" s="261">
        <f t="shared" si="5"/>
        <v>0.02941176471</v>
      </c>
      <c r="R12" s="293">
        <f t="shared" si="22"/>
        <v>0.2433014698</v>
      </c>
      <c r="S12" s="260">
        <f>all!I29</f>
        <v>17</v>
      </c>
      <c r="T12" s="51">
        <f t="shared" si="6"/>
        <v>2</v>
      </c>
      <c r="U12" s="288">
        <f t="shared" si="23"/>
        <v>1.857142857</v>
      </c>
      <c r="V12" s="54">
        <f t="shared" si="7"/>
        <v>0.1333333333</v>
      </c>
      <c r="W12" s="294">
        <f t="shared" si="24"/>
        <v>0.2402319902</v>
      </c>
      <c r="X12" s="260">
        <f t="shared" si="1"/>
        <v>52</v>
      </c>
      <c r="Y12" s="54">
        <f t="shared" si="8"/>
        <v>0.0612244898</v>
      </c>
      <c r="Z12" s="294">
        <f t="shared" si="25"/>
        <v>0.2295726342</v>
      </c>
      <c r="AA12" s="290">
        <f t="shared" si="9"/>
        <v>2</v>
      </c>
      <c r="AB12" s="146"/>
      <c r="AC12" s="146"/>
      <c r="AD12" s="284">
        <f t="shared" si="10"/>
        <v>3</v>
      </c>
      <c r="AE12" s="162">
        <f t="shared" si="12"/>
        <v>49</v>
      </c>
      <c r="AF12" s="261">
        <f t="shared" si="13"/>
        <v>0.0652173913</v>
      </c>
      <c r="AG12" s="293">
        <f t="shared" si="26"/>
        <v>0.2677044977</v>
      </c>
      <c r="AJ12" s="281">
        <f t="shared" si="11"/>
        <v>1</v>
      </c>
    </row>
    <row r="13">
      <c r="A13" s="282">
        <f>all!A30</f>
        <v>43914</v>
      </c>
      <c r="B13" s="260">
        <f>all!B30</f>
        <v>743</v>
      </c>
      <c r="C13" s="261">
        <f t="shared" si="2"/>
        <v>0.0690647482</v>
      </c>
      <c r="D13" s="291">
        <f t="shared" si="20"/>
        <v>0.09826770166</v>
      </c>
      <c r="E13" s="260">
        <f>all!G30</f>
        <v>134</v>
      </c>
      <c r="F13" s="283">
        <f t="shared" si="3"/>
        <v>0.1754385965</v>
      </c>
      <c r="G13" s="265">
        <f t="shared" si="15"/>
        <v>0.11995014</v>
      </c>
      <c r="H13" s="264"/>
      <c r="I13" s="284"/>
      <c r="J13" s="283"/>
      <c r="K13" s="51">
        <v>29.0</v>
      </c>
      <c r="L13" s="283"/>
      <c r="M13" s="292"/>
      <c r="N13" s="260">
        <f>all!H30</f>
        <v>45</v>
      </c>
      <c r="O13" s="51">
        <f t="shared" si="4"/>
        <v>10</v>
      </c>
      <c r="P13" s="51">
        <f t="shared" si="21"/>
        <v>25.85714286</v>
      </c>
      <c r="Q13" s="261">
        <f t="shared" si="5"/>
        <v>0.2857142857</v>
      </c>
      <c r="R13" s="293">
        <f t="shared" si="22"/>
        <v>0.2523717646</v>
      </c>
      <c r="S13" s="260">
        <f>all!I30</f>
        <v>20</v>
      </c>
      <c r="T13" s="51">
        <f t="shared" si="6"/>
        <v>3</v>
      </c>
      <c r="U13" s="288">
        <f t="shared" si="23"/>
        <v>2.142857143</v>
      </c>
      <c r="V13" s="54">
        <f t="shared" si="7"/>
        <v>0.1764705882</v>
      </c>
      <c r="W13" s="294">
        <f t="shared" si="24"/>
        <v>0.2297277886</v>
      </c>
      <c r="X13" s="260">
        <f t="shared" si="1"/>
        <v>65</v>
      </c>
      <c r="Y13" s="54">
        <f t="shared" si="8"/>
        <v>0.25</v>
      </c>
      <c r="Z13" s="294">
        <f t="shared" si="25"/>
        <v>0.232319887</v>
      </c>
      <c r="AA13" s="290">
        <f t="shared" si="9"/>
        <v>3</v>
      </c>
      <c r="AB13" s="146"/>
      <c r="AC13" s="146"/>
      <c r="AD13" s="295">
        <f t="shared" ref="AD13:AD18" si="27">N13-N12+AA13+AB13</f>
        <v>13</v>
      </c>
      <c r="AE13" s="162">
        <f t="shared" si="12"/>
        <v>62</v>
      </c>
      <c r="AF13" s="261">
        <f t="shared" si="13"/>
        <v>0.2653061224</v>
      </c>
      <c r="AG13" s="293">
        <f t="shared" si="26"/>
        <v>0.2627482295</v>
      </c>
      <c r="AJ13" s="281">
        <f t="shared" si="11"/>
        <v>1</v>
      </c>
    </row>
    <row r="14">
      <c r="A14" s="282">
        <f>all!A31</f>
        <v>43915</v>
      </c>
      <c r="B14" s="260">
        <f>all!B31</f>
        <v>835</v>
      </c>
      <c r="C14" s="261">
        <f t="shared" si="2"/>
        <v>0.1238223419</v>
      </c>
      <c r="D14" s="291">
        <f t="shared" si="20"/>
        <v>0.1045132706</v>
      </c>
      <c r="E14" s="296">
        <f>all!G31</f>
        <v>134</v>
      </c>
      <c r="F14" s="283">
        <f t="shared" si="3"/>
        <v>0</v>
      </c>
      <c r="G14" s="265">
        <f t="shared" si="15"/>
        <v>0.08918090926</v>
      </c>
      <c r="H14" s="263"/>
      <c r="I14" s="146"/>
      <c r="J14" s="283"/>
      <c r="K14" s="51">
        <v>36.0</v>
      </c>
      <c r="L14" s="283"/>
      <c r="M14" s="292"/>
      <c r="N14" s="296">
        <f>all!H31</f>
        <v>53</v>
      </c>
      <c r="O14" s="51">
        <f t="shared" si="4"/>
        <v>8</v>
      </c>
      <c r="P14" s="51">
        <f t="shared" si="21"/>
        <v>31.57142857</v>
      </c>
      <c r="Q14" s="261">
        <f t="shared" si="5"/>
        <v>0.1777777778</v>
      </c>
      <c r="R14" s="293">
        <f t="shared" si="22"/>
        <v>0.251794564</v>
      </c>
      <c r="S14" s="296">
        <f>all!I31</f>
        <v>22</v>
      </c>
      <c r="T14" s="51">
        <f t="shared" si="6"/>
        <v>2</v>
      </c>
      <c r="U14" s="288">
        <f t="shared" si="23"/>
        <v>2.428571429</v>
      </c>
      <c r="V14" s="54">
        <f t="shared" si="7"/>
        <v>0.1</v>
      </c>
      <c r="W14" s="294">
        <f t="shared" si="24"/>
        <v>0.2440135028</v>
      </c>
      <c r="X14" s="296">
        <f t="shared" si="1"/>
        <v>75</v>
      </c>
      <c r="Y14" s="54">
        <f t="shared" si="8"/>
        <v>0.1538461538</v>
      </c>
      <c r="Z14" s="294">
        <f t="shared" si="25"/>
        <v>0.2364407661</v>
      </c>
      <c r="AA14" s="290">
        <f t="shared" si="9"/>
        <v>2</v>
      </c>
      <c r="AB14" s="146"/>
      <c r="AC14" s="146"/>
      <c r="AD14" s="295">
        <f t="shared" si="27"/>
        <v>10</v>
      </c>
      <c r="AE14" s="162">
        <f t="shared" si="12"/>
        <v>72</v>
      </c>
      <c r="AF14" s="261">
        <f t="shared" si="13"/>
        <v>0.1612903226</v>
      </c>
      <c r="AG14" s="293">
        <f t="shared" si="26"/>
        <v>0.2638116822</v>
      </c>
      <c r="AJ14" s="281">
        <f t="shared" si="11"/>
        <v>1</v>
      </c>
    </row>
    <row r="15">
      <c r="A15" s="282">
        <f>all!A32</f>
        <v>43916</v>
      </c>
      <c r="B15" s="260">
        <f>all!B32</f>
        <v>906</v>
      </c>
      <c r="C15" s="261">
        <f t="shared" si="2"/>
        <v>0.08502994012</v>
      </c>
      <c r="D15" s="291">
        <f t="shared" si="20"/>
        <v>0.1009392839</v>
      </c>
      <c r="E15" s="296" t="str">
        <f>all!G32</f>
        <v/>
      </c>
      <c r="F15" s="283"/>
      <c r="G15" s="265"/>
      <c r="H15" s="263"/>
      <c r="I15" s="146"/>
      <c r="J15" s="283"/>
      <c r="K15" s="51">
        <v>36.0</v>
      </c>
      <c r="L15" s="283"/>
      <c r="M15" s="292"/>
      <c r="N15" s="296">
        <f>all!H32</f>
        <v>57</v>
      </c>
      <c r="O15" s="51">
        <f t="shared" si="4"/>
        <v>4</v>
      </c>
      <c r="P15" s="51">
        <f t="shared" si="21"/>
        <v>37.42857143</v>
      </c>
      <c r="Q15" s="261">
        <f t="shared" si="5"/>
        <v>0.07547169811</v>
      </c>
      <c r="R15" s="293">
        <f t="shared" si="22"/>
        <v>0.2296092022</v>
      </c>
      <c r="S15" s="296">
        <f>all!I32</f>
        <v>26</v>
      </c>
      <c r="T15" s="51">
        <f t="shared" si="6"/>
        <v>4</v>
      </c>
      <c r="U15" s="288">
        <f t="shared" si="23"/>
        <v>2.857142857</v>
      </c>
      <c r="V15" s="54">
        <f t="shared" si="7"/>
        <v>0.1818181818</v>
      </c>
      <c r="W15" s="294">
        <f t="shared" si="24"/>
        <v>0.2414161002</v>
      </c>
      <c r="X15" s="296">
        <f t="shared" si="1"/>
        <v>83</v>
      </c>
      <c r="Y15" s="54">
        <f t="shared" si="8"/>
        <v>0.1066666667</v>
      </c>
      <c r="Z15" s="294">
        <f t="shared" si="25"/>
        <v>0.2199328296</v>
      </c>
      <c r="AA15" s="297">
        <f t="shared" si="9"/>
        <v>4</v>
      </c>
      <c r="AB15" s="146">
        <v>3.0</v>
      </c>
      <c r="AC15" s="146"/>
      <c r="AD15" s="298">
        <f t="shared" si="27"/>
        <v>11</v>
      </c>
      <c r="AE15" s="162">
        <f t="shared" si="12"/>
        <v>83</v>
      </c>
      <c r="AF15" s="261">
        <f t="shared" si="13"/>
        <v>0.1527777778</v>
      </c>
      <c r="AG15" s="293">
        <f t="shared" si="26"/>
        <v>0.2475418409</v>
      </c>
      <c r="AJ15" s="281">
        <f t="shared" si="11"/>
        <v>0.5714285714</v>
      </c>
    </row>
    <row r="16">
      <c r="A16" s="282">
        <f>all!A33</f>
        <v>43917</v>
      </c>
      <c r="B16" s="260">
        <f>all!B33</f>
        <v>980</v>
      </c>
      <c r="C16" s="261">
        <f t="shared" si="2"/>
        <v>0.08167770419</v>
      </c>
      <c r="D16" s="291">
        <f t="shared" si="20"/>
        <v>0.1030631924</v>
      </c>
      <c r="E16" s="296" t="str">
        <f>all!G33</f>
        <v/>
      </c>
      <c r="F16" s="283"/>
      <c r="G16" s="265"/>
      <c r="H16" s="263"/>
      <c r="I16" s="146"/>
      <c r="J16" s="283"/>
      <c r="K16" s="51">
        <v>52.0</v>
      </c>
      <c r="L16" s="283"/>
      <c r="M16" s="292"/>
      <c r="N16" s="296">
        <f>all!H33</f>
        <v>66</v>
      </c>
      <c r="O16" s="51">
        <f t="shared" si="4"/>
        <v>9</v>
      </c>
      <c r="P16" s="51">
        <f t="shared" si="21"/>
        <v>44</v>
      </c>
      <c r="Q16" s="261">
        <f t="shared" si="5"/>
        <v>0.1578947368</v>
      </c>
      <c r="R16" s="293">
        <f t="shared" si="22"/>
        <v>0.2164513074</v>
      </c>
      <c r="S16" s="296">
        <f>all!I33</f>
        <v>28</v>
      </c>
      <c r="T16" s="51">
        <f t="shared" si="6"/>
        <v>2</v>
      </c>
      <c r="U16" s="288">
        <f t="shared" si="23"/>
        <v>2.714285714</v>
      </c>
      <c r="V16" s="54">
        <f t="shared" si="7"/>
        <v>0.07692307692</v>
      </c>
      <c r="W16" s="294">
        <f t="shared" si="24"/>
        <v>0.1809765398</v>
      </c>
      <c r="X16" s="296">
        <f t="shared" si="1"/>
        <v>94</v>
      </c>
      <c r="Y16" s="54">
        <f t="shared" si="8"/>
        <v>0.1325301205</v>
      </c>
      <c r="Z16" s="294">
        <f t="shared" si="25"/>
        <v>0.1934111585</v>
      </c>
      <c r="AA16" s="297">
        <f t="shared" si="9"/>
        <v>2</v>
      </c>
      <c r="AB16" s="146">
        <v>1.0</v>
      </c>
      <c r="AC16" s="146"/>
      <c r="AD16" s="298">
        <f t="shared" si="27"/>
        <v>12</v>
      </c>
      <c r="AE16" s="162">
        <f t="shared" si="12"/>
        <v>95</v>
      </c>
      <c r="AF16" s="261">
        <f t="shared" si="13"/>
        <v>0.1445783133</v>
      </c>
      <c r="AG16" s="293">
        <f t="shared" si="26"/>
        <v>0.2155643067</v>
      </c>
      <c r="AJ16" s="281">
        <f t="shared" si="11"/>
        <v>0.6666666667</v>
      </c>
    </row>
    <row r="17">
      <c r="A17" s="259">
        <f>all!A34</f>
        <v>43918</v>
      </c>
      <c r="B17" s="260">
        <f>all!B34</f>
        <v>1075</v>
      </c>
      <c r="C17" s="261">
        <f t="shared" si="2"/>
        <v>0.09693877551</v>
      </c>
      <c r="D17" s="291">
        <f t="shared" si="20"/>
        <v>0.1068105788</v>
      </c>
      <c r="E17" s="296" t="str">
        <f>all!G34</f>
        <v/>
      </c>
      <c r="F17" s="283"/>
      <c r="G17" s="265"/>
      <c r="H17" s="263"/>
      <c r="I17" s="146"/>
      <c r="J17" s="283"/>
      <c r="K17" s="51">
        <v>52.0</v>
      </c>
      <c r="L17" s="283"/>
      <c r="M17" s="292"/>
      <c r="N17" s="296">
        <f>all!H34</f>
        <v>69</v>
      </c>
      <c r="O17" s="51">
        <f t="shared" si="4"/>
        <v>3</v>
      </c>
      <c r="P17" s="51">
        <f t="shared" si="21"/>
        <v>51.28571429</v>
      </c>
      <c r="Q17" s="261">
        <f t="shared" si="5"/>
        <v>0.04545454545</v>
      </c>
      <c r="R17" s="293">
        <f t="shared" si="22"/>
        <v>0.2372305282</v>
      </c>
      <c r="S17" s="296">
        <f>all!I34</f>
        <v>32</v>
      </c>
      <c r="T17" s="51">
        <f t="shared" si="6"/>
        <v>4</v>
      </c>
      <c r="U17" s="288">
        <f t="shared" si="23"/>
        <v>2.714285714</v>
      </c>
      <c r="V17" s="54">
        <f t="shared" si="7"/>
        <v>0.1428571429</v>
      </c>
      <c r="W17" s="294">
        <f t="shared" si="24"/>
        <v>0.1378926396</v>
      </c>
      <c r="X17" s="296">
        <f t="shared" si="1"/>
        <v>101</v>
      </c>
      <c r="Y17" s="54">
        <f t="shared" si="8"/>
        <v>0.07446808511</v>
      </c>
      <c r="Z17" s="294">
        <f t="shared" si="25"/>
        <v>0.1941972396</v>
      </c>
      <c r="AA17" s="297">
        <f t="shared" si="9"/>
        <v>4</v>
      </c>
      <c r="AB17" s="146"/>
      <c r="AC17" s="146"/>
      <c r="AD17" s="298">
        <f t="shared" si="27"/>
        <v>7</v>
      </c>
      <c r="AE17" s="162">
        <f t="shared" si="12"/>
        <v>102</v>
      </c>
      <c r="AF17" s="261">
        <f t="shared" si="13"/>
        <v>0.07368421053</v>
      </c>
      <c r="AG17" s="293">
        <f t="shared" si="26"/>
        <v>0.2151016115</v>
      </c>
      <c r="AJ17" s="281">
        <f t="shared" si="11"/>
        <v>1</v>
      </c>
    </row>
    <row r="18">
      <c r="A18" s="271">
        <f>all!A35</f>
        <v>43919</v>
      </c>
      <c r="B18" s="272">
        <f>all!B35</f>
        <v>1170</v>
      </c>
      <c r="C18" s="273">
        <f t="shared" si="2"/>
        <v>0.08837209302</v>
      </c>
      <c r="D18" s="285">
        <f t="shared" si="20"/>
        <v>0.09409823631</v>
      </c>
      <c r="E18" s="299" t="str">
        <f>all!G35</f>
        <v/>
      </c>
      <c r="F18" s="275"/>
      <c r="G18" s="276"/>
      <c r="H18" s="300"/>
      <c r="I18" s="269"/>
      <c r="J18" s="275"/>
      <c r="K18" s="112">
        <v>52.0</v>
      </c>
      <c r="L18" s="275"/>
      <c r="M18" s="286"/>
      <c r="N18" s="299">
        <f>all!H35</f>
        <v>69</v>
      </c>
      <c r="O18" s="51">
        <f t="shared" si="4"/>
        <v>0</v>
      </c>
      <c r="P18" s="51">
        <f t="shared" si="21"/>
        <v>56.28571429</v>
      </c>
      <c r="Q18" s="273">
        <f t="shared" si="5"/>
        <v>0</v>
      </c>
      <c r="R18" s="287">
        <f t="shared" si="22"/>
        <v>0.1102464012</v>
      </c>
      <c r="S18" s="299">
        <f>all!I35</f>
        <v>38</v>
      </c>
      <c r="T18" s="51">
        <f t="shared" si="6"/>
        <v>6</v>
      </c>
      <c r="U18" s="288">
        <f t="shared" si="23"/>
        <v>3.285714286</v>
      </c>
      <c r="V18" s="83">
        <f t="shared" si="7"/>
        <v>0.1875</v>
      </c>
      <c r="W18" s="289">
        <f t="shared" si="24"/>
        <v>0.1427003319</v>
      </c>
      <c r="X18" s="299">
        <f t="shared" si="1"/>
        <v>107</v>
      </c>
      <c r="Y18" s="83">
        <f t="shared" si="8"/>
        <v>0.05940594059</v>
      </c>
      <c r="Z18" s="289">
        <f t="shared" si="25"/>
        <v>0.1197344938</v>
      </c>
      <c r="AA18" s="297">
        <f t="shared" si="9"/>
        <v>6</v>
      </c>
      <c r="AB18" s="269">
        <v>1.0</v>
      </c>
      <c r="AC18" s="146"/>
      <c r="AD18" s="301">
        <f t="shared" si="27"/>
        <v>7</v>
      </c>
      <c r="AE18" s="280">
        <f t="shared" si="12"/>
        <v>109</v>
      </c>
      <c r="AF18" s="273">
        <f t="shared" si="13"/>
        <v>0.06862745098</v>
      </c>
      <c r="AG18" s="287">
        <f t="shared" si="26"/>
        <v>0.1330687984</v>
      </c>
      <c r="AH18" s="80"/>
      <c r="AI18" s="80"/>
      <c r="AJ18" s="281">
        <f t="shared" si="11"/>
        <v>0.8571428571</v>
      </c>
      <c r="AK18" s="80"/>
      <c r="AL18" s="80"/>
      <c r="AM18" s="80"/>
      <c r="AN18" s="80"/>
      <c r="AO18" s="80"/>
      <c r="AP18" s="80"/>
      <c r="AQ18" s="80"/>
      <c r="AR18" s="80"/>
    </row>
    <row r="19">
      <c r="A19" s="282">
        <v>43920.0</v>
      </c>
      <c r="B19" s="260">
        <f>all!B36</f>
        <v>1226</v>
      </c>
      <c r="C19" s="261">
        <f t="shared" si="2"/>
        <v>0.04786324786</v>
      </c>
      <c r="D19" s="291">
        <f t="shared" si="20"/>
        <v>0.0846812644</v>
      </c>
      <c r="E19" s="296" t="str">
        <f>all!G36</f>
        <v/>
      </c>
      <c r="F19" s="283"/>
      <c r="G19" s="265"/>
      <c r="H19" s="263"/>
      <c r="I19" s="146"/>
      <c r="J19" s="283"/>
      <c r="K19" s="51">
        <v>52.0</v>
      </c>
      <c r="L19" s="283"/>
      <c r="M19" s="292"/>
      <c r="N19" s="296">
        <f>all!H36</f>
        <v>72</v>
      </c>
      <c r="O19" s="51">
        <f t="shared" si="4"/>
        <v>3</v>
      </c>
      <c r="P19" s="51">
        <f t="shared" si="21"/>
        <v>61.57142857</v>
      </c>
      <c r="Q19" s="261">
        <f t="shared" si="5"/>
        <v>0.04347826087</v>
      </c>
      <c r="R19" s="293">
        <f t="shared" si="22"/>
        <v>0.1122559007</v>
      </c>
      <c r="S19" s="296">
        <f>all!I36</f>
        <v>43</v>
      </c>
      <c r="T19" s="51">
        <f t="shared" si="6"/>
        <v>5</v>
      </c>
      <c r="U19" s="288">
        <f t="shared" si="23"/>
        <v>3.714285714</v>
      </c>
      <c r="V19" s="54">
        <f t="shared" si="7"/>
        <v>0.1315789474</v>
      </c>
      <c r="W19" s="294">
        <f t="shared" si="24"/>
        <v>0.1424497053</v>
      </c>
      <c r="X19" s="296">
        <f t="shared" si="1"/>
        <v>115</v>
      </c>
      <c r="Y19" s="54">
        <f t="shared" si="8"/>
        <v>0.07476635514</v>
      </c>
      <c r="Z19" s="294">
        <f t="shared" si="25"/>
        <v>0.121669046</v>
      </c>
      <c r="AA19" s="297">
        <f t="shared" si="9"/>
        <v>5</v>
      </c>
      <c r="AB19" s="146">
        <v>5.0</v>
      </c>
      <c r="AC19" s="146"/>
      <c r="AD19" s="298">
        <f>N19-N18+AA19+AB19-4</f>
        <v>9</v>
      </c>
      <c r="AE19" s="162">
        <f t="shared" si="12"/>
        <v>118</v>
      </c>
      <c r="AF19" s="261">
        <f t="shared" si="13"/>
        <v>0.08256880734</v>
      </c>
      <c r="AG19" s="293">
        <f t="shared" si="26"/>
        <v>0.1355475721</v>
      </c>
      <c r="AJ19" s="281">
        <f t="shared" si="11"/>
        <v>0.5</v>
      </c>
    </row>
    <row r="20">
      <c r="A20" s="282">
        <v>43921.0</v>
      </c>
      <c r="B20" s="260">
        <f>all!B37</f>
        <v>1328</v>
      </c>
      <c r="C20" s="261">
        <f t="shared" si="2"/>
        <v>0.08319738989</v>
      </c>
      <c r="D20" s="291">
        <f t="shared" si="20"/>
        <v>0.08670021321</v>
      </c>
      <c r="E20" s="296" t="str">
        <f>all!G37</f>
        <v/>
      </c>
      <c r="F20" s="283"/>
      <c r="G20" s="265"/>
      <c r="H20" s="263"/>
      <c r="I20" s="146"/>
      <c r="J20" s="283"/>
      <c r="K20" s="51">
        <v>52.0</v>
      </c>
      <c r="L20" s="283"/>
      <c r="M20" s="292"/>
      <c r="N20" s="296">
        <f>all!H37</f>
        <v>85</v>
      </c>
      <c r="O20" s="51">
        <f t="shared" si="4"/>
        <v>13</v>
      </c>
      <c r="P20" s="51">
        <f t="shared" si="21"/>
        <v>67.28571429</v>
      </c>
      <c r="Q20" s="261">
        <f t="shared" si="5"/>
        <v>0.1805555556</v>
      </c>
      <c r="R20" s="293">
        <f t="shared" si="22"/>
        <v>0.09723322494</v>
      </c>
      <c r="S20" s="296">
        <f>all!I37</f>
        <v>49</v>
      </c>
      <c r="T20" s="51">
        <f t="shared" si="6"/>
        <v>6</v>
      </c>
      <c r="U20" s="288">
        <f t="shared" si="23"/>
        <v>4.142857143</v>
      </c>
      <c r="V20" s="54">
        <f t="shared" si="7"/>
        <v>0.1395348837</v>
      </c>
      <c r="W20" s="294">
        <f t="shared" si="24"/>
        <v>0.1371731761</v>
      </c>
      <c r="X20" s="296">
        <f t="shared" si="1"/>
        <v>134</v>
      </c>
      <c r="Y20" s="54">
        <f t="shared" si="8"/>
        <v>0.1652173913</v>
      </c>
      <c r="Z20" s="294">
        <f t="shared" si="25"/>
        <v>0.1095572447</v>
      </c>
      <c r="AA20" s="297">
        <f t="shared" si="9"/>
        <v>6</v>
      </c>
      <c r="AB20" s="146">
        <v>6.0</v>
      </c>
      <c r="AC20" s="146"/>
      <c r="AD20" s="298">
        <f t="shared" ref="AD20:AD256" si="28">N20-N19+AA20+AB20-AB19</f>
        <v>20</v>
      </c>
      <c r="AE20" s="162">
        <f t="shared" si="12"/>
        <v>138</v>
      </c>
      <c r="AF20" s="261">
        <f t="shared" si="13"/>
        <v>0.1694915254</v>
      </c>
      <c r="AG20" s="293">
        <f t="shared" si="26"/>
        <v>0.1218597726</v>
      </c>
      <c r="AJ20" s="281">
        <f t="shared" si="11"/>
        <v>0.5</v>
      </c>
    </row>
    <row r="21" ht="15.75" customHeight="1">
      <c r="A21" s="282">
        <v>43922.0</v>
      </c>
      <c r="B21" s="260">
        <f>all!B38</f>
        <v>1429</v>
      </c>
      <c r="C21" s="261">
        <f t="shared" si="2"/>
        <v>0.07605421687</v>
      </c>
      <c r="D21" s="291">
        <f t="shared" si="20"/>
        <v>0.07987619535</v>
      </c>
      <c r="E21" s="296" t="str">
        <f>all!G38</f>
        <v/>
      </c>
      <c r="F21" s="283"/>
      <c r="G21" s="265"/>
      <c r="H21" s="263"/>
      <c r="I21" s="146"/>
      <c r="J21" s="283"/>
      <c r="K21" s="283"/>
      <c r="L21" s="283"/>
      <c r="M21" s="292"/>
      <c r="N21" s="296">
        <f>all!H38</f>
        <v>90</v>
      </c>
      <c r="O21" s="51">
        <f t="shared" si="4"/>
        <v>5</v>
      </c>
      <c r="P21" s="51">
        <f t="shared" si="21"/>
        <v>72.57142857</v>
      </c>
      <c r="Q21" s="261">
        <f t="shared" si="5"/>
        <v>0.05882352941</v>
      </c>
      <c r="R21" s="293">
        <f t="shared" si="22"/>
        <v>0.08023976089</v>
      </c>
      <c r="S21" s="296">
        <f>all!I38</f>
        <v>50</v>
      </c>
      <c r="T21" s="51">
        <f t="shared" si="6"/>
        <v>1</v>
      </c>
      <c r="U21" s="288">
        <f t="shared" si="23"/>
        <v>4</v>
      </c>
      <c r="V21" s="54">
        <f t="shared" si="7"/>
        <v>0.02040816327</v>
      </c>
      <c r="W21" s="294">
        <f t="shared" si="24"/>
        <v>0.1258029137</v>
      </c>
      <c r="X21" s="296">
        <f t="shared" si="1"/>
        <v>140</v>
      </c>
      <c r="Y21" s="54">
        <f t="shared" si="8"/>
        <v>0.0447761194</v>
      </c>
      <c r="Z21" s="294">
        <f t="shared" si="25"/>
        <v>0.09397581124</v>
      </c>
      <c r="AA21" s="297">
        <f t="shared" si="9"/>
        <v>1</v>
      </c>
      <c r="AB21" s="146">
        <v>9.0</v>
      </c>
      <c r="AC21" s="146"/>
      <c r="AD21" s="298">
        <f t="shared" si="28"/>
        <v>9</v>
      </c>
      <c r="AE21" s="162">
        <f t="shared" si="12"/>
        <v>147</v>
      </c>
      <c r="AF21" s="261">
        <f t="shared" si="13"/>
        <v>0.0652173913</v>
      </c>
      <c r="AG21" s="293">
        <f t="shared" si="26"/>
        <v>0.1081350681</v>
      </c>
      <c r="AJ21" s="281">
        <f t="shared" si="11"/>
        <v>0.1</v>
      </c>
    </row>
    <row r="22" ht="15.75" customHeight="1">
      <c r="A22" s="282">
        <v>43923.0</v>
      </c>
      <c r="B22" s="260">
        <f>all!B39</f>
        <v>1558</v>
      </c>
      <c r="C22" s="261">
        <f t="shared" si="2"/>
        <v>0.09027291812</v>
      </c>
      <c r="D22" s="291">
        <f t="shared" si="20"/>
        <v>0.08062519221</v>
      </c>
      <c r="E22" s="296" t="str">
        <f>all!G39</f>
        <v/>
      </c>
      <c r="F22" s="283"/>
      <c r="G22" s="265"/>
      <c r="H22" s="263"/>
      <c r="I22" s="146"/>
      <c r="J22" s="283"/>
      <c r="K22" s="283"/>
      <c r="L22" s="283"/>
      <c r="M22" s="292"/>
      <c r="N22" s="296">
        <f>all!H39</f>
        <v>91</v>
      </c>
      <c r="O22" s="51">
        <f t="shared" si="4"/>
        <v>1</v>
      </c>
      <c r="P22" s="51">
        <f t="shared" si="21"/>
        <v>77.42857143</v>
      </c>
      <c r="Q22" s="261">
        <f t="shared" si="5"/>
        <v>0.01111111111</v>
      </c>
      <c r="R22" s="293">
        <f t="shared" si="22"/>
        <v>0.07104539132</v>
      </c>
      <c r="S22" s="296">
        <f>all!I39</f>
        <v>53</v>
      </c>
      <c r="T22" s="51">
        <f t="shared" si="6"/>
        <v>3</v>
      </c>
      <c r="U22" s="288">
        <f t="shared" si="23"/>
        <v>3.857142857</v>
      </c>
      <c r="V22" s="54">
        <f t="shared" si="7"/>
        <v>0.06</v>
      </c>
      <c r="W22" s="294">
        <f t="shared" si="24"/>
        <v>0.1084003163</v>
      </c>
      <c r="X22" s="296">
        <f t="shared" si="1"/>
        <v>144</v>
      </c>
      <c r="Y22" s="54">
        <f t="shared" si="8"/>
        <v>0.02857142857</v>
      </c>
      <c r="Z22" s="294">
        <f t="shared" si="25"/>
        <v>0.08281934866</v>
      </c>
      <c r="AA22" s="297">
        <f t="shared" si="9"/>
        <v>3</v>
      </c>
      <c r="AB22" s="146">
        <v>11.0</v>
      </c>
      <c r="AC22" s="146"/>
      <c r="AD22" s="298">
        <f t="shared" si="28"/>
        <v>6</v>
      </c>
      <c r="AE22" s="162">
        <f t="shared" si="12"/>
        <v>153</v>
      </c>
      <c r="AF22" s="261">
        <f t="shared" si="13"/>
        <v>0.04081632653</v>
      </c>
      <c r="AG22" s="293">
        <f t="shared" si="26"/>
        <v>0.09214057505</v>
      </c>
      <c r="AJ22" s="281">
        <f t="shared" si="11"/>
        <v>0.2142857143</v>
      </c>
    </row>
    <row r="23" ht="15.75" customHeight="1">
      <c r="A23" s="282">
        <v>43924.0</v>
      </c>
      <c r="B23" s="260">
        <f>all!B40</f>
        <v>1627</v>
      </c>
      <c r="C23" s="261">
        <f t="shared" si="2"/>
        <v>0.04428754814</v>
      </c>
      <c r="D23" s="291">
        <f t="shared" si="20"/>
        <v>0.07528374134</v>
      </c>
      <c r="E23" s="302"/>
      <c r="G23" s="303"/>
      <c r="H23" s="263"/>
      <c r="I23" s="146"/>
      <c r="J23" s="283"/>
      <c r="K23" s="283"/>
      <c r="L23" s="283"/>
      <c r="M23" s="292"/>
      <c r="N23" s="296">
        <f>all!H40</f>
        <v>92</v>
      </c>
      <c r="O23" s="51">
        <f t="shared" si="4"/>
        <v>1</v>
      </c>
      <c r="P23" s="51">
        <f t="shared" si="21"/>
        <v>81.14285714</v>
      </c>
      <c r="Q23" s="261">
        <f t="shared" si="5"/>
        <v>0.01098901099</v>
      </c>
      <c r="R23" s="293">
        <f t="shared" si="22"/>
        <v>0.05005885906</v>
      </c>
      <c r="S23" s="296">
        <f>all!I40</f>
        <v>59</v>
      </c>
      <c r="T23" s="51">
        <f t="shared" si="6"/>
        <v>6</v>
      </c>
      <c r="U23" s="288">
        <f t="shared" si="23"/>
        <v>4.428571429</v>
      </c>
      <c r="V23" s="54">
        <f t="shared" si="7"/>
        <v>0.1132075472</v>
      </c>
      <c r="W23" s="294">
        <f t="shared" si="24"/>
        <v>0.1135838121</v>
      </c>
      <c r="X23" s="296">
        <f t="shared" si="1"/>
        <v>151</v>
      </c>
      <c r="Y23" s="54">
        <f t="shared" si="8"/>
        <v>0.04861111111</v>
      </c>
      <c r="Z23" s="294">
        <f t="shared" si="25"/>
        <v>0.07083091875</v>
      </c>
      <c r="AA23" s="297">
        <f t="shared" si="9"/>
        <v>6</v>
      </c>
      <c r="AB23" s="146">
        <v>11.0</v>
      </c>
      <c r="AC23" s="284">
        <f t="shared" ref="AC23:AC256" si="29">AVERAGE(AB17:AB23)</f>
        <v>7.166666667</v>
      </c>
      <c r="AD23" s="298">
        <f t="shared" si="28"/>
        <v>7</v>
      </c>
      <c r="AE23" s="162">
        <f t="shared" si="12"/>
        <v>160</v>
      </c>
      <c r="AF23" s="261">
        <f t="shared" si="13"/>
        <v>0.04575163399</v>
      </c>
      <c r="AG23" s="293">
        <f t="shared" si="26"/>
        <v>0.07802247801</v>
      </c>
      <c r="AJ23" s="281">
        <f t="shared" si="11"/>
        <v>0.3529411765</v>
      </c>
    </row>
    <row r="24" ht="15.75" customHeight="1">
      <c r="A24" s="259">
        <v>43925.0</v>
      </c>
      <c r="B24" s="260">
        <f>all!B41</f>
        <v>1687</v>
      </c>
      <c r="C24" s="261">
        <f t="shared" si="2"/>
        <v>0.036877689</v>
      </c>
      <c r="D24" s="291">
        <f t="shared" si="20"/>
        <v>0.06670358613</v>
      </c>
      <c r="E24" s="302"/>
      <c r="G24" s="303"/>
      <c r="H24" s="263"/>
      <c r="I24" s="146"/>
      <c r="J24" s="283"/>
      <c r="K24" s="283"/>
      <c r="L24" s="283"/>
      <c r="M24" s="292"/>
      <c r="N24" s="296">
        <f>all!H41</f>
        <v>91</v>
      </c>
      <c r="O24" s="51">
        <f t="shared" si="4"/>
        <v>-1</v>
      </c>
      <c r="P24" s="51">
        <f t="shared" si="21"/>
        <v>84.28571429</v>
      </c>
      <c r="Q24" s="261">
        <f t="shared" si="5"/>
        <v>-0.01086956522</v>
      </c>
      <c r="R24" s="293">
        <f t="shared" si="22"/>
        <v>0.04201255753</v>
      </c>
      <c r="S24" s="296">
        <f>all!I41</f>
        <v>68</v>
      </c>
      <c r="T24" s="51">
        <f t="shared" si="6"/>
        <v>9</v>
      </c>
      <c r="U24" s="288">
        <f t="shared" si="23"/>
        <v>5.142857143</v>
      </c>
      <c r="V24" s="54">
        <f t="shared" si="7"/>
        <v>0.1525423729</v>
      </c>
      <c r="W24" s="294">
        <f t="shared" si="24"/>
        <v>0.1149674163</v>
      </c>
      <c r="X24" s="296">
        <f t="shared" si="1"/>
        <v>159</v>
      </c>
      <c r="Y24" s="54">
        <f t="shared" si="8"/>
        <v>0.05298013245</v>
      </c>
      <c r="Z24" s="294">
        <f t="shared" si="25"/>
        <v>0.06776121122</v>
      </c>
      <c r="AA24" s="297">
        <f t="shared" si="9"/>
        <v>9</v>
      </c>
      <c r="AB24" s="146">
        <v>10.0</v>
      </c>
      <c r="AC24" s="284">
        <f t="shared" si="29"/>
        <v>7.571428571</v>
      </c>
      <c r="AD24" s="298">
        <f t="shared" si="28"/>
        <v>7</v>
      </c>
      <c r="AE24" s="162">
        <f t="shared" si="12"/>
        <v>167</v>
      </c>
      <c r="AF24" s="261">
        <f t="shared" si="13"/>
        <v>0.04375</v>
      </c>
      <c r="AG24" s="293">
        <f t="shared" si="26"/>
        <v>0.07374616222</v>
      </c>
      <c r="AJ24" s="281">
        <f t="shared" si="11"/>
        <v>0.4736842105</v>
      </c>
    </row>
    <row r="25" ht="15.75" customHeight="1">
      <c r="A25" s="271">
        <v>43926.0</v>
      </c>
      <c r="B25" s="272">
        <f>all!B42</f>
        <v>1749</v>
      </c>
      <c r="C25" s="273">
        <f t="shared" si="2"/>
        <v>0.03675163011</v>
      </c>
      <c r="D25" s="285">
        <f t="shared" si="20"/>
        <v>0.05932923428</v>
      </c>
      <c r="E25" s="304"/>
      <c r="F25" s="80"/>
      <c r="G25" s="305"/>
      <c r="H25" s="300"/>
      <c r="I25" s="269"/>
      <c r="J25" s="275"/>
      <c r="K25" s="275"/>
      <c r="L25" s="275"/>
      <c r="M25" s="286"/>
      <c r="N25" s="299">
        <f>all!H42</f>
        <v>93</v>
      </c>
      <c r="O25" s="51">
        <f t="shared" si="4"/>
        <v>2</v>
      </c>
      <c r="P25" s="51">
        <f t="shared" si="21"/>
        <v>87.71428571</v>
      </c>
      <c r="Q25" s="273">
        <f t="shared" si="5"/>
        <v>0.02197802198</v>
      </c>
      <c r="R25" s="287">
        <f t="shared" si="22"/>
        <v>0.04515227496</v>
      </c>
      <c r="S25" s="299">
        <f>all!I42</f>
        <v>73</v>
      </c>
      <c r="T25" s="51">
        <f t="shared" si="6"/>
        <v>5</v>
      </c>
      <c r="U25" s="288">
        <f t="shared" si="23"/>
        <v>5</v>
      </c>
      <c r="V25" s="83">
        <f t="shared" si="7"/>
        <v>0.07352941176</v>
      </c>
      <c r="W25" s="289">
        <f t="shared" si="24"/>
        <v>0.09868590374</v>
      </c>
      <c r="X25" s="299">
        <f t="shared" si="1"/>
        <v>166</v>
      </c>
      <c r="Y25" s="83">
        <f t="shared" si="8"/>
        <v>0.04402515723</v>
      </c>
      <c r="Z25" s="289">
        <f t="shared" si="25"/>
        <v>0.06556395646</v>
      </c>
      <c r="AA25" s="297">
        <f t="shared" si="9"/>
        <v>5</v>
      </c>
      <c r="AB25" s="269">
        <v>10.0</v>
      </c>
      <c r="AC25" s="284">
        <f t="shared" si="29"/>
        <v>8.857142857</v>
      </c>
      <c r="AD25" s="301">
        <f t="shared" si="28"/>
        <v>7</v>
      </c>
      <c r="AE25" s="280">
        <f t="shared" si="12"/>
        <v>174</v>
      </c>
      <c r="AF25" s="273">
        <f t="shared" si="13"/>
        <v>0.04191616766</v>
      </c>
      <c r="AG25" s="287">
        <f t="shared" si="26"/>
        <v>0.06993026461</v>
      </c>
      <c r="AH25" s="80"/>
      <c r="AI25" s="80"/>
      <c r="AJ25" s="281">
        <f t="shared" si="11"/>
        <v>0.3333333333</v>
      </c>
      <c r="AK25" s="80"/>
      <c r="AL25" s="80"/>
      <c r="AM25" s="80"/>
      <c r="AN25" s="80"/>
      <c r="AO25" s="80"/>
      <c r="AP25" s="80"/>
      <c r="AQ25" s="80"/>
      <c r="AR25" s="80"/>
    </row>
    <row r="26" ht="15.75" customHeight="1">
      <c r="A26" s="282">
        <v>43927.0</v>
      </c>
      <c r="B26" s="260">
        <f>all!B43</f>
        <v>1769</v>
      </c>
      <c r="C26" s="261">
        <f t="shared" si="2"/>
        <v>0.01143510577</v>
      </c>
      <c r="D26" s="291">
        <f t="shared" si="20"/>
        <v>0.05412521399</v>
      </c>
      <c r="E26" s="302"/>
      <c r="G26" s="303"/>
      <c r="H26" s="263"/>
      <c r="I26" s="146"/>
      <c r="J26" s="283"/>
      <c r="K26" s="283"/>
      <c r="L26" s="283"/>
      <c r="M26" s="292"/>
      <c r="N26" s="296">
        <f>all!H43</f>
        <v>90</v>
      </c>
      <c r="O26" s="51">
        <f t="shared" si="4"/>
        <v>-3</v>
      </c>
      <c r="P26" s="51">
        <f t="shared" si="21"/>
        <v>90.28571429</v>
      </c>
      <c r="Q26" s="261">
        <f t="shared" si="5"/>
        <v>-0.03225806452</v>
      </c>
      <c r="R26" s="293">
        <f t="shared" si="22"/>
        <v>0.0343327999</v>
      </c>
      <c r="S26" s="296">
        <f>all!I43</f>
        <v>79</v>
      </c>
      <c r="T26" s="51">
        <f t="shared" si="6"/>
        <v>6</v>
      </c>
      <c r="U26" s="288">
        <f t="shared" si="23"/>
        <v>5.142857143</v>
      </c>
      <c r="V26" s="54">
        <f t="shared" si="7"/>
        <v>0.08219178082</v>
      </c>
      <c r="W26" s="294">
        <f t="shared" si="24"/>
        <v>0.09163059423</v>
      </c>
      <c r="X26" s="296">
        <f t="shared" si="1"/>
        <v>169</v>
      </c>
      <c r="Y26" s="54">
        <f t="shared" si="8"/>
        <v>0.01807228916</v>
      </c>
      <c r="Z26" s="294">
        <f t="shared" si="25"/>
        <v>0.05746480418</v>
      </c>
      <c r="AA26" s="297">
        <f t="shared" si="9"/>
        <v>6</v>
      </c>
      <c r="AB26" s="146">
        <v>9.0</v>
      </c>
      <c r="AC26" s="284">
        <f t="shared" si="29"/>
        <v>9.428571429</v>
      </c>
      <c r="AD26" s="298">
        <f t="shared" si="28"/>
        <v>2</v>
      </c>
      <c r="AE26" s="162">
        <f t="shared" si="12"/>
        <v>176</v>
      </c>
      <c r="AF26" s="261">
        <f t="shared" si="13"/>
        <v>0.01149425287</v>
      </c>
      <c r="AG26" s="293">
        <f t="shared" si="26"/>
        <v>0.05977675683</v>
      </c>
      <c r="AJ26" s="281">
        <f t="shared" si="11"/>
        <v>0.4</v>
      </c>
    </row>
    <row r="27" ht="15.75" customHeight="1">
      <c r="A27" s="282">
        <v>43928.0</v>
      </c>
      <c r="B27" s="260">
        <f>all!B44</f>
        <v>1846</v>
      </c>
      <c r="C27" s="261">
        <f t="shared" si="2"/>
        <v>0.04352741662</v>
      </c>
      <c r="D27" s="291">
        <f t="shared" si="20"/>
        <v>0.04845807495</v>
      </c>
      <c r="E27" s="302"/>
      <c r="G27" s="303"/>
      <c r="H27" s="263"/>
      <c r="I27" s="146"/>
      <c r="J27" s="283"/>
      <c r="K27" s="283"/>
      <c r="L27" s="283"/>
      <c r="M27" s="292"/>
      <c r="N27" s="296">
        <f>all!H44</f>
        <v>90</v>
      </c>
      <c r="O27" s="51">
        <f t="shared" si="4"/>
        <v>0</v>
      </c>
      <c r="P27" s="51">
        <f t="shared" si="21"/>
        <v>91</v>
      </c>
      <c r="Q27" s="261">
        <f t="shared" si="5"/>
        <v>0</v>
      </c>
      <c r="R27" s="293">
        <f t="shared" si="22"/>
        <v>0.008539149108</v>
      </c>
      <c r="S27" s="296">
        <f>all!I44</f>
        <v>81</v>
      </c>
      <c r="T27" s="51">
        <f t="shared" si="6"/>
        <v>2</v>
      </c>
      <c r="U27" s="288">
        <f t="shared" si="23"/>
        <v>4.571428571</v>
      </c>
      <c r="V27" s="54">
        <f t="shared" si="7"/>
        <v>0.0253164557</v>
      </c>
      <c r="W27" s="294">
        <f t="shared" si="24"/>
        <v>0.07531367594</v>
      </c>
      <c r="X27" s="296">
        <f t="shared" si="1"/>
        <v>171</v>
      </c>
      <c r="Y27" s="54">
        <f t="shared" si="8"/>
        <v>0.01183431953</v>
      </c>
      <c r="Z27" s="294">
        <f t="shared" si="25"/>
        <v>0.03555293678</v>
      </c>
      <c r="AA27" s="297">
        <f t="shared" si="9"/>
        <v>2</v>
      </c>
      <c r="AB27" s="146">
        <v>10.0</v>
      </c>
      <c r="AC27" s="284">
        <f t="shared" si="29"/>
        <v>10</v>
      </c>
      <c r="AD27" s="298">
        <f t="shared" si="28"/>
        <v>3</v>
      </c>
      <c r="AE27" s="162">
        <f t="shared" si="12"/>
        <v>179</v>
      </c>
      <c r="AF27" s="261">
        <f t="shared" si="13"/>
        <v>0.01704545455</v>
      </c>
      <c r="AG27" s="293">
        <f t="shared" si="26"/>
        <v>0.0379987467</v>
      </c>
      <c r="AJ27" s="281">
        <f t="shared" si="11"/>
        <v>0.1666666667</v>
      </c>
    </row>
    <row r="28" ht="15.75" customHeight="1">
      <c r="A28" s="282">
        <v>43929.0</v>
      </c>
      <c r="B28" s="260">
        <f>all!B45</f>
        <v>1898</v>
      </c>
      <c r="C28" s="261">
        <f t="shared" si="2"/>
        <v>0.02816901408</v>
      </c>
      <c r="D28" s="291">
        <f t="shared" si="20"/>
        <v>0.04161733169</v>
      </c>
      <c r="E28" s="302"/>
      <c r="G28" s="303"/>
      <c r="H28" s="263"/>
      <c r="I28" s="146"/>
      <c r="J28" s="283"/>
      <c r="K28" s="283"/>
      <c r="L28" s="283"/>
      <c r="M28" s="292"/>
      <c r="N28" s="296">
        <f>all!H45</f>
        <v>84</v>
      </c>
      <c r="O28" s="51">
        <f t="shared" si="4"/>
        <v>-6</v>
      </c>
      <c r="P28" s="51">
        <f t="shared" si="21"/>
        <v>90.14285714</v>
      </c>
      <c r="Q28" s="261">
        <f t="shared" si="5"/>
        <v>-0.06666666667</v>
      </c>
      <c r="R28" s="293">
        <f t="shared" si="22"/>
        <v>-0.00938802176</v>
      </c>
      <c r="S28" s="296">
        <f>all!I45</f>
        <v>83</v>
      </c>
      <c r="T28" s="51">
        <f t="shared" si="6"/>
        <v>2</v>
      </c>
      <c r="U28" s="288">
        <f t="shared" si="23"/>
        <v>4.714285714</v>
      </c>
      <c r="V28" s="54">
        <f t="shared" si="7"/>
        <v>0.02469135802</v>
      </c>
      <c r="W28" s="294">
        <f t="shared" si="24"/>
        <v>0.07592556091</v>
      </c>
      <c r="X28" s="296">
        <f t="shared" si="1"/>
        <v>167</v>
      </c>
      <c r="Y28" s="54">
        <f t="shared" si="8"/>
        <v>-0.02339181287</v>
      </c>
      <c r="Z28" s="294">
        <f t="shared" si="25"/>
        <v>0.02581466074</v>
      </c>
      <c r="AA28" s="297">
        <f t="shared" si="9"/>
        <v>2</v>
      </c>
      <c r="AB28" s="146">
        <v>14.0</v>
      </c>
      <c r="AC28" s="284">
        <f t="shared" si="29"/>
        <v>10.71428571</v>
      </c>
      <c r="AD28" s="298">
        <f t="shared" si="28"/>
        <v>0</v>
      </c>
      <c r="AE28" s="162">
        <f t="shared" si="12"/>
        <v>179</v>
      </c>
      <c r="AF28" s="261">
        <f t="shared" si="13"/>
        <v>0</v>
      </c>
      <c r="AG28" s="293">
        <f t="shared" si="26"/>
        <v>0.02868197651</v>
      </c>
      <c r="AJ28" s="281">
        <f t="shared" si="11"/>
        <v>0.125</v>
      </c>
    </row>
    <row r="29" ht="15.75" customHeight="1">
      <c r="A29" s="282">
        <v>43930.0</v>
      </c>
      <c r="B29" s="260">
        <f>all!B46</f>
        <v>1969</v>
      </c>
      <c r="C29" s="261">
        <f t="shared" si="2"/>
        <v>0.03740779768</v>
      </c>
      <c r="D29" s="291">
        <f t="shared" si="20"/>
        <v>0.03406517163</v>
      </c>
      <c r="E29" s="302"/>
      <c r="G29" s="303"/>
      <c r="H29" s="263"/>
      <c r="I29" s="146"/>
      <c r="J29" s="283"/>
      <c r="K29" s="283"/>
      <c r="L29" s="283"/>
      <c r="M29" s="292"/>
      <c r="N29" s="296">
        <f>all!H46</f>
        <v>79</v>
      </c>
      <c r="O29" s="51">
        <f t="shared" si="4"/>
        <v>-5</v>
      </c>
      <c r="P29" s="51">
        <f t="shared" si="21"/>
        <v>88.42857143</v>
      </c>
      <c r="Q29" s="261">
        <f t="shared" si="5"/>
        <v>-0.05952380952</v>
      </c>
      <c r="R29" s="293">
        <f t="shared" si="22"/>
        <v>-0.01947872471</v>
      </c>
      <c r="S29" s="296">
        <f>all!I46</f>
        <v>86</v>
      </c>
      <c r="T29" s="51">
        <f t="shared" si="6"/>
        <v>3</v>
      </c>
      <c r="U29" s="288">
        <f t="shared" si="23"/>
        <v>4.714285714</v>
      </c>
      <c r="V29" s="54">
        <f t="shared" si="7"/>
        <v>0.03614457831</v>
      </c>
      <c r="W29" s="294">
        <f t="shared" si="24"/>
        <v>0.07251764352</v>
      </c>
      <c r="X29" s="296">
        <f t="shared" si="1"/>
        <v>165</v>
      </c>
      <c r="Y29" s="54">
        <f t="shared" si="8"/>
        <v>-0.0119760479</v>
      </c>
      <c r="Z29" s="294">
        <f t="shared" si="25"/>
        <v>0.0200221641</v>
      </c>
      <c r="AA29" s="297">
        <f t="shared" si="9"/>
        <v>3</v>
      </c>
      <c r="AB29" s="146">
        <v>16.0</v>
      </c>
      <c r="AC29" s="284">
        <f t="shared" si="29"/>
        <v>11.42857143</v>
      </c>
      <c r="AD29" s="298">
        <f t="shared" si="28"/>
        <v>0</v>
      </c>
      <c r="AE29" s="162">
        <f t="shared" si="12"/>
        <v>179</v>
      </c>
      <c r="AF29" s="261">
        <f t="shared" si="13"/>
        <v>0</v>
      </c>
      <c r="AG29" s="293">
        <f t="shared" si="26"/>
        <v>0.02285107272</v>
      </c>
      <c r="AJ29" s="281">
        <f t="shared" si="11"/>
        <v>0.1578947368</v>
      </c>
    </row>
    <row r="30" ht="15.75" customHeight="1">
      <c r="A30" s="306">
        <f>all!A47</f>
        <v>43931</v>
      </c>
      <c r="B30" s="260">
        <f>all!B47</f>
        <v>2023</v>
      </c>
      <c r="C30" s="261">
        <f t="shared" si="2"/>
        <v>0.02742508888</v>
      </c>
      <c r="D30" s="291">
        <f t="shared" si="20"/>
        <v>0.03165624888</v>
      </c>
      <c r="E30" s="302"/>
      <c r="G30" s="303"/>
      <c r="H30" s="263"/>
      <c r="I30" s="146"/>
      <c r="J30" s="283"/>
      <c r="K30" s="283"/>
      <c r="L30" s="283"/>
      <c r="M30" s="292"/>
      <c r="N30" s="296">
        <f>all!H47</f>
        <v>77</v>
      </c>
      <c r="O30" s="51">
        <f t="shared" si="4"/>
        <v>-2</v>
      </c>
      <c r="P30" s="51">
        <f t="shared" si="21"/>
        <v>86.28571429</v>
      </c>
      <c r="Q30" s="261">
        <f t="shared" si="5"/>
        <v>-0.0253164557</v>
      </c>
      <c r="R30" s="293">
        <f t="shared" si="22"/>
        <v>-0.02466521995</v>
      </c>
      <c r="S30" s="296">
        <f>all!I47</f>
        <v>90</v>
      </c>
      <c r="T30" s="51">
        <f t="shared" si="6"/>
        <v>4</v>
      </c>
      <c r="U30" s="288">
        <f t="shared" si="23"/>
        <v>4.428571429</v>
      </c>
      <c r="V30" s="54">
        <f t="shared" si="7"/>
        <v>0.04651162791</v>
      </c>
      <c r="W30" s="294">
        <f t="shared" si="24"/>
        <v>0.06298965506</v>
      </c>
      <c r="X30" s="296">
        <f t="shared" si="1"/>
        <v>167</v>
      </c>
      <c r="Y30" s="54">
        <f t="shared" si="8"/>
        <v>0.01212121212</v>
      </c>
      <c r="Z30" s="294">
        <f t="shared" si="25"/>
        <v>0.01480932139</v>
      </c>
      <c r="AA30" s="297">
        <f t="shared" si="9"/>
        <v>4</v>
      </c>
      <c r="AB30" s="146">
        <v>16.0</v>
      </c>
      <c r="AC30" s="284">
        <f t="shared" si="29"/>
        <v>12.14285714</v>
      </c>
      <c r="AD30" s="298">
        <f t="shared" si="28"/>
        <v>2</v>
      </c>
      <c r="AE30" s="162">
        <f t="shared" si="12"/>
        <v>181</v>
      </c>
      <c r="AF30" s="261">
        <f t="shared" si="13"/>
        <v>0.01117318436</v>
      </c>
      <c r="AG30" s="293">
        <f t="shared" si="26"/>
        <v>0.01791129421</v>
      </c>
      <c r="AJ30" s="281">
        <f t="shared" si="11"/>
        <v>0.2</v>
      </c>
    </row>
    <row r="31" ht="15.75" customHeight="1">
      <c r="A31" s="259">
        <f>all!A48</f>
        <v>43932</v>
      </c>
      <c r="B31" s="260">
        <f>all!B48</f>
        <v>2095</v>
      </c>
      <c r="C31" s="261">
        <f t="shared" si="2"/>
        <v>0.03559070687</v>
      </c>
      <c r="D31" s="291">
        <f t="shared" si="20"/>
        <v>0.03147239429</v>
      </c>
      <c r="E31" s="302"/>
      <c r="G31" s="303"/>
      <c r="H31" s="263"/>
      <c r="I31" s="146"/>
      <c r="J31" s="283"/>
      <c r="K31" s="283"/>
      <c r="L31" s="283"/>
      <c r="M31" s="292"/>
      <c r="N31" s="296">
        <f>all!H48</f>
        <v>75</v>
      </c>
      <c r="O31" s="51">
        <f t="shared" si="4"/>
        <v>-2</v>
      </c>
      <c r="P31" s="51">
        <f t="shared" si="21"/>
        <v>84</v>
      </c>
      <c r="Q31" s="261">
        <f t="shared" si="5"/>
        <v>-0.02597402597</v>
      </c>
      <c r="R31" s="293">
        <f t="shared" si="22"/>
        <v>-0.02682300006</v>
      </c>
      <c r="S31" s="296">
        <f>all!I48</f>
        <v>93</v>
      </c>
      <c r="T31" s="51">
        <f t="shared" si="6"/>
        <v>3</v>
      </c>
      <c r="U31" s="288">
        <f t="shared" si="23"/>
        <v>3.571428571</v>
      </c>
      <c r="V31" s="54">
        <f t="shared" si="7"/>
        <v>0.03333333333</v>
      </c>
      <c r="W31" s="294">
        <f t="shared" si="24"/>
        <v>0.04595979227</v>
      </c>
      <c r="X31" s="296">
        <f t="shared" si="1"/>
        <v>168</v>
      </c>
      <c r="Y31" s="54">
        <f t="shared" si="8"/>
        <v>0.005988023952</v>
      </c>
      <c r="Z31" s="294">
        <f t="shared" si="25"/>
        <v>0.008096163031</v>
      </c>
      <c r="AA31" s="297">
        <f t="shared" si="9"/>
        <v>3</v>
      </c>
      <c r="AB31" s="146">
        <v>16.0</v>
      </c>
      <c r="AC31" s="284">
        <f t="shared" si="29"/>
        <v>13</v>
      </c>
      <c r="AD31" s="298">
        <f t="shared" si="28"/>
        <v>1</v>
      </c>
      <c r="AE31" s="162">
        <f t="shared" si="12"/>
        <v>182</v>
      </c>
      <c r="AF31" s="261">
        <f t="shared" si="13"/>
        <v>0.005524861878</v>
      </c>
      <c r="AG31" s="293">
        <f t="shared" si="26"/>
        <v>0.01245056019</v>
      </c>
      <c r="AI31" s="307">
        <f t="shared" ref="AI31:AI256" si="30">SUM(T4:T31)</f>
        <v>90</v>
      </c>
      <c r="AJ31" s="281">
        <f t="shared" si="11"/>
        <v>0.1578947368</v>
      </c>
    </row>
    <row r="32" ht="15.75" customHeight="1">
      <c r="A32" s="271">
        <f>all!A49</f>
        <v>43933</v>
      </c>
      <c r="B32" s="272">
        <f>all!B49</f>
        <v>2128</v>
      </c>
      <c r="C32" s="273">
        <f t="shared" si="2"/>
        <v>0.01575178998</v>
      </c>
      <c r="D32" s="285">
        <f t="shared" si="20"/>
        <v>0.02847241713</v>
      </c>
      <c r="E32" s="304"/>
      <c r="F32" s="80"/>
      <c r="G32" s="305"/>
      <c r="H32" s="300"/>
      <c r="I32" s="269"/>
      <c r="J32" s="275"/>
      <c r="K32" s="275"/>
      <c r="L32" s="275"/>
      <c r="M32" s="286"/>
      <c r="N32" s="299">
        <f>all!H49</f>
        <v>76</v>
      </c>
      <c r="O32" s="51">
        <f t="shared" si="4"/>
        <v>1</v>
      </c>
      <c r="P32" s="51">
        <f t="shared" si="21"/>
        <v>81.57142857</v>
      </c>
      <c r="Q32" s="273">
        <f t="shared" si="5"/>
        <v>0.01333333333</v>
      </c>
      <c r="R32" s="287">
        <f t="shared" si="22"/>
        <v>-0.02805795558</v>
      </c>
      <c r="S32" s="299">
        <f>all!I49</f>
        <v>98</v>
      </c>
      <c r="T32" s="51">
        <f t="shared" si="6"/>
        <v>5</v>
      </c>
      <c r="U32" s="288">
        <f t="shared" si="23"/>
        <v>3.571428571</v>
      </c>
      <c r="V32" s="83">
        <f t="shared" si="7"/>
        <v>0.05376344086</v>
      </c>
      <c r="W32" s="289">
        <f t="shared" si="24"/>
        <v>0.04313608214</v>
      </c>
      <c r="X32" s="299">
        <f t="shared" si="1"/>
        <v>174</v>
      </c>
      <c r="Y32" s="83">
        <f t="shared" si="8"/>
        <v>0.03571428571</v>
      </c>
      <c r="Z32" s="289">
        <f t="shared" si="25"/>
        <v>0.006908895672</v>
      </c>
      <c r="AA32" s="297">
        <f t="shared" si="9"/>
        <v>5</v>
      </c>
      <c r="AB32" s="269">
        <v>16.0</v>
      </c>
      <c r="AC32" s="284">
        <f t="shared" si="29"/>
        <v>13.85714286</v>
      </c>
      <c r="AD32" s="301">
        <f t="shared" si="28"/>
        <v>6</v>
      </c>
      <c r="AE32" s="280">
        <f t="shared" si="12"/>
        <v>188</v>
      </c>
      <c r="AF32" s="273">
        <f t="shared" si="13"/>
        <v>0.03296703297</v>
      </c>
      <c r="AG32" s="287">
        <f t="shared" si="26"/>
        <v>0.01117211237</v>
      </c>
      <c r="AH32" s="80"/>
      <c r="AI32" s="307">
        <f t="shared" si="30"/>
        <v>94</v>
      </c>
      <c r="AJ32" s="281">
        <f t="shared" si="11"/>
        <v>0.2380952381</v>
      </c>
      <c r="AK32" s="80"/>
      <c r="AL32" s="80"/>
      <c r="AM32" s="80"/>
      <c r="AN32" s="80"/>
      <c r="AO32" s="80"/>
      <c r="AP32" s="80"/>
      <c r="AQ32" s="80"/>
      <c r="AR32" s="80"/>
    </row>
    <row r="33" ht="15.75" customHeight="1">
      <c r="A33" s="306">
        <f>all!A50</f>
        <v>43934</v>
      </c>
      <c r="B33" s="260">
        <f>all!B50</f>
        <v>2159</v>
      </c>
      <c r="C33" s="261">
        <f t="shared" si="2"/>
        <v>0.01456766917</v>
      </c>
      <c r="D33" s="291">
        <f t="shared" si="20"/>
        <v>0.02891992618</v>
      </c>
      <c r="E33" s="302"/>
      <c r="G33" s="303"/>
      <c r="H33" s="263"/>
      <c r="I33" s="146"/>
      <c r="J33" s="283"/>
      <c r="K33" s="283"/>
      <c r="L33" s="283"/>
      <c r="M33" s="292"/>
      <c r="N33" s="296">
        <f>all!H50</f>
        <v>73</v>
      </c>
      <c r="O33" s="51">
        <f t="shared" si="4"/>
        <v>-3</v>
      </c>
      <c r="P33" s="51">
        <f t="shared" si="21"/>
        <v>79.14285714</v>
      </c>
      <c r="Q33" s="261">
        <f t="shared" si="5"/>
        <v>-0.03947368421</v>
      </c>
      <c r="R33" s="293">
        <f t="shared" si="22"/>
        <v>-0.02908875839</v>
      </c>
      <c r="S33" s="296">
        <f>all!I50</f>
        <v>99</v>
      </c>
      <c r="T33" s="51">
        <f t="shared" si="6"/>
        <v>1</v>
      </c>
      <c r="U33" s="288">
        <f t="shared" si="23"/>
        <v>2.857142857</v>
      </c>
      <c r="V33" s="54">
        <f t="shared" si="7"/>
        <v>0.01020408163</v>
      </c>
      <c r="W33" s="294">
        <f t="shared" si="24"/>
        <v>0.03285212511</v>
      </c>
      <c r="X33" s="296">
        <f t="shared" si="1"/>
        <v>172</v>
      </c>
      <c r="Y33" s="54">
        <f t="shared" si="8"/>
        <v>-0.01149425287</v>
      </c>
      <c r="Z33" s="294">
        <f t="shared" si="25"/>
        <v>0.002685103953</v>
      </c>
      <c r="AA33" s="297">
        <f t="shared" si="9"/>
        <v>1</v>
      </c>
      <c r="AB33" s="146">
        <v>16.0</v>
      </c>
      <c r="AC33" s="284">
        <f t="shared" si="29"/>
        <v>14.85714286</v>
      </c>
      <c r="AD33" s="298">
        <f t="shared" si="28"/>
        <v>-2</v>
      </c>
      <c r="AE33" s="162">
        <f t="shared" si="12"/>
        <v>186</v>
      </c>
      <c r="AF33" s="261">
        <f t="shared" si="13"/>
        <v>-0.01063829787</v>
      </c>
      <c r="AG33" s="293">
        <f t="shared" si="26"/>
        <v>0.008010319411</v>
      </c>
      <c r="AI33" s="307">
        <f t="shared" si="30"/>
        <v>95</v>
      </c>
      <c r="AJ33" s="281">
        <f t="shared" si="11"/>
        <v>0.05882352941</v>
      </c>
    </row>
    <row r="34" ht="15.75" customHeight="1">
      <c r="A34" s="306">
        <f>all!A51</f>
        <v>43935</v>
      </c>
      <c r="B34" s="260">
        <f>all!B51</f>
        <v>2184</v>
      </c>
      <c r="C34" s="261">
        <f t="shared" si="2"/>
        <v>0.01157943492</v>
      </c>
      <c r="D34" s="291">
        <f t="shared" si="20"/>
        <v>0.0243559288</v>
      </c>
      <c r="E34" s="302"/>
      <c r="G34" s="303"/>
      <c r="H34" s="263"/>
      <c r="I34" s="146"/>
      <c r="J34" s="283"/>
      <c r="K34" s="283"/>
      <c r="L34" s="283"/>
      <c r="M34" s="292"/>
      <c r="N34" s="296">
        <f>all!H51</f>
        <v>76</v>
      </c>
      <c r="O34" s="51">
        <f t="shared" si="4"/>
        <v>3</v>
      </c>
      <c r="P34" s="51">
        <f t="shared" si="21"/>
        <v>77.14285714</v>
      </c>
      <c r="Q34" s="261">
        <f t="shared" si="5"/>
        <v>0.04109589041</v>
      </c>
      <c r="R34" s="293">
        <f t="shared" si="22"/>
        <v>-0.0232179169</v>
      </c>
      <c r="S34" s="296">
        <f>all!I51</f>
        <v>101</v>
      </c>
      <c r="T34" s="51">
        <f t="shared" si="6"/>
        <v>2</v>
      </c>
      <c r="U34" s="288">
        <f t="shared" si="23"/>
        <v>2.857142857</v>
      </c>
      <c r="V34" s="54">
        <f t="shared" si="7"/>
        <v>0.0202020202</v>
      </c>
      <c r="W34" s="294">
        <f t="shared" si="24"/>
        <v>0.03212149147</v>
      </c>
      <c r="X34" s="296">
        <f t="shared" si="1"/>
        <v>177</v>
      </c>
      <c r="Y34" s="54">
        <f t="shared" si="8"/>
        <v>0.02906976744</v>
      </c>
      <c r="Z34" s="294">
        <f t="shared" si="25"/>
        <v>0.005147310798</v>
      </c>
      <c r="AA34" s="297">
        <f t="shared" si="9"/>
        <v>2</v>
      </c>
      <c r="AB34" s="146">
        <v>27.0</v>
      </c>
      <c r="AC34" s="284">
        <f t="shared" si="29"/>
        <v>17.28571429</v>
      </c>
      <c r="AD34" s="298">
        <f t="shared" si="28"/>
        <v>16</v>
      </c>
      <c r="AE34" s="162">
        <f t="shared" si="12"/>
        <v>202</v>
      </c>
      <c r="AF34" s="261">
        <f t="shared" si="13"/>
        <v>0.08602150538</v>
      </c>
      <c r="AG34" s="293">
        <f t="shared" si="26"/>
        <v>0.01786404096</v>
      </c>
      <c r="AI34" s="307">
        <f t="shared" si="30"/>
        <v>96</v>
      </c>
      <c r="AJ34" s="281">
        <f t="shared" si="11"/>
        <v>0.06896551724</v>
      </c>
    </row>
    <row r="35" ht="15.75" customHeight="1">
      <c r="A35" s="306">
        <f>all!A52</f>
        <v>43936</v>
      </c>
      <c r="B35" s="260">
        <f>all!B52</f>
        <v>2206</v>
      </c>
      <c r="C35" s="261">
        <f t="shared" si="2"/>
        <v>0.01007326007</v>
      </c>
      <c r="D35" s="291">
        <f t="shared" si="20"/>
        <v>0.02177082108</v>
      </c>
      <c r="E35" s="302"/>
      <c r="G35" s="303"/>
      <c r="H35" s="263"/>
      <c r="I35" s="146"/>
      <c r="J35" s="283"/>
      <c r="K35" s="283"/>
      <c r="L35" s="283"/>
      <c r="M35" s="292"/>
      <c r="N35" s="296">
        <f>all!H52</f>
        <v>72</v>
      </c>
      <c r="O35" s="51">
        <f t="shared" si="4"/>
        <v>-4</v>
      </c>
      <c r="P35" s="51">
        <f t="shared" si="21"/>
        <v>75.42857143</v>
      </c>
      <c r="Q35" s="261">
        <f t="shared" si="5"/>
        <v>-0.05263157895</v>
      </c>
      <c r="R35" s="293">
        <f t="shared" si="22"/>
        <v>-0.02121290437</v>
      </c>
      <c r="S35" s="296">
        <f>all!I52</f>
        <v>102</v>
      </c>
      <c r="T35" s="51">
        <f t="shared" si="6"/>
        <v>1</v>
      </c>
      <c r="U35" s="288">
        <f t="shared" si="23"/>
        <v>2.714285714</v>
      </c>
      <c r="V35" s="54">
        <f t="shared" si="7"/>
        <v>0.009900990099</v>
      </c>
      <c r="W35" s="294">
        <f t="shared" si="24"/>
        <v>0.03000858176</v>
      </c>
      <c r="X35" s="296">
        <f t="shared" si="1"/>
        <v>174</v>
      </c>
      <c r="Y35" s="54">
        <f t="shared" si="8"/>
        <v>-0.01694915254</v>
      </c>
      <c r="Z35" s="294">
        <f t="shared" si="25"/>
        <v>0.006067690844</v>
      </c>
      <c r="AA35" s="297">
        <f t="shared" si="9"/>
        <v>1</v>
      </c>
      <c r="AB35" s="146">
        <v>29.0</v>
      </c>
      <c r="AC35" s="284">
        <f t="shared" si="29"/>
        <v>19.42857143</v>
      </c>
      <c r="AD35" s="298">
        <f t="shared" si="28"/>
        <v>-1</v>
      </c>
      <c r="AE35" s="162">
        <f t="shared" si="12"/>
        <v>201</v>
      </c>
      <c r="AF35" s="261">
        <f t="shared" si="13"/>
        <v>-0.00495049505</v>
      </c>
      <c r="AG35" s="293">
        <f t="shared" si="26"/>
        <v>0.01715682738</v>
      </c>
      <c r="AI35" s="307">
        <f t="shared" si="30"/>
        <v>97</v>
      </c>
      <c r="AJ35" s="281">
        <f t="shared" si="11"/>
        <v>0.03333333333</v>
      </c>
    </row>
    <row r="36" ht="15.75" customHeight="1">
      <c r="A36" s="306">
        <f>all!A53</f>
        <v>43937</v>
      </c>
      <c r="B36" s="260">
        <f>all!B53</f>
        <v>2221</v>
      </c>
      <c r="C36" s="261">
        <f t="shared" si="2"/>
        <v>0.006799637353</v>
      </c>
      <c r="D36" s="291">
        <f t="shared" si="20"/>
        <v>0.01739822675</v>
      </c>
      <c r="E36" s="302"/>
      <c r="G36" s="303"/>
      <c r="H36" s="263"/>
      <c r="I36" s="146"/>
      <c r="J36" s="283"/>
      <c r="K36" s="283"/>
      <c r="L36" s="283"/>
      <c r="M36" s="292"/>
      <c r="N36" s="296">
        <f>all!H53</f>
        <v>69</v>
      </c>
      <c r="O36" s="51">
        <f t="shared" si="4"/>
        <v>-3</v>
      </c>
      <c r="P36" s="51">
        <f t="shared" si="21"/>
        <v>74</v>
      </c>
      <c r="Q36" s="261">
        <f t="shared" si="5"/>
        <v>-0.04166666667</v>
      </c>
      <c r="R36" s="293">
        <f t="shared" si="22"/>
        <v>-0.01866188396</v>
      </c>
      <c r="S36" s="296">
        <f>all!I53</f>
        <v>105</v>
      </c>
      <c r="T36" s="51">
        <f t="shared" si="6"/>
        <v>3</v>
      </c>
      <c r="U36" s="288">
        <f t="shared" si="23"/>
        <v>2.714285714</v>
      </c>
      <c r="V36" s="54">
        <f t="shared" si="7"/>
        <v>0.02941176471</v>
      </c>
      <c r="W36" s="294">
        <f t="shared" si="24"/>
        <v>0.02904675125</v>
      </c>
      <c r="X36" s="296">
        <f t="shared" si="1"/>
        <v>174</v>
      </c>
      <c r="Y36" s="54">
        <f t="shared" si="8"/>
        <v>0</v>
      </c>
      <c r="Z36" s="294">
        <f t="shared" si="25"/>
        <v>0.007778554831</v>
      </c>
      <c r="AA36" s="297">
        <f t="shared" si="9"/>
        <v>3</v>
      </c>
      <c r="AB36" s="146">
        <v>33.0</v>
      </c>
      <c r="AC36" s="284">
        <f t="shared" si="29"/>
        <v>21.85714286</v>
      </c>
      <c r="AD36" s="298">
        <f t="shared" si="28"/>
        <v>4</v>
      </c>
      <c r="AE36" s="162">
        <f t="shared" si="12"/>
        <v>205</v>
      </c>
      <c r="AF36" s="261">
        <f t="shared" si="13"/>
        <v>0.01990049751</v>
      </c>
      <c r="AG36" s="293">
        <f t="shared" si="26"/>
        <v>0.0199997556</v>
      </c>
      <c r="AI36" s="307">
        <f t="shared" si="30"/>
        <v>99</v>
      </c>
      <c r="AJ36" s="281">
        <f t="shared" si="11"/>
        <v>0.08333333333</v>
      </c>
    </row>
    <row r="37" ht="15.75" customHeight="1">
      <c r="A37" s="306">
        <f>all!A54</f>
        <v>43938</v>
      </c>
      <c r="B37" s="260">
        <f>all!B54</f>
        <v>2238</v>
      </c>
      <c r="C37" s="261">
        <f t="shared" si="2"/>
        <v>0.007654209815</v>
      </c>
      <c r="D37" s="291">
        <f t="shared" si="20"/>
        <v>0.01457381545</v>
      </c>
      <c r="E37" s="302"/>
      <c r="G37" s="303"/>
      <c r="H37" s="263"/>
      <c r="I37" s="146"/>
      <c r="J37" s="283"/>
      <c r="K37" s="283"/>
      <c r="L37" s="283"/>
      <c r="M37" s="292"/>
      <c r="N37" s="296">
        <f>all!H54</f>
        <v>69</v>
      </c>
      <c r="O37" s="51">
        <f t="shared" si="4"/>
        <v>0</v>
      </c>
      <c r="P37" s="51">
        <f t="shared" si="21"/>
        <v>72.85714286</v>
      </c>
      <c r="Q37" s="261">
        <f t="shared" si="5"/>
        <v>0</v>
      </c>
      <c r="R37" s="293">
        <f t="shared" si="22"/>
        <v>-0.01504524744</v>
      </c>
      <c r="S37" s="296">
        <f>all!I54</f>
        <v>108</v>
      </c>
      <c r="T37" s="51">
        <f t="shared" si="6"/>
        <v>3</v>
      </c>
      <c r="U37" s="288">
        <f t="shared" si="23"/>
        <v>2.571428571</v>
      </c>
      <c r="V37" s="54">
        <f t="shared" si="7"/>
        <v>0.02857142857</v>
      </c>
      <c r="W37" s="294">
        <f t="shared" si="24"/>
        <v>0.02648386563</v>
      </c>
      <c r="X37" s="296">
        <f t="shared" si="1"/>
        <v>177</v>
      </c>
      <c r="Y37" s="54">
        <f t="shared" si="8"/>
        <v>0.01724137931</v>
      </c>
      <c r="Z37" s="294">
        <f t="shared" si="25"/>
        <v>0.008510007286</v>
      </c>
      <c r="AA37" s="297">
        <f t="shared" si="9"/>
        <v>3</v>
      </c>
      <c r="AB37" s="146">
        <v>35.0</v>
      </c>
      <c r="AC37" s="284">
        <f t="shared" si="29"/>
        <v>24.57142857</v>
      </c>
      <c r="AD37" s="298">
        <f t="shared" si="28"/>
        <v>5</v>
      </c>
      <c r="AE37" s="162">
        <f t="shared" si="12"/>
        <v>210</v>
      </c>
      <c r="AF37" s="261">
        <f t="shared" si="13"/>
        <v>0.0243902439</v>
      </c>
      <c r="AG37" s="293">
        <f t="shared" si="26"/>
        <v>0.02188790696</v>
      </c>
      <c r="AI37" s="307">
        <f t="shared" si="30"/>
        <v>99</v>
      </c>
      <c r="AJ37" s="281">
        <f t="shared" si="11"/>
        <v>0.07894736842</v>
      </c>
    </row>
    <row r="38" ht="15.75" customHeight="1">
      <c r="A38" s="308">
        <f>all!A55</f>
        <v>43939</v>
      </c>
      <c r="B38" s="260">
        <f>all!B55</f>
        <v>2249</v>
      </c>
      <c r="C38" s="261">
        <f t="shared" si="2"/>
        <v>0.00491510277</v>
      </c>
      <c r="D38" s="291">
        <f t="shared" si="20"/>
        <v>0.0101915863</v>
      </c>
      <c r="E38" s="302"/>
      <c r="G38" s="303"/>
      <c r="H38" s="263"/>
      <c r="I38" s="146"/>
      <c r="J38" s="283"/>
      <c r="K38" s="283"/>
      <c r="L38" s="283"/>
      <c r="M38" s="292"/>
      <c r="N38" s="296">
        <f>all!H55</f>
        <v>67</v>
      </c>
      <c r="O38" s="51">
        <f t="shared" si="4"/>
        <v>-2</v>
      </c>
      <c r="P38" s="51">
        <f t="shared" si="21"/>
        <v>71.71428571</v>
      </c>
      <c r="Q38" s="261">
        <f t="shared" si="5"/>
        <v>-0.02898550725</v>
      </c>
      <c r="R38" s="293">
        <f t="shared" si="22"/>
        <v>-0.01547545905</v>
      </c>
      <c r="S38" s="296">
        <f>all!I55</f>
        <v>110</v>
      </c>
      <c r="T38" s="51">
        <f t="shared" si="6"/>
        <v>2</v>
      </c>
      <c r="U38" s="288">
        <f t="shared" si="23"/>
        <v>2.428571429</v>
      </c>
      <c r="V38" s="54">
        <f t="shared" si="7"/>
        <v>0.01851851852</v>
      </c>
      <c r="W38" s="294">
        <f t="shared" si="24"/>
        <v>0.02436746351</v>
      </c>
      <c r="X38" s="296">
        <f t="shared" si="1"/>
        <v>177</v>
      </c>
      <c r="Y38" s="54">
        <f t="shared" si="8"/>
        <v>0</v>
      </c>
      <c r="Z38" s="294">
        <f t="shared" si="25"/>
        <v>0.007654575293</v>
      </c>
      <c r="AA38" s="297">
        <f t="shared" si="9"/>
        <v>2</v>
      </c>
      <c r="AB38" s="146">
        <v>35.0</v>
      </c>
      <c r="AC38" s="284">
        <f t="shared" si="29"/>
        <v>27.28571429</v>
      </c>
      <c r="AD38" s="298">
        <f t="shared" si="28"/>
        <v>0</v>
      </c>
      <c r="AE38" s="162">
        <f t="shared" si="12"/>
        <v>210</v>
      </c>
      <c r="AF38" s="261">
        <f t="shared" si="13"/>
        <v>0</v>
      </c>
      <c r="AG38" s="293">
        <f t="shared" si="26"/>
        <v>0.02109864098</v>
      </c>
      <c r="AI38" s="307">
        <f t="shared" si="30"/>
        <v>97</v>
      </c>
      <c r="AJ38" s="281">
        <f t="shared" si="11"/>
        <v>0.05405405405</v>
      </c>
    </row>
    <row r="39" ht="15.75" customHeight="1">
      <c r="A39" s="309">
        <f>all!A56</f>
        <v>43940</v>
      </c>
      <c r="B39" s="272">
        <f>all!B56</f>
        <v>2249</v>
      </c>
      <c r="C39" s="273">
        <f t="shared" si="2"/>
        <v>0</v>
      </c>
      <c r="D39" s="285">
        <f t="shared" si="20"/>
        <v>0.007941330587</v>
      </c>
      <c r="E39" s="304"/>
      <c r="F39" s="80"/>
      <c r="G39" s="305"/>
      <c r="H39" s="300"/>
      <c r="I39" s="269"/>
      <c r="J39" s="275"/>
      <c r="K39" s="275"/>
      <c r="L39" s="275"/>
      <c r="M39" s="286"/>
      <c r="N39" s="299">
        <f>all!H56</f>
        <v>67</v>
      </c>
      <c r="O39" s="51">
        <f t="shared" si="4"/>
        <v>0</v>
      </c>
      <c r="P39" s="51">
        <f t="shared" si="21"/>
        <v>70.42857143</v>
      </c>
      <c r="Q39" s="273">
        <f t="shared" si="5"/>
        <v>0</v>
      </c>
      <c r="R39" s="287">
        <f t="shared" si="22"/>
        <v>-0.01738022095</v>
      </c>
      <c r="S39" s="299">
        <f>all!I56</f>
        <v>110</v>
      </c>
      <c r="T39" s="51">
        <f t="shared" si="6"/>
        <v>0</v>
      </c>
      <c r="U39" s="288">
        <f t="shared" si="23"/>
        <v>1.714285714</v>
      </c>
      <c r="V39" s="83">
        <f t="shared" si="7"/>
        <v>0</v>
      </c>
      <c r="W39" s="289">
        <f t="shared" si="24"/>
        <v>0.01668697196</v>
      </c>
      <c r="X39" s="299">
        <f t="shared" si="1"/>
        <v>177</v>
      </c>
      <c r="Y39" s="83">
        <f t="shared" si="8"/>
        <v>0</v>
      </c>
      <c r="Z39" s="289">
        <f t="shared" si="25"/>
        <v>0.002552534477</v>
      </c>
      <c r="AA39" s="297">
        <f t="shared" si="9"/>
        <v>0</v>
      </c>
      <c r="AB39" s="269">
        <v>35.0</v>
      </c>
      <c r="AC39" s="284">
        <f t="shared" si="29"/>
        <v>30</v>
      </c>
      <c r="AD39" s="301">
        <f t="shared" si="28"/>
        <v>0</v>
      </c>
      <c r="AE39" s="280">
        <f t="shared" si="12"/>
        <v>210</v>
      </c>
      <c r="AF39" s="273">
        <f t="shared" si="13"/>
        <v>0</v>
      </c>
      <c r="AG39" s="287">
        <f t="shared" si="26"/>
        <v>0.01638906484</v>
      </c>
      <c r="AH39" s="80"/>
      <c r="AI39" s="307">
        <f t="shared" si="30"/>
        <v>95</v>
      </c>
      <c r="AJ39" s="281">
        <f t="shared" si="11"/>
        <v>0</v>
      </c>
      <c r="AK39" s="80"/>
      <c r="AL39" s="80"/>
      <c r="AM39" s="80"/>
      <c r="AN39" s="80"/>
      <c r="AO39" s="80"/>
      <c r="AP39" s="80"/>
      <c r="AQ39" s="80"/>
      <c r="AR39" s="80"/>
    </row>
    <row r="40" ht="15.75" customHeight="1">
      <c r="A40" s="306">
        <f>all!A57</f>
        <v>43941</v>
      </c>
      <c r="B40" s="260">
        <f>all!B57</f>
        <v>2259</v>
      </c>
      <c r="C40" s="261">
        <f t="shared" si="2"/>
        <v>0.004446420631</v>
      </c>
      <c r="D40" s="291">
        <f t="shared" si="20"/>
        <v>0.006495437938</v>
      </c>
      <c r="E40" s="302"/>
      <c r="G40" s="303"/>
      <c r="H40" s="263"/>
      <c r="I40" s="146"/>
      <c r="J40" s="283"/>
      <c r="K40" s="283"/>
      <c r="L40" s="283"/>
      <c r="M40" s="292"/>
      <c r="N40" s="296">
        <f>all!H57</f>
        <v>61</v>
      </c>
      <c r="O40" s="51">
        <f t="shared" si="4"/>
        <v>-6</v>
      </c>
      <c r="P40" s="51">
        <f t="shared" si="21"/>
        <v>68.71428571</v>
      </c>
      <c r="Q40" s="261">
        <f t="shared" si="5"/>
        <v>-0.08955223881</v>
      </c>
      <c r="R40" s="293">
        <f t="shared" si="22"/>
        <v>-0.02453430018</v>
      </c>
      <c r="S40" s="296">
        <f>all!I57</f>
        <v>116</v>
      </c>
      <c r="T40" s="51">
        <f t="shared" si="6"/>
        <v>6</v>
      </c>
      <c r="U40" s="288">
        <f t="shared" si="23"/>
        <v>2.428571429</v>
      </c>
      <c r="V40" s="54">
        <f t="shared" si="7"/>
        <v>0.05454545455</v>
      </c>
      <c r="W40" s="294">
        <f t="shared" si="24"/>
        <v>0.02302145381</v>
      </c>
      <c r="X40" s="296">
        <f t="shared" si="1"/>
        <v>177</v>
      </c>
      <c r="Y40" s="54">
        <f t="shared" si="8"/>
        <v>0</v>
      </c>
      <c r="Z40" s="294">
        <f t="shared" si="25"/>
        <v>0.004194570601</v>
      </c>
      <c r="AA40" s="297">
        <f t="shared" si="9"/>
        <v>6</v>
      </c>
      <c r="AB40" s="146">
        <v>44.0</v>
      </c>
      <c r="AC40" s="284">
        <f t="shared" si="29"/>
        <v>34</v>
      </c>
      <c r="AD40" s="298">
        <f t="shared" si="28"/>
        <v>9</v>
      </c>
      <c r="AE40" s="162">
        <f t="shared" si="12"/>
        <v>219</v>
      </c>
      <c r="AF40" s="261">
        <f t="shared" si="13"/>
        <v>0.04285714286</v>
      </c>
      <c r="AG40" s="293">
        <f t="shared" si="26"/>
        <v>0.02403127066</v>
      </c>
      <c r="AI40" s="307">
        <f t="shared" si="30"/>
        <v>99</v>
      </c>
      <c r="AJ40" s="281">
        <f t="shared" si="11"/>
        <v>0.12</v>
      </c>
    </row>
    <row r="41" ht="15.75" customHeight="1">
      <c r="A41" s="306">
        <f>all!A58</f>
        <v>43942</v>
      </c>
      <c r="B41" s="260">
        <f>all!B58</f>
        <v>2415</v>
      </c>
      <c r="C41" s="261">
        <f t="shared" si="2"/>
        <v>0.06905710491</v>
      </c>
      <c r="D41" s="291">
        <f t="shared" si="20"/>
        <v>0.01470653365</v>
      </c>
      <c r="E41" s="302"/>
      <c r="G41" s="303"/>
      <c r="H41" s="263"/>
      <c r="I41" s="146"/>
      <c r="J41" s="283"/>
      <c r="K41" s="283"/>
      <c r="L41" s="283"/>
      <c r="M41" s="292"/>
      <c r="N41" s="296">
        <f>all!H58</f>
        <v>59</v>
      </c>
      <c r="O41" s="51">
        <f t="shared" si="4"/>
        <v>-2</v>
      </c>
      <c r="P41" s="51">
        <f t="shared" si="21"/>
        <v>66.28571429</v>
      </c>
      <c r="Q41" s="261">
        <f t="shared" si="5"/>
        <v>-0.03278688525</v>
      </c>
      <c r="R41" s="293">
        <f t="shared" si="22"/>
        <v>-0.03508898242</v>
      </c>
      <c r="S41" s="296">
        <f>all!I58</f>
        <v>121</v>
      </c>
      <c r="T41" s="51">
        <f t="shared" si="6"/>
        <v>5</v>
      </c>
      <c r="U41" s="288">
        <f t="shared" si="23"/>
        <v>2.857142857</v>
      </c>
      <c r="V41" s="54">
        <f t="shared" si="7"/>
        <v>0.04310344828</v>
      </c>
      <c r="W41" s="294">
        <f t="shared" si="24"/>
        <v>0.02629308639</v>
      </c>
      <c r="X41" s="296">
        <f t="shared" si="1"/>
        <v>180</v>
      </c>
      <c r="Y41" s="54">
        <f t="shared" si="8"/>
        <v>0.01694915254</v>
      </c>
      <c r="Z41" s="294">
        <f t="shared" si="25"/>
        <v>0.002463054187</v>
      </c>
      <c r="AA41" s="297">
        <f t="shared" si="9"/>
        <v>5</v>
      </c>
      <c r="AB41" s="146">
        <v>46.0</v>
      </c>
      <c r="AC41" s="284">
        <f t="shared" si="29"/>
        <v>36.71428571</v>
      </c>
      <c r="AD41" s="298">
        <f t="shared" si="28"/>
        <v>5</v>
      </c>
      <c r="AE41" s="162">
        <f t="shared" si="12"/>
        <v>224</v>
      </c>
      <c r="AF41" s="261">
        <f t="shared" si="13"/>
        <v>0.02283105023</v>
      </c>
      <c r="AG41" s="293">
        <f t="shared" si="26"/>
        <v>0.01500406278</v>
      </c>
      <c r="AI41" s="307">
        <f t="shared" si="30"/>
        <v>101</v>
      </c>
      <c r="AJ41" s="281">
        <f t="shared" si="11"/>
        <v>0.09803921569</v>
      </c>
    </row>
    <row r="42" ht="15.75" customHeight="1">
      <c r="A42" s="306">
        <f>all!A59</f>
        <v>43943</v>
      </c>
      <c r="B42" s="260">
        <f>all!B59</f>
        <v>2422</v>
      </c>
      <c r="C42" s="261">
        <f t="shared" si="2"/>
        <v>0.002898550725</v>
      </c>
      <c r="D42" s="291">
        <f t="shared" si="20"/>
        <v>0.01368157517</v>
      </c>
      <c r="E42" s="302"/>
      <c r="G42" s="303"/>
      <c r="H42" s="263"/>
      <c r="I42" s="146"/>
      <c r="J42" s="283"/>
      <c r="K42" s="283"/>
      <c r="L42" s="283"/>
      <c r="M42" s="292"/>
      <c r="N42" s="296">
        <f>all!H59</f>
        <v>55</v>
      </c>
      <c r="O42" s="51">
        <f t="shared" si="4"/>
        <v>-4</v>
      </c>
      <c r="P42" s="51">
        <f t="shared" si="21"/>
        <v>63.85714286</v>
      </c>
      <c r="Q42" s="261">
        <f t="shared" si="5"/>
        <v>-0.06779661017</v>
      </c>
      <c r="R42" s="293">
        <f t="shared" si="22"/>
        <v>-0.03725541545</v>
      </c>
      <c r="S42" s="296">
        <f>all!I59</f>
        <v>121</v>
      </c>
      <c r="T42" s="51">
        <f t="shared" si="6"/>
        <v>0</v>
      </c>
      <c r="U42" s="288">
        <f t="shared" si="23"/>
        <v>2.714285714</v>
      </c>
      <c r="V42" s="54">
        <f t="shared" si="7"/>
        <v>0</v>
      </c>
      <c r="W42" s="294">
        <f t="shared" si="24"/>
        <v>0.02487865923</v>
      </c>
      <c r="X42" s="296">
        <f t="shared" si="1"/>
        <v>176</v>
      </c>
      <c r="Y42" s="54">
        <f t="shared" si="8"/>
        <v>-0.02222222222</v>
      </c>
      <c r="Z42" s="294">
        <f t="shared" si="25"/>
        <v>0.001709758519</v>
      </c>
      <c r="AA42" s="297">
        <f t="shared" si="9"/>
        <v>0</v>
      </c>
      <c r="AB42" s="146">
        <v>51.0</v>
      </c>
      <c r="AC42" s="284">
        <f t="shared" si="29"/>
        <v>39.85714286</v>
      </c>
      <c r="AD42" s="298">
        <f t="shared" si="28"/>
        <v>1</v>
      </c>
      <c r="AE42" s="162">
        <f t="shared" si="12"/>
        <v>225</v>
      </c>
      <c r="AF42" s="261">
        <f t="shared" si="13"/>
        <v>0.004464285714</v>
      </c>
      <c r="AG42" s="293">
        <f t="shared" si="26"/>
        <v>0.01634903146</v>
      </c>
      <c r="AI42" s="307">
        <f t="shared" si="30"/>
        <v>99</v>
      </c>
      <c r="AJ42" s="281">
        <f t="shared" si="11"/>
        <v>0</v>
      </c>
    </row>
    <row r="43" ht="15.75" customHeight="1">
      <c r="A43" s="306">
        <f>all!A60</f>
        <v>43944</v>
      </c>
      <c r="B43" s="260">
        <f>all!B60</f>
        <v>2477</v>
      </c>
      <c r="C43" s="261">
        <f t="shared" si="2"/>
        <v>0.02270850537</v>
      </c>
      <c r="D43" s="291">
        <f t="shared" si="20"/>
        <v>0.0159542706</v>
      </c>
      <c r="E43" s="302"/>
      <c r="G43" s="303"/>
      <c r="H43" s="263"/>
      <c r="I43" s="146"/>
      <c r="J43" s="283"/>
      <c r="K43" s="283"/>
      <c r="L43" s="283"/>
      <c r="M43" s="292"/>
      <c r="N43" s="296">
        <f>all!H60</f>
        <v>52</v>
      </c>
      <c r="O43" s="51">
        <f t="shared" si="4"/>
        <v>-3</v>
      </c>
      <c r="P43" s="51">
        <f t="shared" si="21"/>
        <v>61.42857143</v>
      </c>
      <c r="Q43" s="261">
        <f t="shared" si="5"/>
        <v>-0.05454545455</v>
      </c>
      <c r="R43" s="293">
        <f t="shared" si="22"/>
        <v>-0.03909524229</v>
      </c>
      <c r="S43" s="296">
        <f>all!I60</f>
        <v>125</v>
      </c>
      <c r="T43" s="51">
        <f t="shared" si="6"/>
        <v>4</v>
      </c>
      <c r="U43" s="288">
        <f t="shared" si="23"/>
        <v>2.857142857</v>
      </c>
      <c r="V43" s="54">
        <f t="shared" si="7"/>
        <v>0.03305785124</v>
      </c>
      <c r="W43" s="294">
        <f t="shared" si="24"/>
        <v>0.02539952874</v>
      </c>
      <c r="X43" s="296">
        <f t="shared" si="1"/>
        <v>177</v>
      </c>
      <c r="Y43" s="54">
        <f t="shared" si="8"/>
        <v>0.005681818182</v>
      </c>
      <c r="Z43" s="294">
        <f t="shared" si="25"/>
        <v>0.00252144683</v>
      </c>
      <c r="AA43" s="297">
        <f t="shared" si="9"/>
        <v>4</v>
      </c>
      <c r="AB43" s="146">
        <v>57.0</v>
      </c>
      <c r="AC43" s="284">
        <f t="shared" si="29"/>
        <v>43.28571429</v>
      </c>
      <c r="AD43" s="298">
        <f t="shared" si="28"/>
        <v>7</v>
      </c>
      <c r="AE43" s="162">
        <f t="shared" si="12"/>
        <v>232</v>
      </c>
      <c r="AF43" s="261">
        <f t="shared" si="13"/>
        <v>0.03111111111</v>
      </c>
      <c r="AG43" s="293">
        <f t="shared" si="26"/>
        <v>0.01795054769</v>
      </c>
      <c r="AI43" s="307">
        <f t="shared" si="30"/>
        <v>99</v>
      </c>
      <c r="AJ43" s="281">
        <f t="shared" si="11"/>
        <v>0.06557377049</v>
      </c>
    </row>
    <row r="44" ht="15.75" customHeight="1">
      <c r="A44" s="306">
        <f>all!A61</f>
        <v>43945</v>
      </c>
      <c r="B44" s="260">
        <f>all!B61</f>
        <v>2504</v>
      </c>
      <c r="C44" s="261">
        <f t="shared" si="2"/>
        <v>0.0109002826</v>
      </c>
      <c r="D44" s="291">
        <f t="shared" si="20"/>
        <v>0.01641799529</v>
      </c>
      <c r="E44" s="302"/>
      <c r="G44" s="303"/>
      <c r="H44" s="263"/>
      <c r="I44" s="146"/>
      <c r="J44" s="283"/>
      <c r="K44" s="283"/>
      <c r="L44" s="283"/>
      <c r="M44" s="292"/>
      <c r="N44" s="296">
        <f>all!H61</f>
        <v>48</v>
      </c>
      <c r="O44" s="51">
        <f t="shared" si="4"/>
        <v>-4</v>
      </c>
      <c r="P44" s="51">
        <f t="shared" si="21"/>
        <v>58.42857143</v>
      </c>
      <c r="Q44" s="261">
        <f t="shared" si="5"/>
        <v>-0.07692307692</v>
      </c>
      <c r="R44" s="293">
        <f t="shared" si="22"/>
        <v>-0.05008425328</v>
      </c>
      <c r="S44" s="296">
        <f>all!I61</f>
        <v>130</v>
      </c>
      <c r="T44" s="51">
        <f t="shared" si="6"/>
        <v>5</v>
      </c>
      <c r="U44" s="288">
        <f t="shared" si="23"/>
        <v>3.142857143</v>
      </c>
      <c r="V44" s="54">
        <f t="shared" si="7"/>
        <v>0.04</v>
      </c>
      <c r="W44" s="294">
        <f t="shared" si="24"/>
        <v>0.0270321818</v>
      </c>
      <c r="X44" s="296">
        <f t="shared" si="1"/>
        <v>178</v>
      </c>
      <c r="Y44" s="54">
        <f t="shared" si="8"/>
        <v>0.005649717514</v>
      </c>
      <c r="Z44" s="294">
        <f t="shared" si="25"/>
        <v>0.0008654951452</v>
      </c>
      <c r="AA44" s="297">
        <f t="shared" si="9"/>
        <v>5</v>
      </c>
      <c r="AB44" s="146">
        <v>60.0</v>
      </c>
      <c r="AC44" s="284">
        <f t="shared" si="29"/>
        <v>46.85714286</v>
      </c>
      <c r="AD44" s="298">
        <f t="shared" si="28"/>
        <v>4</v>
      </c>
      <c r="AE44" s="162">
        <f t="shared" si="12"/>
        <v>236</v>
      </c>
      <c r="AF44" s="261">
        <f t="shared" si="13"/>
        <v>0.01724137931</v>
      </c>
      <c r="AG44" s="293">
        <f t="shared" si="26"/>
        <v>0.01692928132</v>
      </c>
      <c r="AI44" s="307">
        <f t="shared" si="30"/>
        <v>102</v>
      </c>
      <c r="AJ44" s="281">
        <f t="shared" si="11"/>
        <v>0.07692307692</v>
      </c>
    </row>
    <row r="45" ht="15.75" customHeight="1">
      <c r="A45" s="308">
        <f>all!A62</f>
        <v>43946</v>
      </c>
      <c r="B45" s="260">
        <f>all!B62</f>
        <v>2520</v>
      </c>
      <c r="C45" s="261">
        <f t="shared" si="2"/>
        <v>0.006389776358</v>
      </c>
      <c r="D45" s="291">
        <f t="shared" si="20"/>
        <v>0.01662866294</v>
      </c>
      <c r="E45" s="302"/>
      <c r="G45" s="303"/>
      <c r="H45" s="263"/>
      <c r="I45" s="146"/>
      <c r="J45" s="283"/>
      <c r="K45" s="283"/>
      <c r="L45" s="283"/>
      <c r="M45" s="292"/>
      <c r="N45" s="296">
        <f>all!H62</f>
        <v>47</v>
      </c>
      <c r="O45" s="51">
        <f t="shared" si="4"/>
        <v>-1</v>
      </c>
      <c r="P45" s="51">
        <f t="shared" si="21"/>
        <v>55.57142857</v>
      </c>
      <c r="Q45" s="261">
        <f t="shared" si="5"/>
        <v>-0.02083333333</v>
      </c>
      <c r="R45" s="293">
        <f t="shared" si="22"/>
        <v>-0.048919657</v>
      </c>
      <c r="S45" s="296">
        <f>all!I62</f>
        <v>130</v>
      </c>
      <c r="T45" s="51">
        <f t="shared" si="6"/>
        <v>0</v>
      </c>
      <c r="U45" s="288">
        <f t="shared" si="23"/>
        <v>2.857142857</v>
      </c>
      <c r="V45" s="54">
        <f t="shared" si="7"/>
        <v>0</v>
      </c>
      <c r="W45" s="294">
        <f t="shared" si="24"/>
        <v>0.02438667915</v>
      </c>
      <c r="X45" s="296">
        <f t="shared" si="1"/>
        <v>177</v>
      </c>
      <c r="Y45" s="54">
        <f t="shared" si="8"/>
        <v>-0.005617977528</v>
      </c>
      <c r="Z45" s="294">
        <f t="shared" si="25"/>
        <v>0.00006292692686</v>
      </c>
      <c r="AA45" s="297">
        <f t="shared" si="9"/>
        <v>0</v>
      </c>
      <c r="AB45" s="146">
        <v>63.0</v>
      </c>
      <c r="AC45" s="284">
        <f t="shared" si="29"/>
        <v>50.85714286</v>
      </c>
      <c r="AD45" s="298">
        <f t="shared" si="28"/>
        <v>2</v>
      </c>
      <c r="AE45" s="162">
        <f t="shared" si="12"/>
        <v>238</v>
      </c>
      <c r="AF45" s="261">
        <f t="shared" si="13"/>
        <v>0.008474576271</v>
      </c>
      <c r="AG45" s="293">
        <f t="shared" si="26"/>
        <v>0.01813993507</v>
      </c>
      <c r="AI45" s="307">
        <f t="shared" si="30"/>
        <v>98</v>
      </c>
      <c r="AJ45" s="281">
        <f t="shared" si="11"/>
        <v>0</v>
      </c>
    </row>
    <row r="46" ht="15.75" customHeight="1">
      <c r="A46" s="309">
        <f>all!A63</f>
        <v>43947</v>
      </c>
      <c r="B46" s="272">
        <f>all!B63</f>
        <v>2531</v>
      </c>
      <c r="C46" s="273">
        <f t="shared" si="2"/>
        <v>0.004365079365</v>
      </c>
      <c r="D46" s="285">
        <f t="shared" si="20"/>
        <v>0.01725224571</v>
      </c>
      <c r="E46" s="304"/>
      <c r="F46" s="80"/>
      <c r="G46" s="305"/>
      <c r="H46" s="300"/>
      <c r="I46" s="269"/>
      <c r="J46" s="275"/>
      <c r="K46" s="275"/>
      <c r="L46" s="275"/>
      <c r="M46" s="286"/>
      <c r="N46" s="299">
        <f>all!H63</f>
        <v>46</v>
      </c>
      <c r="O46" s="51">
        <f t="shared" si="4"/>
        <v>-1</v>
      </c>
      <c r="P46" s="51">
        <f t="shared" si="21"/>
        <v>52.57142857</v>
      </c>
      <c r="Q46" s="273">
        <f t="shared" si="5"/>
        <v>-0.02127659574</v>
      </c>
      <c r="R46" s="287">
        <f t="shared" si="22"/>
        <v>-0.05195917068</v>
      </c>
      <c r="S46" s="299">
        <f>all!I63</f>
        <v>134</v>
      </c>
      <c r="T46" s="51">
        <f t="shared" si="6"/>
        <v>4</v>
      </c>
      <c r="U46" s="288">
        <f t="shared" si="23"/>
        <v>3.428571429</v>
      </c>
      <c r="V46" s="83">
        <f t="shared" si="7"/>
        <v>0.03076923077</v>
      </c>
      <c r="W46" s="289">
        <f t="shared" si="24"/>
        <v>0.02878228355</v>
      </c>
      <c r="X46" s="299">
        <f t="shared" si="1"/>
        <v>180</v>
      </c>
      <c r="Y46" s="83">
        <f t="shared" si="8"/>
        <v>0.01694915254</v>
      </c>
      <c r="Z46" s="289">
        <f t="shared" si="25"/>
        <v>0.002484234433</v>
      </c>
      <c r="AA46" s="297">
        <f t="shared" si="9"/>
        <v>4</v>
      </c>
      <c r="AB46" s="269">
        <v>64.0</v>
      </c>
      <c r="AC46" s="284">
        <f t="shared" si="29"/>
        <v>55</v>
      </c>
      <c r="AD46" s="301">
        <f t="shared" si="28"/>
        <v>4</v>
      </c>
      <c r="AE46" s="280">
        <f t="shared" si="12"/>
        <v>242</v>
      </c>
      <c r="AF46" s="273">
        <f t="shared" si="13"/>
        <v>0.01680672269</v>
      </c>
      <c r="AG46" s="287">
        <f t="shared" si="26"/>
        <v>0.02054089545</v>
      </c>
      <c r="AH46" s="80"/>
      <c r="AI46" s="307">
        <f t="shared" si="30"/>
        <v>96</v>
      </c>
      <c r="AJ46" s="281">
        <f t="shared" si="11"/>
        <v>0.05882352941</v>
      </c>
      <c r="AK46" s="80"/>
      <c r="AL46" s="80"/>
      <c r="AM46" s="80"/>
      <c r="AN46" s="80"/>
      <c r="AO46" s="80"/>
      <c r="AP46" s="80"/>
      <c r="AQ46" s="80"/>
      <c r="AR46" s="80"/>
    </row>
    <row r="47" ht="15.75" customHeight="1">
      <c r="A47" s="306">
        <f>all!A64</f>
        <v>43948</v>
      </c>
      <c r="B47" s="260">
        <f>all!B64</f>
        <v>2548</v>
      </c>
      <c r="C47" s="261">
        <f t="shared" si="2"/>
        <v>0.006716712762</v>
      </c>
      <c r="D47" s="291">
        <f t="shared" si="20"/>
        <v>0.01757657316</v>
      </c>
      <c r="E47" s="302"/>
      <c r="G47" s="303"/>
      <c r="H47" s="263"/>
      <c r="I47" s="146"/>
      <c r="J47" s="283"/>
      <c r="K47" s="283"/>
      <c r="L47" s="283"/>
      <c r="M47" s="292"/>
      <c r="N47" s="296">
        <f>all!H64</f>
        <v>43</v>
      </c>
      <c r="O47" s="51">
        <f t="shared" si="4"/>
        <v>-3</v>
      </c>
      <c r="P47" s="51">
        <f t="shared" si="21"/>
        <v>50</v>
      </c>
      <c r="Q47" s="261">
        <f t="shared" si="5"/>
        <v>-0.0652173913</v>
      </c>
      <c r="R47" s="293">
        <f t="shared" si="22"/>
        <v>-0.0484827639</v>
      </c>
      <c r="S47" s="296">
        <f>all!I64</f>
        <v>136</v>
      </c>
      <c r="T47" s="51">
        <f t="shared" si="6"/>
        <v>2</v>
      </c>
      <c r="U47" s="288">
        <f t="shared" si="23"/>
        <v>2.857142857</v>
      </c>
      <c r="V47" s="54">
        <f t="shared" si="7"/>
        <v>0.01492537313</v>
      </c>
      <c r="W47" s="294">
        <f t="shared" si="24"/>
        <v>0.02312227192</v>
      </c>
      <c r="X47" s="296">
        <f t="shared" si="1"/>
        <v>179</v>
      </c>
      <c r="Y47" s="54">
        <f t="shared" si="8"/>
        <v>-0.005555555556</v>
      </c>
      <c r="Z47" s="294">
        <f t="shared" si="25"/>
        <v>0.001690583639</v>
      </c>
      <c r="AA47" s="297">
        <f t="shared" si="9"/>
        <v>2</v>
      </c>
      <c r="AB47" s="146">
        <v>65.0</v>
      </c>
      <c r="AC47" s="284">
        <f t="shared" si="29"/>
        <v>58</v>
      </c>
      <c r="AD47" s="298">
        <f t="shared" si="28"/>
        <v>0</v>
      </c>
      <c r="AE47" s="162">
        <f t="shared" si="12"/>
        <v>242</v>
      </c>
      <c r="AF47" s="261">
        <f t="shared" si="13"/>
        <v>0</v>
      </c>
      <c r="AG47" s="293">
        <f t="shared" si="26"/>
        <v>0.01441844647</v>
      </c>
      <c r="AI47" s="307">
        <f t="shared" si="30"/>
        <v>93</v>
      </c>
      <c r="AJ47" s="281">
        <f t="shared" si="11"/>
        <v>0.02985074627</v>
      </c>
    </row>
    <row r="48" ht="15.75" customHeight="1">
      <c r="A48" s="306">
        <f>all!A65</f>
        <v>43949</v>
      </c>
      <c r="B48" s="260">
        <f>all!B65</f>
        <v>2580</v>
      </c>
      <c r="C48" s="261">
        <f t="shared" si="2"/>
        <v>0.0125588697</v>
      </c>
      <c r="D48" s="291">
        <f t="shared" si="20"/>
        <v>0.009505396697</v>
      </c>
      <c r="E48" s="302"/>
      <c r="G48" s="303"/>
      <c r="H48" s="263"/>
      <c r="I48" s="146"/>
      <c r="J48" s="283"/>
      <c r="K48" s="283"/>
      <c r="L48" s="283"/>
      <c r="M48" s="292"/>
      <c r="N48" s="296">
        <f>all!H65</f>
        <v>40</v>
      </c>
      <c r="O48" s="51">
        <f t="shared" si="4"/>
        <v>-3</v>
      </c>
      <c r="P48" s="51">
        <f t="shared" si="21"/>
        <v>47.28571429</v>
      </c>
      <c r="Q48" s="261">
        <f t="shared" si="5"/>
        <v>-0.06976744186</v>
      </c>
      <c r="R48" s="293">
        <f t="shared" si="22"/>
        <v>-0.05376570055</v>
      </c>
      <c r="S48" s="296">
        <f>all!I65</f>
        <v>138</v>
      </c>
      <c r="T48" s="51">
        <f t="shared" si="6"/>
        <v>2</v>
      </c>
      <c r="U48" s="288">
        <f t="shared" si="23"/>
        <v>2.428571429</v>
      </c>
      <c r="V48" s="54">
        <f t="shared" si="7"/>
        <v>0.01470588235</v>
      </c>
      <c r="W48" s="294">
        <f t="shared" si="24"/>
        <v>0.01906547679</v>
      </c>
      <c r="X48" s="296">
        <f t="shared" si="1"/>
        <v>178</v>
      </c>
      <c r="Y48" s="54">
        <f t="shared" si="8"/>
        <v>-0.005586592179</v>
      </c>
      <c r="Z48" s="294">
        <f t="shared" si="25"/>
        <v>-0.001528808464</v>
      </c>
      <c r="AA48" s="297">
        <f t="shared" si="9"/>
        <v>2</v>
      </c>
      <c r="AB48" s="146">
        <v>70.0</v>
      </c>
      <c r="AC48" s="284">
        <f t="shared" si="29"/>
        <v>61.42857143</v>
      </c>
      <c r="AD48" s="298">
        <f t="shared" si="28"/>
        <v>4</v>
      </c>
      <c r="AE48" s="162">
        <f t="shared" si="12"/>
        <v>246</v>
      </c>
      <c r="AF48" s="261">
        <f t="shared" si="13"/>
        <v>0.01652892562</v>
      </c>
      <c r="AG48" s="293">
        <f t="shared" si="26"/>
        <v>0.01351814296</v>
      </c>
      <c r="AI48" s="307">
        <f t="shared" si="30"/>
        <v>89</v>
      </c>
      <c r="AJ48" s="281">
        <f t="shared" si="11"/>
        <v>0.02777777778</v>
      </c>
    </row>
    <row r="49" ht="15.75" customHeight="1">
      <c r="A49" s="306">
        <f>all!A66</f>
        <v>43950</v>
      </c>
      <c r="B49" s="260">
        <f>all!B66</f>
        <v>2590</v>
      </c>
      <c r="C49" s="261">
        <f t="shared" si="2"/>
        <v>0.003875968992</v>
      </c>
      <c r="D49" s="291">
        <f t="shared" si="20"/>
        <v>0.009645027878</v>
      </c>
      <c r="E49" s="302"/>
      <c r="G49" s="303"/>
      <c r="H49" s="263"/>
      <c r="I49" s="146"/>
      <c r="J49" s="283"/>
      <c r="K49" s="283"/>
      <c r="L49" s="283"/>
      <c r="M49" s="292"/>
      <c r="N49" s="296">
        <f>all!H66</f>
        <v>41</v>
      </c>
      <c r="O49" s="51">
        <f t="shared" si="4"/>
        <v>1</v>
      </c>
      <c r="P49" s="51">
        <f t="shared" si="21"/>
        <v>45.28571429</v>
      </c>
      <c r="Q49" s="261">
        <f t="shared" si="5"/>
        <v>0.025</v>
      </c>
      <c r="R49" s="293">
        <f t="shared" si="22"/>
        <v>-0.04050904196</v>
      </c>
      <c r="S49" s="296">
        <f>all!I66</f>
        <v>139</v>
      </c>
      <c r="T49" s="51">
        <f t="shared" si="6"/>
        <v>1</v>
      </c>
      <c r="U49" s="288">
        <f t="shared" si="23"/>
        <v>2.571428571</v>
      </c>
      <c r="V49" s="54">
        <f t="shared" si="7"/>
        <v>0.007246376812</v>
      </c>
      <c r="W49" s="294">
        <f t="shared" si="24"/>
        <v>0.02010067347</v>
      </c>
      <c r="X49" s="296">
        <f t="shared" si="1"/>
        <v>180</v>
      </c>
      <c r="Y49" s="54">
        <f t="shared" si="8"/>
        <v>0.01123595506</v>
      </c>
      <c r="Z49" s="294">
        <f t="shared" si="25"/>
        <v>0.003250931147</v>
      </c>
      <c r="AA49" s="297">
        <f t="shared" si="9"/>
        <v>1</v>
      </c>
      <c r="AB49" s="146">
        <v>71.0</v>
      </c>
      <c r="AC49" s="284">
        <f t="shared" si="29"/>
        <v>64.28571429</v>
      </c>
      <c r="AD49" s="298">
        <f t="shared" si="28"/>
        <v>3</v>
      </c>
      <c r="AE49" s="162">
        <f t="shared" si="12"/>
        <v>249</v>
      </c>
      <c r="AF49" s="261">
        <f t="shared" si="13"/>
        <v>0.01219512195</v>
      </c>
      <c r="AG49" s="293">
        <f t="shared" si="26"/>
        <v>0.01462254814</v>
      </c>
      <c r="AI49" s="307">
        <f t="shared" si="30"/>
        <v>89</v>
      </c>
      <c r="AJ49" s="281">
        <f t="shared" si="11"/>
        <v>0.01388888889</v>
      </c>
    </row>
    <row r="50" ht="15.75" customHeight="1">
      <c r="A50" s="306">
        <f>all!A67</f>
        <v>43951</v>
      </c>
      <c r="B50" s="260">
        <f>all!B67</f>
        <v>2605</v>
      </c>
      <c r="C50" s="261">
        <f t="shared" si="2"/>
        <v>0.005791505792</v>
      </c>
      <c r="D50" s="291">
        <f t="shared" si="20"/>
        <v>0.007228313653</v>
      </c>
      <c r="E50" s="302"/>
      <c r="G50" s="303"/>
      <c r="H50" s="263"/>
      <c r="I50" s="146"/>
      <c r="J50" s="283"/>
      <c r="K50" s="283"/>
      <c r="L50" s="283"/>
      <c r="M50" s="292"/>
      <c r="N50" s="296">
        <f>all!H67</f>
        <v>38</v>
      </c>
      <c r="O50" s="51">
        <f t="shared" si="4"/>
        <v>-3</v>
      </c>
      <c r="P50" s="51">
        <f t="shared" si="21"/>
        <v>43.28571429</v>
      </c>
      <c r="Q50" s="261">
        <f t="shared" si="5"/>
        <v>-0.07317073171</v>
      </c>
      <c r="R50" s="293">
        <f t="shared" si="22"/>
        <v>-0.04316979584</v>
      </c>
      <c r="S50" s="296">
        <f>all!I67</f>
        <v>140</v>
      </c>
      <c r="T50" s="51">
        <f t="shared" si="6"/>
        <v>1</v>
      </c>
      <c r="U50" s="288">
        <f t="shared" si="23"/>
        <v>2.142857143</v>
      </c>
      <c r="V50" s="54">
        <f t="shared" si="7"/>
        <v>0.007194244604</v>
      </c>
      <c r="W50" s="294">
        <f t="shared" si="24"/>
        <v>0.01640587252</v>
      </c>
      <c r="X50" s="296">
        <f t="shared" si="1"/>
        <v>178</v>
      </c>
      <c r="Y50" s="54">
        <f t="shared" si="8"/>
        <v>-0.01111111111</v>
      </c>
      <c r="Z50" s="294">
        <f t="shared" si="25"/>
        <v>0.0008519412484</v>
      </c>
      <c r="AA50" s="297">
        <f t="shared" si="9"/>
        <v>1</v>
      </c>
      <c r="AB50" s="146">
        <v>74.0</v>
      </c>
      <c r="AC50" s="284">
        <f t="shared" si="29"/>
        <v>66.71428571</v>
      </c>
      <c r="AD50" s="298">
        <f t="shared" si="28"/>
        <v>1</v>
      </c>
      <c r="AE50" s="162">
        <f t="shared" si="12"/>
        <v>250</v>
      </c>
      <c r="AF50" s="261">
        <f t="shared" si="13"/>
        <v>0.004016064257</v>
      </c>
      <c r="AG50" s="293">
        <f t="shared" si="26"/>
        <v>0.01075182716</v>
      </c>
      <c r="AI50" s="307">
        <f t="shared" si="30"/>
        <v>87</v>
      </c>
      <c r="AJ50" s="281">
        <f t="shared" si="11"/>
        <v>0.01333333333</v>
      </c>
    </row>
    <row r="51" ht="15.75" customHeight="1">
      <c r="A51" s="306">
        <f>all!A68</f>
        <v>43952</v>
      </c>
      <c r="B51" s="260">
        <f>all!B68</f>
        <v>2626</v>
      </c>
      <c r="C51" s="261">
        <f t="shared" si="2"/>
        <v>0.008061420345</v>
      </c>
      <c r="D51" s="291">
        <f t="shared" si="20"/>
        <v>0.006822761902</v>
      </c>
      <c r="E51" s="302"/>
      <c r="G51" s="303"/>
      <c r="H51" s="263"/>
      <c r="I51" s="146"/>
      <c r="J51" s="283"/>
      <c r="K51" s="283"/>
      <c r="L51" s="283"/>
      <c r="M51" s="292"/>
      <c r="N51" s="296">
        <f>all!H68</f>
        <v>36</v>
      </c>
      <c r="O51" s="51">
        <f t="shared" si="4"/>
        <v>-2</v>
      </c>
      <c r="P51" s="51">
        <f t="shared" si="21"/>
        <v>41.57142857</v>
      </c>
      <c r="Q51" s="261">
        <f t="shared" si="5"/>
        <v>-0.05263157895</v>
      </c>
      <c r="R51" s="293">
        <f t="shared" si="22"/>
        <v>-0.03969958184</v>
      </c>
      <c r="S51" s="296">
        <f>all!I68</f>
        <v>140</v>
      </c>
      <c r="T51" s="51">
        <f t="shared" si="6"/>
        <v>0</v>
      </c>
      <c r="U51" s="288">
        <f t="shared" si="23"/>
        <v>1.428571429</v>
      </c>
      <c r="V51" s="54">
        <f t="shared" si="7"/>
        <v>0</v>
      </c>
      <c r="W51" s="294">
        <f t="shared" si="24"/>
        <v>0.01069158681</v>
      </c>
      <c r="X51" s="296">
        <f t="shared" si="1"/>
        <v>176</v>
      </c>
      <c r="Y51" s="54">
        <f t="shared" si="8"/>
        <v>-0.01123595506</v>
      </c>
      <c r="Z51" s="294">
        <f t="shared" si="25"/>
        <v>-0.00156029769</v>
      </c>
      <c r="AA51" s="297">
        <f t="shared" si="9"/>
        <v>0</v>
      </c>
      <c r="AB51" s="146">
        <v>75.0</v>
      </c>
      <c r="AC51" s="284">
        <f t="shared" si="29"/>
        <v>68.85714286</v>
      </c>
      <c r="AD51" s="298">
        <f t="shared" si="28"/>
        <v>-1</v>
      </c>
      <c r="AE51" s="162">
        <f t="shared" si="12"/>
        <v>249</v>
      </c>
      <c r="AF51" s="261">
        <f t="shared" si="13"/>
        <v>-0.004</v>
      </c>
      <c r="AG51" s="293">
        <f t="shared" si="26"/>
        <v>0.007717344398</v>
      </c>
      <c r="AI51" s="307">
        <f t="shared" si="30"/>
        <v>81</v>
      </c>
      <c r="AJ51" s="281">
        <f t="shared" si="11"/>
        <v>0</v>
      </c>
    </row>
    <row r="52" ht="15.75" customHeight="1">
      <c r="A52" s="308">
        <f>all!A69</f>
        <v>43953</v>
      </c>
      <c r="B52" s="260">
        <f>all!B69</f>
        <v>2634</v>
      </c>
      <c r="C52" s="261">
        <f t="shared" si="2"/>
        <v>0.003046458492</v>
      </c>
      <c r="D52" s="291">
        <f t="shared" si="20"/>
        <v>0.006345145064</v>
      </c>
      <c r="E52" s="302"/>
      <c r="G52" s="303"/>
      <c r="H52" s="263"/>
      <c r="I52" s="146"/>
      <c r="J52" s="283"/>
      <c r="K52" s="283"/>
      <c r="L52" s="283"/>
      <c r="M52" s="292"/>
      <c r="N52" s="296">
        <f>all!H69</f>
        <v>37</v>
      </c>
      <c r="O52" s="51">
        <f t="shared" si="4"/>
        <v>1</v>
      </c>
      <c r="P52" s="51">
        <f t="shared" si="21"/>
        <v>40.14285714</v>
      </c>
      <c r="Q52" s="261">
        <f t="shared" si="5"/>
        <v>0.02777777778</v>
      </c>
      <c r="R52" s="293">
        <f t="shared" si="22"/>
        <v>-0.0327551374</v>
      </c>
      <c r="S52" s="296">
        <f>all!I69</f>
        <v>143</v>
      </c>
      <c r="T52" s="51">
        <f t="shared" si="6"/>
        <v>3</v>
      </c>
      <c r="U52" s="288">
        <f t="shared" si="23"/>
        <v>1.857142857</v>
      </c>
      <c r="V52" s="54">
        <f t="shared" si="7"/>
        <v>0.02142857143</v>
      </c>
      <c r="W52" s="294">
        <f t="shared" si="24"/>
        <v>0.0137528113</v>
      </c>
      <c r="X52" s="296">
        <f t="shared" si="1"/>
        <v>180</v>
      </c>
      <c r="Y52" s="54">
        <f t="shared" si="8"/>
        <v>0.02272727273</v>
      </c>
      <c r="Z52" s="294">
        <f t="shared" si="25"/>
        <v>0.002489023775</v>
      </c>
      <c r="AA52" s="297">
        <f t="shared" si="9"/>
        <v>3</v>
      </c>
      <c r="AB52" s="146">
        <v>77.0</v>
      </c>
      <c r="AC52" s="284">
        <f t="shared" si="29"/>
        <v>70.85714286</v>
      </c>
      <c r="AD52" s="298">
        <f t="shared" si="28"/>
        <v>6</v>
      </c>
      <c r="AE52" s="162">
        <f t="shared" si="12"/>
        <v>255</v>
      </c>
      <c r="AF52" s="261">
        <f t="shared" si="13"/>
        <v>0.02409638554</v>
      </c>
      <c r="AG52" s="293">
        <f t="shared" si="26"/>
        <v>0.009949031437</v>
      </c>
      <c r="AI52" s="307">
        <f t="shared" si="30"/>
        <v>75</v>
      </c>
      <c r="AJ52" s="281">
        <f t="shared" si="11"/>
        <v>0.0375</v>
      </c>
    </row>
    <row r="53" ht="15.75" customHeight="1">
      <c r="A53" s="309">
        <f>all!A70</f>
        <v>43954</v>
      </c>
      <c r="B53" s="272">
        <f>all!B70</f>
        <v>2640</v>
      </c>
      <c r="C53" s="273">
        <f t="shared" si="2"/>
        <v>0.002277904328</v>
      </c>
      <c r="D53" s="285">
        <f t="shared" si="20"/>
        <v>0.006046977202</v>
      </c>
      <c r="E53" s="304"/>
      <c r="F53" s="80"/>
      <c r="G53" s="305"/>
      <c r="H53" s="300"/>
      <c r="I53" s="269"/>
      <c r="J53" s="275"/>
      <c r="K53" s="275"/>
      <c r="L53" s="275"/>
      <c r="M53" s="286"/>
      <c r="N53" s="299">
        <f>all!H70</f>
        <v>37</v>
      </c>
      <c r="O53" s="51">
        <f t="shared" si="4"/>
        <v>0</v>
      </c>
      <c r="P53" s="51">
        <f t="shared" si="21"/>
        <v>38.85714286</v>
      </c>
      <c r="Q53" s="273">
        <f t="shared" si="5"/>
        <v>0</v>
      </c>
      <c r="R53" s="287">
        <f t="shared" si="22"/>
        <v>-0.02971562372</v>
      </c>
      <c r="S53" s="299">
        <f>all!I70</f>
        <v>144</v>
      </c>
      <c r="T53" s="51">
        <f t="shared" si="6"/>
        <v>1</v>
      </c>
      <c r="U53" s="288">
        <f t="shared" si="23"/>
        <v>1.428571429</v>
      </c>
      <c r="V53" s="83">
        <f t="shared" si="7"/>
        <v>0.006993006993</v>
      </c>
      <c r="W53" s="289">
        <f t="shared" si="24"/>
        <v>0.0103562079</v>
      </c>
      <c r="X53" s="299">
        <f t="shared" si="1"/>
        <v>181</v>
      </c>
      <c r="Y53" s="83">
        <f t="shared" si="8"/>
        <v>0.005555555556</v>
      </c>
      <c r="Z53" s="289">
        <f t="shared" si="25"/>
        <v>0.0008613670625</v>
      </c>
      <c r="AA53" s="297">
        <f t="shared" si="9"/>
        <v>1</v>
      </c>
      <c r="AB53" s="269">
        <v>78.0</v>
      </c>
      <c r="AC53" s="284">
        <f t="shared" si="29"/>
        <v>72.85714286</v>
      </c>
      <c r="AD53" s="301">
        <f t="shared" si="28"/>
        <v>2</v>
      </c>
      <c r="AE53" s="280">
        <f t="shared" si="12"/>
        <v>257</v>
      </c>
      <c r="AF53" s="273">
        <f t="shared" si="13"/>
        <v>0.007843137255</v>
      </c>
      <c r="AG53" s="287">
        <f t="shared" si="26"/>
        <v>0.008668519232</v>
      </c>
      <c r="AH53" s="80"/>
      <c r="AI53" s="307">
        <f t="shared" si="30"/>
        <v>71</v>
      </c>
      <c r="AJ53" s="281">
        <f t="shared" si="11"/>
        <v>0.01265822785</v>
      </c>
      <c r="AK53" s="80"/>
      <c r="AL53" s="80"/>
      <c r="AM53" s="80"/>
      <c r="AN53" s="80"/>
      <c r="AO53" s="80"/>
      <c r="AP53" s="80"/>
      <c r="AQ53" s="80"/>
      <c r="AR53" s="80"/>
    </row>
    <row r="54" ht="15.75" customHeight="1">
      <c r="A54" s="306">
        <f>all!A71</f>
        <v>43955</v>
      </c>
      <c r="B54" s="260">
        <f>all!B71</f>
        <v>2646</v>
      </c>
      <c r="C54" s="261">
        <f t="shared" si="2"/>
        <v>0.002272727273</v>
      </c>
      <c r="D54" s="291">
        <f t="shared" si="20"/>
        <v>0.005412122132</v>
      </c>
      <c r="E54" s="302"/>
      <c r="G54" s="303"/>
      <c r="H54" s="263"/>
      <c r="I54" s="146"/>
      <c r="J54" s="283"/>
      <c r="K54" s="283"/>
      <c r="L54" s="283"/>
      <c r="M54" s="292"/>
      <c r="N54" s="296">
        <f>all!H71</f>
        <v>35</v>
      </c>
      <c r="O54" s="51">
        <f t="shared" si="4"/>
        <v>-2</v>
      </c>
      <c r="P54" s="51">
        <f t="shared" si="21"/>
        <v>37.71428571</v>
      </c>
      <c r="Q54" s="261">
        <f t="shared" si="5"/>
        <v>-0.05405405405</v>
      </c>
      <c r="R54" s="293">
        <f t="shared" si="22"/>
        <v>-0.02812086126</v>
      </c>
      <c r="S54" s="296">
        <f>all!I71</f>
        <v>146</v>
      </c>
      <c r="T54" s="51">
        <f t="shared" si="6"/>
        <v>2</v>
      </c>
      <c r="U54" s="288">
        <f t="shared" si="23"/>
        <v>1.428571429</v>
      </c>
      <c r="V54" s="54">
        <f t="shared" si="7"/>
        <v>0.01388888889</v>
      </c>
      <c r="W54" s="294">
        <f t="shared" si="24"/>
        <v>0.01020813873</v>
      </c>
      <c r="X54" s="296">
        <f t="shared" si="1"/>
        <v>181</v>
      </c>
      <c r="Y54" s="54">
        <f t="shared" si="8"/>
        <v>0</v>
      </c>
      <c r="Z54" s="294">
        <f t="shared" si="25"/>
        <v>0.001655017856</v>
      </c>
      <c r="AA54" s="297">
        <f t="shared" si="9"/>
        <v>2</v>
      </c>
      <c r="AB54" s="146">
        <v>81.0</v>
      </c>
      <c r="AC54" s="284">
        <f t="shared" si="29"/>
        <v>75.14285714</v>
      </c>
      <c r="AD54" s="298">
        <f t="shared" si="28"/>
        <v>3</v>
      </c>
      <c r="AE54" s="162">
        <f t="shared" si="12"/>
        <v>260</v>
      </c>
      <c r="AF54" s="261">
        <f t="shared" si="13"/>
        <v>0.01167315175</v>
      </c>
      <c r="AG54" s="293">
        <f t="shared" si="26"/>
        <v>0.01033611234</v>
      </c>
      <c r="AI54" s="307">
        <f t="shared" si="30"/>
        <v>67</v>
      </c>
      <c r="AJ54" s="281">
        <f t="shared" si="11"/>
        <v>0.02409638554</v>
      </c>
    </row>
    <row r="55" ht="15.75" customHeight="1">
      <c r="A55" s="306">
        <f>all!A72</f>
        <v>43956</v>
      </c>
      <c r="B55" s="260">
        <f>all!B72</f>
        <v>2656</v>
      </c>
      <c r="C55" s="261">
        <f t="shared" si="2"/>
        <v>0.003779289494</v>
      </c>
      <c r="D55" s="291">
        <f t="shared" si="20"/>
        <v>0.004157896388</v>
      </c>
      <c r="E55" s="302"/>
      <c r="G55" s="303"/>
      <c r="H55" s="263"/>
      <c r="I55" s="146"/>
      <c r="J55" s="283"/>
      <c r="K55" s="283"/>
      <c r="L55" s="283"/>
      <c r="M55" s="292"/>
      <c r="N55" s="296">
        <f>all!H72</f>
        <v>35</v>
      </c>
      <c r="O55" s="51">
        <f t="shared" si="4"/>
        <v>0</v>
      </c>
      <c r="P55" s="51">
        <f t="shared" si="21"/>
        <v>37</v>
      </c>
      <c r="Q55" s="261">
        <f t="shared" si="5"/>
        <v>0</v>
      </c>
      <c r="R55" s="293">
        <f t="shared" si="22"/>
        <v>-0.01815408385</v>
      </c>
      <c r="S55" s="296">
        <f>all!I72</f>
        <v>146</v>
      </c>
      <c r="T55" s="51">
        <f t="shared" si="6"/>
        <v>0</v>
      </c>
      <c r="U55" s="288">
        <f t="shared" si="23"/>
        <v>1.142857143</v>
      </c>
      <c r="V55" s="54">
        <f t="shared" si="7"/>
        <v>0</v>
      </c>
      <c r="W55" s="294">
        <f t="shared" si="24"/>
        <v>0.008107298389</v>
      </c>
      <c r="X55" s="296">
        <f t="shared" si="1"/>
        <v>181</v>
      </c>
      <c r="Y55" s="54">
        <f t="shared" si="8"/>
        <v>0</v>
      </c>
      <c r="Z55" s="294">
        <f t="shared" si="25"/>
        <v>0.002453102453</v>
      </c>
      <c r="AA55" s="297">
        <f t="shared" si="9"/>
        <v>0</v>
      </c>
      <c r="AB55" s="146">
        <v>81.0</v>
      </c>
      <c r="AC55" s="284">
        <f t="shared" si="29"/>
        <v>76.71428571</v>
      </c>
      <c r="AD55" s="298">
        <f t="shared" si="28"/>
        <v>0</v>
      </c>
      <c r="AE55" s="162">
        <f t="shared" si="12"/>
        <v>260</v>
      </c>
      <c r="AF55" s="261">
        <f t="shared" si="13"/>
        <v>0</v>
      </c>
      <c r="AG55" s="293">
        <f t="shared" si="26"/>
        <v>0.007974837251</v>
      </c>
      <c r="AI55" s="307">
        <f t="shared" si="30"/>
        <v>65</v>
      </c>
      <c r="AJ55" s="281">
        <f t="shared" si="11"/>
        <v>0</v>
      </c>
    </row>
    <row r="56" ht="15.75" customHeight="1">
      <c r="A56" s="306">
        <f>all!A73</f>
        <v>43957</v>
      </c>
      <c r="B56" s="260">
        <f>all!B73</f>
        <v>2677</v>
      </c>
      <c r="C56" s="261">
        <f t="shared" si="2"/>
        <v>0.007906626506</v>
      </c>
      <c r="D56" s="291">
        <f t="shared" si="20"/>
        <v>0.004733704604</v>
      </c>
      <c r="E56" s="302"/>
      <c r="G56" s="303"/>
      <c r="H56" s="263"/>
      <c r="I56" s="146"/>
      <c r="J56" s="283"/>
      <c r="K56" s="283"/>
      <c r="L56" s="283"/>
      <c r="M56" s="292"/>
      <c r="N56" s="296">
        <f>all!H73</f>
        <v>36</v>
      </c>
      <c r="O56" s="51">
        <f t="shared" si="4"/>
        <v>1</v>
      </c>
      <c r="P56" s="51">
        <f t="shared" si="21"/>
        <v>36.28571429</v>
      </c>
      <c r="Q56" s="261">
        <f t="shared" si="5"/>
        <v>0.02857142857</v>
      </c>
      <c r="R56" s="293">
        <f t="shared" si="22"/>
        <v>-0.01764387977</v>
      </c>
      <c r="S56" s="296">
        <f>all!I73</f>
        <v>147</v>
      </c>
      <c r="T56" s="51">
        <f t="shared" si="6"/>
        <v>1</v>
      </c>
      <c r="U56" s="288">
        <f t="shared" si="23"/>
        <v>1.142857143</v>
      </c>
      <c r="V56" s="54">
        <f t="shared" si="7"/>
        <v>0.006849315068</v>
      </c>
      <c r="W56" s="294">
        <f t="shared" si="24"/>
        <v>0.008050575283</v>
      </c>
      <c r="X56" s="296">
        <f t="shared" si="1"/>
        <v>183</v>
      </c>
      <c r="Y56" s="54">
        <f t="shared" si="8"/>
        <v>0.01104972376</v>
      </c>
      <c r="Z56" s="294">
        <f t="shared" si="25"/>
        <v>0.002426497982</v>
      </c>
      <c r="AA56" s="297">
        <f t="shared" si="9"/>
        <v>1</v>
      </c>
      <c r="AB56" s="146">
        <v>82.0</v>
      </c>
      <c r="AC56" s="284">
        <f t="shared" si="29"/>
        <v>78.28571429</v>
      </c>
      <c r="AD56" s="298">
        <f t="shared" si="28"/>
        <v>3</v>
      </c>
      <c r="AE56" s="162">
        <f t="shared" si="12"/>
        <v>263</v>
      </c>
      <c r="AF56" s="261">
        <f t="shared" si="13"/>
        <v>0.01153846154</v>
      </c>
      <c r="AG56" s="293">
        <f t="shared" si="26"/>
        <v>0.007881028621</v>
      </c>
      <c r="AI56" s="307">
        <f t="shared" si="30"/>
        <v>64</v>
      </c>
      <c r="AJ56" s="281">
        <f t="shared" si="11"/>
        <v>0.01204819277</v>
      </c>
    </row>
    <row r="57" ht="15.75" customHeight="1">
      <c r="A57" s="306">
        <f>all!A74</f>
        <v>43958</v>
      </c>
      <c r="B57" s="260">
        <f>all!B74</f>
        <v>2692</v>
      </c>
      <c r="C57" s="261">
        <f t="shared" si="2"/>
        <v>0.005603287262</v>
      </c>
      <c r="D57" s="291">
        <f t="shared" si="20"/>
        <v>0.004706816243</v>
      </c>
      <c r="E57" s="302"/>
      <c r="G57" s="303"/>
      <c r="H57" s="263"/>
      <c r="I57" s="146"/>
      <c r="J57" s="283"/>
      <c r="K57" s="283"/>
      <c r="L57" s="283"/>
      <c r="M57" s="292"/>
      <c r="N57" s="296">
        <f>all!H74</f>
        <v>33</v>
      </c>
      <c r="O57" s="51">
        <f t="shared" si="4"/>
        <v>-3</v>
      </c>
      <c r="P57" s="51">
        <f t="shared" si="21"/>
        <v>35.57142857</v>
      </c>
      <c r="Q57" s="261">
        <f t="shared" si="5"/>
        <v>-0.08333333333</v>
      </c>
      <c r="R57" s="293">
        <f t="shared" si="22"/>
        <v>-0.01909568</v>
      </c>
      <c r="S57" s="296">
        <f>all!I74</f>
        <v>148</v>
      </c>
      <c r="T57" s="51">
        <f t="shared" si="6"/>
        <v>1</v>
      </c>
      <c r="U57" s="288">
        <f t="shared" si="23"/>
        <v>1.142857143</v>
      </c>
      <c r="V57" s="54">
        <f t="shared" si="7"/>
        <v>0.006802721088</v>
      </c>
      <c r="W57" s="294">
        <f t="shared" si="24"/>
        <v>0.007994643352</v>
      </c>
      <c r="X57" s="296">
        <f t="shared" si="1"/>
        <v>181</v>
      </c>
      <c r="Y57" s="54">
        <f t="shared" si="8"/>
        <v>-0.01092896175</v>
      </c>
      <c r="Z57" s="294">
        <f t="shared" si="25"/>
        <v>0.002452519319</v>
      </c>
      <c r="AA57" s="297">
        <f t="shared" si="9"/>
        <v>1</v>
      </c>
      <c r="AB57" s="146">
        <v>85.0</v>
      </c>
      <c r="AC57" s="284">
        <f t="shared" si="29"/>
        <v>79.85714286</v>
      </c>
      <c r="AD57" s="298">
        <f t="shared" si="28"/>
        <v>1</v>
      </c>
      <c r="AE57" s="162">
        <f t="shared" si="12"/>
        <v>264</v>
      </c>
      <c r="AF57" s="261">
        <f t="shared" si="13"/>
        <v>0.003802281369</v>
      </c>
      <c r="AG57" s="293">
        <f t="shared" si="26"/>
        <v>0.007850488208</v>
      </c>
      <c r="AI57" s="307">
        <f t="shared" si="30"/>
        <v>62</v>
      </c>
      <c r="AJ57" s="281">
        <f t="shared" si="11"/>
        <v>0.01162790698</v>
      </c>
    </row>
    <row r="58" ht="15.75" customHeight="1">
      <c r="A58" s="306">
        <f>all!A75</f>
        <v>43959</v>
      </c>
      <c r="B58" s="260">
        <f>all!B75</f>
        <v>2705</v>
      </c>
      <c r="C58" s="261">
        <f t="shared" si="2"/>
        <v>0.004829123328</v>
      </c>
      <c r="D58" s="291">
        <f t="shared" si="20"/>
        <v>0.004245059526</v>
      </c>
      <c r="E58" s="302"/>
      <c r="G58" s="303"/>
      <c r="H58" s="263"/>
      <c r="I58" s="146"/>
      <c r="J58" s="283"/>
      <c r="K58" s="283"/>
      <c r="L58" s="283"/>
      <c r="M58" s="292"/>
      <c r="N58" s="296">
        <f>all!H75</f>
        <v>32</v>
      </c>
      <c r="O58" s="51">
        <f t="shared" si="4"/>
        <v>-1</v>
      </c>
      <c r="P58" s="51">
        <f t="shared" si="21"/>
        <v>35</v>
      </c>
      <c r="Q58" s="261">
        <f t="shared" si="5"/>
        <v>-0.0303030303</v>
      </c>
      <c r="R58" s="293">
        <f t="shared" si="22"/>
        <v>-0.01590588733</v>
      </c>
      <c r="S58" s="296">
        <f>all!I75</f>
        <v>150</v>
      </c>
      <c r="T58" s="51">
        <f t="shared" si="6"/>
        <v>2</v>
      </c>
      <c r="U58" s="288">
        <f t="shared" si="23"/>
        <v>1.428571429</v>
      </c>
      <c r="V58" s="54">
        <f t="shared" si="7"/>
        <v>0.01351351351</v>
      </c>
      <c r="W58" s="294">
        <f t="shared" si="24"/>
        <v>0.009925145283</v>
      </c>
      <c r="X58" s="296">
        <f t="shared" si="1"/>
        <v>182</v>
      </c>
      <c r="Y58" s="54">
        <f t="shared" si="8"/>
        <v>0.005524861878</v>
      </c>
      <c r="Z58" s="294">
        <f t="shared" si="25"/>
        <v>0.004846921739</v>
      </c>
      <c r="AA58" s="297">
        <f t="shared" si="9"/>
        <v>2</v>
      </c>
      <c r="AB58" s="146">
        <v>85.0</v>
      </c>
      <c r="AC58" s="284">
        <f t="shared" si="29"/>
        <v>81.28571429</v>
      </c>
      <c r="AD58" s="298">
        <f t="shared" si="28"/>
        <v>1</v>
      </c>
      <c r="AE58" s="162">
        <f t="shared" si="12"/>
        <v>265</v>
      </c>
      <c r="AF58" s="261">
        <f t="shared" si="13"/>
        <v>0.003787878788</v>
      </c>
      <c r="AG58" s="293">
        <f t="shared" si="26"/>
        <v>0.00896304232</v>
      </c>
      <c r="AI58" s="307">
        <f t="shared" si="30"/>
        <v>60</v>
      </c>
      <c r="AJ58" s="281">
        <f t="shared" si="11"/>
        <v>0.02298850575</v>
      </c>
    </row>
    <row r="59" ht="15.75" customHeight="1">
      <c r="A59" s="308">
        <f>all!A76</f>
        <v>43960</v>
      </c>
      <c r="B59" s="260">
        <f>all!B76</f>
        <v>2724</v>
      </c>
      <c r="C59" s="261">
        <f t="shared" si="2"/>
        <v>0.007024029575</v>
      </c>
      <c r="D59" s="291">
        <f t="shared" si="20"/>
        <v>0.004813283966</v>
      </c>
      <c r="E59" s="302"/>
      <c r="G59" s="303"/>
      <c r="H59" s="263"/>
      <c r="I59" s="146"/>
      <c r="J59" s="283"/>
      <c r="K59" s="283"/>
      <c r="L59" s="283"/>
      <c r="M59" s="292"/>
      <c r="N59" s="296">
        <f>all!H76</f>
        <v>28</v>
      </c>
      <c r="O59" s="51">
        <f t="shared" si="4"/>
        <v>-4</v>
      </c>
      <c r="P59" s="51">
        <f t="shared" si="21"/>
        <v>33.71428571</v>
      </c>
      <c r="Q59" s="261">
        <f t="shared" si="5"/>
        <v>-0.125</v>
      </c>
      <c r="R59" s="293">
        <f t="shared" si="22"/>
        <v>-0.03773128416</v>
      </c>
      <c r="S59" s="296">
        <f>all!I76</f>
        <v>151</v>
      </c>
      <c r="T59" s="51">
        <f t="shared" si="6"/>
        <v>1</v>
      </c>
      <c r="U59" s="288">
        <f t="shared" si="23"/>
        <v>1.142857143</v>
      </c>
      <c r="V59" s="54">
        <f t="shared" si="7"/>
        <v>0.006666666667</v>
      </c>
      <c r="W59" s="294">
        <f t="shared" si="24"/>
        <v>0.007816301746</v>
      </c>
      <c r="X59" s="296">
        <f t="shared" si="1"/>
        <v>179</v>
      </c>
      <c r="Y59" s="54">
        <f t="shared" si="8"/>
        <v>-0.01648351648</v>
      </c>
      <c r="Z59" s="294">
        <f t="shared" si="25"/>
        <v>-0.0007546195773</v>
      </c>
      <c r="AA59" s="297">
        <f t="shared" si="9"/>
        <v>1</v>
      </c>
      <c r="AB59" s="146">
        <v>86.0</v>
      </c>
      <c r="AC59" s="284">
        <f t="shared" si="29"/>
        <v>82.57142857</v>
      </c>
      <c r="AD59" s="298">
        <f t="shared" si="28"/>
        <v>-2</v>
      </c>
      <c r="AE59" s="162">
        <f t="shared" si="12"/>
        <v>263</v>
      </c>
      <c r="AF59" s="261">
        <f t="shared" si="13"/>
        <v>-0.007547169811</v>
      </c>
      <c r="AG59" s="293">
        <f t="shared" si="26"/>
        <v>0.004442534413</v>
      </c>
      <c r="AI59" s="307">
        <f t="shared" si="30"/>
        <v>58</v>
      </c>
      <c r="AJ59" s="281">
        <f t="shared" si="11"/>
        <v>0.01149425287</v>
      </c>
    </row>
    <row r="60" ht="15.75" customHeight="1">
      <c r="A60" s="309">
        <f>all!A77</f>
        <v>43961</v>
      </c>
      <c r="B60" s="272">
        <f>all!B77</f>
        <v>2730</v>
      </c>
      <c r="C60" s="273">
        <f t="shared" si="2"/>
        <v>0.002202643172</v>
      </c>
      <c r="D60" s="285">
        <f t="shared" si="20"/>
        <v>0.004802532373</v>
      </c>
      <c r="E60" s="304"/>
      <c r="F60" s="80"/>
      <c r="G60" s="305"/>
      <c r="H60" s="300"/>
      <c r="I60" s="269"/>
      <c r="J60" s="275"/>
      <c r="K60" s="275"/>
      <c r="L60" s="275"/>
      <c r="M60" s="286"/>
      <c r="N60" s="299">
        <f>all!H77</f>
        <v>30</v>
      </c>
      <c r="O60" s="51">
        <f t="shared" si="4"/>
        <v>2</v>
      </c>
      <c r="P60" s="51">
        <f t="shared" si="21"/>
        <v>32.71428571</v>
      </c>
      <c r="Q60" s="273">
        <f t="shared" si="5"/>
        <v>0.07142857143</v>
      </c>
      <c r="R60" s="287">
        <f t="shared" si="22"/>
        <v>-0.02752720253</v>
      </c>
      <c r="S60" s="299">
        <f>all!I77</f>
        <v>151</v>
      </c>
      <c r="T60" s="51">
        <f t="shared" si="6"/>
        <v>0</v>
      </c>
      <c r="U60" s="288">
        <f t="shared" si="23"/>
        <v>1</v>
      </c>
      <c r="V60" s="83">
        <f t="shared" si="7"/>
        <v>0</v>
      </c>
      <c r="W60" s="289">
        <f t="shared" si="24"/>
        <v>0.006817300747</v>
      </c>
      <c r="X60" s="299">
        <f t="shared" si="1"/>
        <v>181</v>
      </c>
      <c r="Y60" s="83">
        <f t="shared" si="8"/>
        <v>0.01117318436</v>
      </c>
      <c r="Z60" s="289">
        <f t="shared" si="25"/>
        <v>0.00004789882296</v>
      </c>
      <c r="AA60" s="297">
        <f t="shared" si="9"/>
        <v>0</v>
      </c>
      <c r="AB60" s="269">
        <v>87.0</v>
      </c>
      <c r="AC60" s="284">
        <f t="shared" si="29"/>
        <v>83.85714286</v>
      </c>
      <c r="AD60" s="301">
        <f t="shared" si="28"/>
        <v>3</v>
      </c>
      <c r="AE60" s="280">
        <f t="shared" si="12"/>
        <v>266</v>
      </c>
      <c r="AF60" s="273">
        <f t="shared" si="13"/>
        <v>0.01140684411</v>
      </c>
      <c r="AG60" s="287">
        <f t="shared" si="26"/>
        <v>0.004951635392</v>
      </c>
      <c r="AH60" s="80"/>
      <c r="AI60" s="307">
        <f t="shared" si="30"/>
        <v>53</v>
      </c>
      <c r="AJ60" s="281">
        <f t="shared" si="11"/>
        <v>0</v>
      </c>
      <c r="AK60" s="80"/>
      <c r="AL60" s="80"/>
      <c r="AM60" s="80"/>
      <c r="AN60" s="80"/>
      <c r="AO60" s="80"/>
      <c r="AP60" s="80"/>
      <c r="AQ60" s="80"/>
      <c r="AR60" s="80"/>
    </row>
    <row r="61" ht="15.75" customHeight="1">
      <c r="A61" s="306">
        <f>all!A78</f>
        <v>43962</v>
      </c>
      <c r="B61" s="260">
        <f>all!B78</f>
        <v>2740</v>
      </c>
      <c r="C61" s="261">
        <f t="shared" si="2"/>
        <v>0.003663003663</v>
      </c>
      <c r="D61" s="291">
        <f t="shared" si="20"/>
        <v>0.005001143286</v>
      </c>
      <c r="E61" s="302"/>
      <c r="G61" s="303"/>
      <c r="H61" s="263"/>
      <c r="I61" s="146"/>
      <c r="J61" s="283"/>
      <c r="K61" s="283"/>
      <c r="L61" s="283"/>
      <c r="M61" s="292"/>
      <c r="N61" s="296">
        <f>all!H78</f>
        <v>32</v>
      </c>
      <c r="O61" s="51">
        <f t="shared" si="4"/>
        <v>2</v>
      </c>
      <c r="P61" s="51">
        <f t="shared" si="21"/>
        <v>32.28571429</v>
      </c>
      <c r="Q61" s="261">
        <f t="shared" si="5"/>
        <v>0.06666666667</v>
      </c>
      <c r="R61" s="293">
        <f t="shared" si="22"/>
        <v>-0.01028138528</v>
      </c>
      <c r="S61" s="296">
        <f>all!I78</f>
        <v>151</v>
      </c>
      <c r="T61" s="51">
        <f t="shared" si="6"/>
        <v>0</v>
      </c>
      <c r="U61" s="288">
        <f t="shared" si="23"/>
        <v>0.7142857143</v>
      </c>
      <c r="V61" s="54">
        <f t="shared" si="7"/>
        <v>0</v>
      </c>
      <c r="W61" s="294">
        <f t="shared" si="24"/>
        <v>0.004833173762</v>
      </c>
      <c r="X61" s="296">
        <f t="shared" si="1"/>
        <v>183</v>
      </c>
      <c r="Y61" s="54">
        <f t="shared" si="8"/>
        <v>0.01104972376</v>
      </c>
      <c r="Z61" s="294">
        <f t="shared" si="25"/>
        <v>0.001626430788</v>
      </c>
      <c r="AA61" s="310">
        <f t="shared" si="9"/>
        <v>0</v>
      </c>
      <c r="AB61" s="146">
        <v>87.0</v>
      </c>
      <c r="AC61" s="284">
        <f t="shared" si="29"/>
        <v>84.71428571</v>
      </c>
      <c r="AD61" s="298">
        <f t="shared" si="28"/>
        <v>2</v>
      </c>
      <c r="AE61" s="162">
        <f t="shared" si="12"/>
        <v>268</v>
      </c>
      <c r="AF61" s="261">
        <f t="shared" si="13"/>
        <v>0.007518796992</v>
      </c>
      <c r="AG61" s="293">
        <f t="shared" si="26"/>
        <v>0.00435815614</v>
      </c>
      <c r="AI61" s="307">
        <f t="shared" si="30"/>
        <v>52</v>
      </c>
      <c r="AJ61" s="281">
        <f t="shared" si="11"/>
        <v>0</v>
      </c>
    </row>
    <row r="62" ht="15.75" customHeight="1">
      <c r="A62" s="306">
        <f>all!A79</f>
        <v>43963</v>
      </c>
      <c r="B62" s="260">
        <f>all!B79</f>
        <v>2758</v>
      </c>
      <c r="C62" s="261">
        <f t="shared" si="2"/>
        <v>0.006569343066</v>
      </c>
      <c r="D62" s="291">
        <f t="shared" si="20"/>
        <v>0.005399722367</v>
      </c>
      <c r="E62" s="302"/>
      <c r="G62" s="303"/>
      <c r="H62" s="263"/>
      <c r="I62" s="146"/>
      <c r="J62" s="283"/>
      <c r="K62" s="283"/>
      <c r="L62" s="283"/>
      <c r="M62" s="292"/>
      <c r="N62" s="296">
        <f>all!H79</f>
        <v>32</v>
      </c>
      <c r="O62" s="51">
        <f t="shared" si="4"/>
        <v>0</v>
      </c>
      <c r="P62" s="51">
        <f t="shared" si="21"/>
        <v>31.85714286</v>
      </c>
      <c r="Q62" s="261">
        <f t="shared" si="5"/>
        <v>0</v>
      </c>
      <c r="R62" s="293">
        <f t="shared" si="22"/>
        <v>-0.01028138528</v>
      </c>
      <c r="S62" s="296">
        <f>all!I79</f>
        <v>152</v>
      </c>
      <c r="T62" s="51">
        <f t="shared" si="6"/>
        <v>1</v>
      </c>
      <c r="U62" s="288">
        <f t="shared" si="23"/>
        <v>0.8571428571</v>
      </c>
      <c r="V62" s="54">
        <f t="shared" si="7"/>
        <v>0.006622516556</v>
      </c>
      <c r="W62" s="294">
        <f t="shared" si="24"/>
        <v>0.005779247556</v>
      </c>
      <c r="X62" s="296">
        <f t="shared" si="1"/>
        <v>184</v>
      </c>
      <c r="Y62" s="54">
        <f t="shared" si="8"/>
        <v>0.005464480874</v>
      </c>
      <c r="Z62" s="294">
        <f t="shared" si="25"/>
        <v>0.002407070913</v>
      </c>
      <c r="AA62" s="310">
        <f t="shared" si="9"/>
        <v>1</v>
      </c>
      <c r="AB62" s="146">
        <v>88.0</v>
      </c>
      <c r="AC62" s="284">
        <f t="shared" si="29"/>
        <v>85.71428571</v>
      </c>
      <c r="AD62" s="298">
        <f t="shared" si="28"/>
        <v>2</v>
      </c>
      <c r="AE62" s="162">
        <f t="shared" si="12"/>
        <v>270</v>
      </c>
      <c r="AF62" s="261">
        <f t="shared" si="13"/>
        <v>0.007462686567</v>
      </c>
      <c r="AG62" s="293">
        <f t="shared" si="26"/>
        <v>0.005424254221</v>
      </c>
      <c r="AI62" s="307">
        <f t="shared" si="30"/>
        <v>51</v>
      </c>
      <c r="AJ62" s="281">
        <f t="shared" si="11"/>
        <v>0.01123595506</v>
      </c>
    </row>
    <row r="63" ht="15.75" customHeight="1">
      <c r="A63" s="306">
        <f>all!A80</f>
        <v>43964</v>
      </c>
      <c r="B63" s="260">
        <f>all!B80</f>
        <v>2774</v>
      </c>
      <c r="C63" s="261">
        <f t="shared" si="2"/>
        <v>0.005801305294</v>
      </c>
      <c r="D63" s="291">
        <f t="shared" si="20"/>
        <v>0.005098962194</v>
      </c>
      <c r="E63" s="302"/>
      <c r="G63" s="303"/>
      <c r="H63" s="263"/>
      <c r="I63" s="146"/>
      <c r="J63" s="283"/>
      <c r="K63" s="283"/>
      <c r="L63" s="283"/>
      <c r="M63" s="292"/>
      <c r="N63" s="296">
        <f>all!H80</f>
        <v>28</v>
      </c>
      <c r="O63" s="51">
        <f t="shared" si="4"/>
        <v>-4</v>
      </c>
      <c r="P63" s="51">
        <f t="shared" si="21"/>
        <v>30.71428571</v>
      </c>
      <c r="Q63" s="261">
        <f t="shared" si="5"/>
        <v>-0.125</v>
      </c>
      <c r="R63" s="293">
        <f t="shared" si="22"/>
        <v>-0.03222016079</v>
      </c>
      <c r="S63" s="296">
        <f>all!I80</f>
        <v>155</v>
      </c>
      <c r="T63" s="51">
        <f t="shared" si="6"/>
        <v>3</v>
      </c>
      <c r="U63" s="288">
        <f t="shared" si="23"/>
        <v>1.142857143</v>
      </c>
      <c r="V63" s="54">
        <f t="shared" si="7"/>
        <v>0.01973684211</v>
      </c>
      <c r="W63" s="294">
        <f t="shared" si="24"/>
        <v>0.007620322847</v>
      </c>
      <c r="X63" s="296">
        <f t="shared" si="1"/>
        <v>183</v>
      </c>
      <c r="Y63" s="54">
        <f t="shared" si="8"/>
        <v>-0.005434782609</v>
      </c>
      <c r="Z63" s="294">
        <f t="shared" si="25"/>
        <v>0.00005214143234</v>
      </c>
      <c r="AA63" s="310">
        <f t="shared" si="9"/>
        <v>3</v>
      </c>
      <c r="AB63" s="146">
        <v>88.0</v>
      </c>
      <c r="AC63" s="284">
        <f t="shared" si="29"/>
        <v>86.57142857</v>
      </c>
      <c r="AD63" s="298">
        <f t="shared" si="28"/>
        <v>-1</v>
      </c>
      <c r="AE63" s="162">
        <f t="shared" si="12"/>
        <v>269</v>
      </c>
      <c r="AF63" s="261">
        <f t="shared" si="13"/>
        <v>-0.003703703704</v>
      </c>
      <c r="AG63" s="293">
        <f t="shared" si="26"/>
        <v>0.003246802044</v>
      </c>
      <c r="AI63" s="307">
        <f t="shared" si="30"/>
        <v>53</v>
      </c>
      <c r="AJ63" s="281">
        <f t="shared" si="11"/>
        <v>0.03296703297</v>
      </c>
    </row>
    <row r="64" ht="15.75" customHeight="1">
      <c r="A64" s="306">
        <f>all!A81</f>
        <v>43965</v>
      </c>
      <c r="B64" s="260">
        <f>all!B81</f>
        <v>2784</v>
      </c>
      <c r="C64" s="261">
        <f t="shared" si="2"/>
        <v>0.003604902668</v>
      </c>
      <c r="D64" s="291">
        <f t="shared" si="20"/>
        <v>0.004813478681</v>
      </c>
      <c r="E64" s="302"/>
      <c r="G64" s="303"/>
      <c r="H64" s="263"/>
      <c r="I64" s="146"/>
      <c r="J64" s="283"/>
      <c r="K64" s="283"/>
      <c r="L64" s="283"/>
      <c r="M64" s="292"/>
      <c r="N64" s="296">
        <f>all!H81</f>
        <v>24</v>
      </c>
      <c r="O64" s="51">
        <f t="shared" si="4"/>
        <v>-4</v>
      </c>
      <c r="P64" s="51">
        <f t="shared" si="21"/>
        <v>29.42857143</v>
      </c>
      <c r="Q64" s="261">
        <f t="shared" si="5"/>
        <v>-0.1428571429</v>
      </c>
      <c r="R64" s="293">
        <f t="shared" si="22"/>
        <v>-0.04072356215</v>
      </c>
      <c r="S64" s="296">
        <f>all!I81</f>
        <v>156</v>
      </c>
      <c r="T64" s="51">
        <f t="shared" si="6"/>
        <v>1</v>
      </c>
      <c r="U64" s="288">
        <f t="shared" si="23"/>
        <v>1.142857143</v>
      </c>
      <c r="V64" s="54">
        <f t="shared" si="7"/>
        <v>0.006451612903</v>
      </c>
      <c r="W64" s="294">
        <f t="shared" si="24"/>
        <v>0.007570164535</v>
      </c>
      <c r="X64" s="296">
        <f t="shared" si="1"/>
        <v>180</v>
      </c>
      <c r="Y64" s="54">
        <f t="shared" si="8"/>
        <v>-0.01639344262</v>
      </c>
      <c r="Z64" s="294">
        <f t="shared" si="25"/>
        <v>-0.0007284986926</v>
      </c>
      <c r="AA64" s="310">
        <f t="shared" si="9"/>
        <v>1</v>
      </c>
      <c r="AB64" s="146">
        <v>90.0</v>
      </c>
      <c r="AC64" s="284">
        <f t="shared" si="29"/>
        <v>87.28571429</v>
      </c>
      <c r="AD64" s="298">
        <f t="shared" si="28"/>
        <v>-1</v>
      </c>
      <c r="AE64" s="162">
        <f t="shared" si="12"/>
        <v>268</v>
      </c>
      <c r="AF64" s="261">
        <f t="shared" si="13"/>
        <v>-0.003717472119</v>
      </c>
      <c r="AG64" s="293">
        <f t="shared" si="26"/>
        <v>0.002172551546</v>
      </c>
      <c r="AI64" s="307">
        <f t="shared" si="30"/>
        <v>51</v>
      </c>
      <c r="AJ64" s="281">
        <f t="shared" si="11"/>
        <v>0.01098901099</v>
      </c>
    </row>
    <row r="65" ht="15.75" customHeight="1">
      <c r="A65" s="306">
        <f>all!A82</f>
        <v>43966</v>
      </c>
      <c r="B65" s="260">
        <f>all!B82</f>
        <v>2824</v>
      </c>
      <c r="C65" s="261">
        <f t="shared" si="2"/>
        <v>0.01436781609</v>
      </c>
      <c r="D65" s="291">
        <f t="shared" si="20"/>
        <v>0.006176149076</v>
      </c>
      <c r="E65" s="302"/>
      <c r="G65" s="303"/>
      <c r="H65" s="263"/>
      <c r="I65" s="146"/>
      <c r="J65" s="283"/>
      <c r="K65" s="283"/>
      <c r="L65" s="283"/>
      <c r="M65" s="292"/>
      <c r="N65" s="296">
        <f>all!H82</f>
        <v>23</v>
      </c>
      <c r="O65" s="51">
        <f t="shared" si="4"/>
        <v>-1</v>
      </c>
      <c r="P65" s="51">
        <f t="shared" si="21"/>
        <v>28.14285714</v>
      </c>
      <c r="Q65" s="261">
        <f t="shared" si="5"/>
        <v>-0.04166666667</v>
      </c>
      <c r="R65" s="293">
        <f t="shared" si="22"/>
        <v>-0.04234693878</v>
      </c>
      <c r="S65" s="296">
        <f>all!I82</f>
        <v>160</v>
      </c>
      <c r="T65" s="51">
        <f t="shared" si="6"/>
        <v>4</v>
      </c>
      <c r="U65" s="288">
        <f t="shared" si="23"/>
        <v>1.428571429</v>
      </c>
      <c r="V65" s="54">
        <f t="shared" si="7"/>
        <v>0.02564102564</v>
      </c>
      <c r="W65" s="294">
        <f t="shared" si="24"/>
        <v>0.009302666267</v>
      </c>
      <c r="X65" s="296">
        <f t="shared" si="1"/>
        <v>183</v>
      </c>
      <c r="Y65" s="54">
        <f t="shared" si="8"/>
        <v>0.01666666667</v>
      </c>
      <c r="Z65" s="294">
        <f t="shared" si="25"/>
        <v>0.0008631877058</v>
      </c>
      <c r="AA65" s="310">
        <f t="shared" si="9"/>
        <v>4</v>
      </c>
      <c r="AB65" s="146">
        <v>90.0</v>
      </c>
      <c r="AC65" s="284">
        <f t="shared" si="29"/>
        <v>88</v>
      </c>
      <c r="AD65" s="298">
        <f t="shared" si="28"/>
        <v>3</v>
      </c>
      <c r="AE65" s="162">
        <f t="shared" si="12"/>
        <v>271</v>
      </c>
      <c r="AF65" s="261">
        <f t="shared" si="13"/>
        <v>0.01119402985</v>
      </c>
      <c r="AG65" s="293">
        <f t="shared" si="26"/>
        <v>0.003230573126</v>
      </c>
      <c r="AI65" s="307">
        <f t="shared" si="30"/>
        <v>52</v>
      </c>
      <c r="AJ65" s="281">
        <f t="shared" si="11"/>
        <v>0.04255319149</v>
      </c>
    </row>
    <row r="66" ht="15.75" customHeight="1">
      <c r="A66" s="308">
        <f>all!A83</f>
        <v>43967</v>
      </c>
      <c r="B66" s="260">
        <f>all!B83</f>
        <v>2833</v>
      </c>
      <c r="C66" s="261">
        <f t="shared" si="2"/>
        <v>0.003186968839</v>
      </c>
      <c r="D66" s="291">
        <f t="shared" si="20"/>
        <v>0.005627997542</v>
      </c>
      <c r="E66" s="302"/>
      <c r="G66" s="303"/>
      <c r="H66" s="263"/>
      <c r="I66" s="146"/>
      <c r="J66" s="283"/>
      <c r="K66" s="283"/>
      <c r="L66" s="283"/>
      <c r="M66" s="292"/>
      <c r="N66" s="296">
        <f>all!H83</f>
        <v>23</v>
      </c>
      <c r="O66" s="51">
        <f t="shared" si="4"/>
        <v>0</v>
      </c>
      <c r="P66" s="51">
        <f t="shared" si="21"/>
        <v>27.42857143</v>
      </c>
      <c r="Q66" s="261">
        <f t="shared" si="5"/>
        <v>0</v>
      </c>
      <c r="R66" s="293">
        <f t="shared" si="22"/>
        <v>-0.02448979592</v>
      </c>
      <c r="S66" s="296">
        <f>all!I83</f>
        <v>162</v>
      </c>
      <c r="T66" s="51">
        <f t="shared" si="6"/>
        <v>2</v>
      </c>
      <c r="U66" s="288">
        <f t="shared" si="23"/>
        <v>1.571428571</v>
      </c>
      <c r="V66" s="54">
        <f t="shared" si="7"/>
        <v>0.0125</v>
      </c>
      <c r="W66" s="294">
        <f t="shared" si="24"/>
        <v>0.0101359996</v>
      </c>
      <c r="X66" s="296">
        <f t="shared" si="1"/>
        <v>185</v>
      </c>
      <c r="Y66" s="54">
        <f t="shared" si="8"/>
        <v>0.01092896175</v>
      </c>
      <c r="Z66" s="294">
        <f t="shared" si="25"/>
        <v>0.004779256025</v>
      </c>
      <c r="AA66" s="310">
        <f t="shared" si="9"/>
        <v>2</v>
      </c>
      <c r="AB66" s="146">
        <v>90.0</v>
      </c>
      <c r="AC66" s="284">
        <f t="shared" si="29"/>
        <v>88.57142857</v>
      </c>
      <c r="AD66" s="298">
        <f t="shared" si="28"/>
        <v>2</v>
      </c>
      <c r="AE66" s="162">
        <f t="shared" si="12"/>
        <v>273</v>
      </c>
      <c r="AF66" s="261">
        <f t="shared" si="13"/>
        <v>0.007380073801</v>
      </c>
      <c r="AG66" s="293">
        <f t="shared" si="26"/>
        <v>0.005363036499</v>
      </c>
      <c r="AI66" s="307">
        <f t="shared" si="30"/>
        <v>52</v>
      </c>
      <c r="AJ66" s="281">
        <f t="shared" si="11"/>
        <v>0.02173913043</v>
      </c>
    </row>
    <row r="67" ht="15.75" customHeight="1">
      <c r="A67" s="308">
        <f>all!A84</f>
        <v>43968</v>
      </c>
      <c r="B67" s="260">
        <f>all!B84</f>
        <v>2848</v>
      </c>
      <c r="C67" s="261">
        <f t="shared" si="2"/>
        <v>0.005294740558</v>
      </c>
      <c r="D67" s="291">
        <f t="shared" si="20"/>
        <v>0.00606972574</v>
      </c>
      <c r="E67" s="302"/>
      <c r="G67" s="303"/>
      <c r="H67" s="263"/>
      <c r="I67" s="146"/>
      <c r="J67" s="283"/>
      <c r="K67" s="283"/>
      <c r="L67" s="283"/>
      <c r="M67" s="292"/>
      <c r="N67" s="296">
        <f>all!H84</f>
        <v>22</v>
      </c>
      <c r="O67" s="51">
        <f t="shared" si="4"/>
        <v>-1</v>
      </c>
      <c r="P67" s="51">
        <f t="shared" si="21"/>
        <v>26.28571429</v>
      </c>
      <c r="Q67" s="261">
        <f t="shared" si="5"/>
        <v>-0.04347826087</v>
      </c>
      <c r="R67" s="293">
        <f t="shared" si="22"/>
        <v>-0.04090505768</v>
      </c>
      <c r="S67" s="296">
        <f>all!I84</f>
        <v>163</v>
      </c>
      <c r="T67" s="51">
        <f t="shared" si="6"/>
        <v>1</v>
      </c>
      <c r="U67" s="288">
        <f t="shared" si="23"/>
        <v>1.714285714</v>
      </c>
      <c r="V67" s="54">
        <f t="shared" si="7"/>
        <v>0.006172839506</v>
      </c>
      <c r="W67" s="294">
        <f t="shared" si="24"/>
        <v>0.01101783382</v>
      </c>
      <c r="X67" s="296">
        <f t="shared" si="1"/>
        <v>185</v>
      </c>
      <c r="Y67" s="54">
        <f t="shared" si="8"/>
        <v>0</v>
      </c>
      <c r="Z67" s="294">
        <f t="shared" si="25"/>
        <v>0.003183086831</v>
      </c>
      <c r="AA67" s="310">
        <f t="shared" si="9"/>
        <v>1</v>
      </c>
      <c r="AB67" s="146">
        <v>90.0</v>
      </c>
      <c r="AC67" s="284">
        <f t="shared" si="29"/>
        <v>89</v>
      </c>
      <c r="AD67" s="298">
        <f t="shared" si="28"/>
        <v>0</v>
      </c>
      <c r="AE67" s="162">
        <f t="shared" si="12"/>
        <v>273</v>
      </c>
      <c r="AF67" s="261">
        <f t="shared" si="13"/>
        <v>0</v>
      </c>
      <c r="AG67" s="293">
        <f t="shared" si="26"/>
        <v>0.003733487341</v>
      </c>
      <c r="AI67" s="307">
        <f t="shared" si="30"/>
        <v>53</v>
      </c>
      <c r="AJ67" s="281">
        <f t="shared" si="11"/>
        <v>0.01098901099</v>
      </c>
    </row>
    <row r="68" ht="15.75" customHeight="1">
      <c r="A68" s="306">
        <f>all!A85</f>
        <v>43969</v>
      </c>
      <c r="B68" s="260">
        <f>all!B85</f>
        <v>2850</v>
      </c>
      <c r="C68" s="261">
        <f t="shared" si="2"/>
        <v>0.000702247191</v>
      </c>
      <c r="D68" s="291">
        <f t="shared" si="20"/>
        <v>0.005646760529</v>
      </c>
      <c r="E68" s="302"/>
      <c r="G68" s="303"/>
      <c r="H68" s="263"/>
      <c r="I68" s="146"/>
      <c r="J68" s="283"/>
      <c r="K68" s="283"/>
      <c r="L68" s="283"/>
      <c r="M68" s="292"/>
      <c r="N68" s="296">
        <f>all!H85</f>
        <v>24</v>
      </c>
      <c r="O68" s="51">
        <f t="shared" si="4"/>
        <v>2</v>
      </c>
      <c r="P68" s="51">
        <f t="shared" si="21"/>
        <v>25.14285714</v>
      </c>
      <c r="Q68" s="261">
        <f t="shared" si="5"/>
        <v>0.09090909091</v>
      </c>
      <c r="R68" s="293">
        <f t="shared" si="22"/>
        <v>-0.03744185421</v>
      </c>
      <c r="S68" s="296">
        <f>all!I85</f>
        <v>165</v>
      </c>
      <c r="T68" s="51">
        <f t="shared" si="6"/>
        <v>2</v>
      </c>
      <c r="U68" s="288">
        <f t="shared" si="23"/>
        <v>2</v>
      </c>
      <c r="V68" s="54">
        <f t="shared" si="7"/>
        <v>0.01226993865</v>
      </c>
      <c r="W68" s="294">
        <f t="shared" si="24"/>
        <v>0.01277068219</v>
      </c>
      <c r="X68" s="296">
        <f t="shared" si="1"/>
        <v>189</v>
      </c>
      <c r="Y68" s="54">
        <f t="shared" si="8"/>
        <v>0.02162162162</v>
      </c>
      <c r="Z68" s="294">
        <f t="shared" si="25"/>
        <v>0.004693357954</v>
      </c>
      <c r="AA68" s="310">
        <f t="shared" si="9"/>
        <v>2</v>
      </c>
      <c r="AB68" s="146">
        <v>90.0</v>
      </c>
      <c r="AC68" s="284">
        <f t="shared" si="29"/>
        <v>89.42857143</v>
      </c>
      <c r="AD68" s="298">
        <f t="shared" si="28"/>
        <v>4</v>
      </c>
      <c r="AE68" s="162">
        <f t="shared" si="12"/>
        <v>277</v>
      </c>
      <c r="AF68" s="261">
        <f t="shared" si="13"/>
        <v>0.01465201465</v>
      </c>
      <c r="AG68" s="293">
        <f t="shared" si="26"/>
        <v>0.004752518435</v>
      </c>
      <c r="AI68" s="307">
        <f t="shared" si="30"/>
        <v>49</v>
      </c>
      <c r="AJ68" s="281">
        <f t="shared" si="11"/>
        <v>0.02173913043</v>
      </c>
    </row>
    <row r="69" ht="15.75" customHeight="1">
      <c r="A69" s="306">
        <f>all!A86</f>
        <v>43970</v>
      </c>
      <c r="B69" s="260">
        <f>all!B86</f>
        <v>2854</v>
      </c>
      <c r="C69" s="261">
        <f t="shared" si="2"/>
        <v>0.001403508772</v>
      </c>
      <c r="D69" s="291">
        <f t="shared" si="20"/>
        <v>0.004908784202</v>
      </c>
      <c r="E69" s="302"/>
      <c r="G69" s="303"/>
      <c r="H69" s="263"/>
      <c r="I69" s="146"/>
      <c r="J69" s="283"/>
      <c r="K69" s="283"/>
      <c r="L69" s="283"/>
      <c r="M69" s="292"/>
      <c r="N69" s="296">
        <f>all!H86</f>
        <v>22</v>
      </c>
      <c r="O69" s="51">
        <f t="shared" si="4"/>
        <v>-2</v>
      </c>
      <c r="P69" s="51">
        <f t="shared" si="21"/>
        <v>23.71428571</v>
      </c>
      <c r="Q69" s="261">
        <f t="shared" si="5"/>
        <v>-0.08333333333</v>
      </c>
      <c r="R69" s="293">
        <f t="shared" si="22"/>
        <v>-0.04934661612</v>
      </c>
      <c r="S69" s="296">
        <f>all!I86</f>
        <v>165</v>
      </c>
      <c r="T69" s="51">
        <f t="shared" si="6"/>
        <v>0</v>
      </c>
      <c r="U69" s="288">
        <f t="shared" si="23"/>
        <v>1.857142857</v>
      </c>
      <c r="V69" s="54">
        <f t="shared" si="7"/>
        <v>0</v>
      </c>
      <c r="W69" s="294">
        <f t="shared" si="24"/>
        <v>0.0118246084</v>
      </c>
      <c r="X69" s="296">
        <f t="shared" si="1"/>
        <v>187</v>
      </c>
      <c r="Y69" s="54">
        <f t="shared" si="8"/>
        <v>-0.01058201058</v>
      </c>
      <c r="Z69" s="294">
        <f t="shared" si="25"/>
        <v>0.002401002032</v>
      </c>
      <c r="AA69" s="310">
        <f t="shared" si="9"/>
        <v>0</v>
      </c>
      <c r="AB69" s="146">
        <v>90.0</v>
      </c>
      <c r="AC69" s="284">
        <f t="shared" si="29"/>
        <v>89.71428571</v>
      </c>
      <c r="AD69" s="298">
        <f t="shared" si="28"/>
        <v>-2</v>
      </c>
      <c r="AE69" s="162">
        <f t="shared" si="12"/>
        <v>275</v>
      </c>
      <c r="AF69" s="261">
        <f t="shared" si="13"/>
        <v>-0.007220216606</v>
      </c>
      <c r="AG69" s="293">
        <f t="shared" si="26"/>
        <v>0.002654960839</v>
      </c>
      <c r="AI69" s="307">
        <f t="shared" si="30"/>
        <v>44</v>
      </c>
      <c r="AJ69" s="281">
        <f t="shared" si="11"/>
        <v>0</v>
      </c>
    </row>
    <row r="70" ht="15.75" customHeight="1">
      <c r="A70" s="306">
        <f>all!A87</f>
        <v>43971</v>
      </c>
      <c r="B70" s="260">
        <f>all!B87</f>
        <v>2864</v>
      </c>
      <c r="C70" s="261">
        <f t="shared" si="2"/>
        <v>0.00350385424</v>
      </c>
      <c r="D70" s="291">
        <f t="shared" si="20"/>
        <v>0.004580576908</v>
      </c>
      <c r="E70" s="302"/>
      <c r="G70" s="303"/>
      <c r="H70" s="263"/>
      <c r="I70" s="146"/>
      <c r="J70" s="283"/>
      <c r="K70" s="283"/>
      <c r="L70" s="283"/>
      <c r="M70" s="292"/>
      <c r="N70" s="296">
        <f>all!H87</f>
        <v>22</v>
      </c>
      <c r="O70" s="51">
        <f t="shared" si="4"/>
        <v>0</v>
      </c>
      <c r="P70" s="51">
        <f t="shared" si="21"/>
        <v>22.85714286</v>
      </c>
      <c r="Q70" s="261">
        <f t="shared" si="5"/>
        <v>0</v>
      </c>
      <c r="R70" s="293">
        <f t="shared" si="22"/>
        <v>-0.03148947326</v>
      </c>
      <c r="S70" s="296">
        <f>all!I87</f>
        <v>166</v>
      </c>
      <c r="T70" s="51">
        <f t="shared" si="6"/>
        <v>1</v>
      </c>
      <c r="U70" s="288">
        <f t="shared" si="23"/>
        <v>1.571428571</v>
      </c>
      <c r="V70" s="54">
        <f t="shared" si="7"/>
        <v>0.006060606061</v>
      </c>
      <c r="W70" s="294">
        <f t="shared" si="24"/>
        <v>0.009870860394</v>
      </c>
      <c r="X70" s="296">
        <f t="shared" si="1"/>
        <v>188</v>
      </c>
      <c r="Y70" s="54">
        <f t="shared" si="8"/>
        <v>0.005347593583</v>
      </c>
      <c r="Z70" s="294">
        <f t="shared" si="25"/>
        <v>0.003941341488</v>
      </c>
      <c r="AA70" s="310">
        <f t="shared" si="9"/>
        <v>1</v>
      </c>
      <c r="AB70" s="146">
        <v>96.0</v>
      </c>
      <c r="AC70" s="284">
        <f t="shared" si="29"/>
        <v>90.85714286</v>
      </c>
      <c r="AD70" s="298">
        <f t="shared" si="28"/>
        <v>7</v>
      </c>
      <c r="AE70" s="162">
        <f t="shared" si="12"/>
        <v>282</v>
      </c>
      <c r="AF70" s="261">
        <f t="shared" si="13"/>
        <v>0.02545454545</v>
      </c>
      <c r="AG70" s="293">
        <f t="shared" si="26"/>
        <v>0.006820425005</v>
      </c>
      <c r="AI70" s="307">
        <f t="shared" si="30"/>
        <v>45</v>
      </c>
      <c r="AJ70" s="281">
        <f t="shared" si="11"/>
        <v>0.01030927835</v>
      </c>
    </row>
    <row r="71" ht="15.75" customHeight="1">
      <c r="A71" s="306">
        <f>all!A88</f>
        <v>43972</v>
      </c>
      <c r="B71" s="260">
        <f>all!B88</f>
        <v>2867</v>
      </c>
      <c r="C71" s="261">
        <f t="shared" si="2"/>
        <v>0.001047486034</v>
      </c>
      <c r="D71" s="291">
        <f t="shared" si="20"/>
        <v>0.004215231675</v>
      </c>
      <c r="E71" s="302"/>
      <c r="G71" s="303"/>
      <c r="H71" s="263"/>
      <c r="I71" s="146"/>
      <c r="J71" s="283"/>
      <c r="K71" s="283"/>
      <c r="L71" s="283"/>
      <c r="M71" s="292"/>
      <c r="N71" s="296">
        <f>all!H88</f>
        <v>21</v>
      </c>
      <c r="O71" s="51">
        <f t="shared" si="4"/>
        <v>-1</v>
      </c>
      <c r="P71" s="51">
        <f t="shared" si="21"/>
        <v>22.42857143</v>
      </c>
      <c r="Q71" s="261">
        <f t="shared" si="5"/>
        <v>-0.04545454545</v>
      </c>
      <c r="R71" s="293">
        <f t="shared" si="22"/>
        <v>-0.01757481649</v>
      </c>
      <c r="S71" s="296">
        <f>all!I88</f>
        <v>168</v>
      </c>
      <c r="T71" s="51">
        <f t="shared" si="6"/>
        <v>2</v>
      </c>
      <c r="U71" s="288">
        <f t="shared" si="23"/>
        <v>1.714285714</v>
      </c>
      <c r="V71" s="54">
        <f t="shared" si="7"/>
        <v>0.01204819277</v>
      </c>
      <c r="W71" s="294">
        <f t="shared" si="24"/>
        <v>0.0106703718</v>
      </c>
      <c r="X71" s="296">
        <f t="shared" si="1"/>
        <v>189</v>
      </c>
      <c r="Y71" s="54">
        <f t="shared" si="8"/>
        <v>0.005319148936</v>
      </c>
      <c r="Z71" s="294">
        <f t="shared" si="25"/>
        <v>0.007043140282</v>
      </c>
      <c r="AA71" s="310">
        <f t="shared" si="9"/>
        <v>2</v>
      </c>
      <c r="AB71" s="146">
        <v>98.0</v>
      </c>
      <c r="AC71" s="284">
        <f t="shared" si="29"/>
        <v>92</v>
      </c>
      <c r="AD71" s="298">
        <f t="shared" si="28"/>
        <v>3</v>
      </c>
      <c r="AE71" s="162">
        <f t="shared" si="12"/>
        <v>285</v>
      </c>
      <c r="AF71" s="261">
        <f t="shared" si="13"/>
        <v>0.01063829787</v>
      </c>
      <c r="AG71" s="293">
        <f t="shared" si="26"/>
        <v>0.008871249289</v>
      </c>
      <c r="AI71" s="307">
        <f t="shared" si="30"/>
        <v>43</v>
      </c>
      <c r="AJ71" s="281">
        <f t="shared" si="11"/>
        <v>0.02</v>
      </c>
    </row>
    <row r="72" ht="15.75" customHeight="1">
      <c r="A72" s="306">
        <f>all!A89</f>
        <v>43973</v>
      </c>
      <c r="B72" s="260">
        <f>all!B89</f>
        <v>2887</v>
      </c>
      <c r="C72" s="261">
        <f t="shared" si="2"/>
        <v>0.006975933031</v>
      </c>
      <c r="D72" s="291">
        <f t="shared" si="20"/>
        <v>0.00315924838</v>
      </c>
      <c r="E72" s="302"/>
      <c r="G72" s="303"/>
      <c r="H72" s="263"/>
      <c r="I72" s="146"/>
      <c r="J72" s="283"/>
      <c r="K72" s="283"/>
      <c r="L72" s="283"/>
      <c r="M72" s="292"/>
      <c r="N72" s="296">
        <f>all!H89</f>
        <v>19</v>
      </c>
      <c r="O72" s="51">
        <f t="shared" si="4"/>
        <v>-2</v>
      </c>
      <c r="P72" s="51">
        <f t="shared" si="21"/>
        <v>21.85714286</v>
      </c>
      <c r="Q72" s="261">
        <f t="shared" si="5"/>
        <v>-0.09523809524</v>
      </c>
      <c r="R72" s="293">
        <f t="shared" si="22"/>
        <v>-0.02522787771</v>
      </c>
      <c r="S72" s="296">
        <f>all!I89</f>
        <v>169</v>
      </c>
      <c r="T72" s="51">
        <f t="shared" si="6"/>
        <v>1</v>
      </c>
      <c r="U72" s="288">
        <f t="shared" si="23"/>
        <v>1.285714286</v>
      </c>
      <c r="V72" s="54">
        <f t="shared" si="7"/>
        <v>0.005952380952</v>
      </c>
      <c r="W72" s="294">
        <f t="shared" si="24"/>
        <v>0.007857708277</v>
      </c>
      <c r="X72" s="296">
        <f t="shared" si="1"/>
        <v>188</v>
      </c>
      <c r="Y72" s="54">
        <f t="shared" si="8"/>
        <v>-0.005291005291</v>
      </c>
      <c r="Z72" s="294">
        <f t="shared" si="25"/>
        <v>0.003906330002</v>
      </c>
      <c r="AA72" s="310">
        <f t="shared" si="9"/>
        <v>1</v>
      </c>
      <c r="AB72" s="146">
        <v>98.0</v>
      </c>
      <c r="AC72" s="284">
        <f t="shared" si="29"/>
        <v>93.14285714</v>
      </c>
      <c r="AD72" s="298">
        <f t="shared" si="28"/>
        <v>-1</v>
      </c>
      <c r="AE72" s="162">
        <f t="shared" si="12"/>
        <v>284</v>
      </c>
      <c r="AF72" s="261">
        <f t="shared" si="13"/>
        <v>-0.00350877193</v>
      </c>
      <c r="AG72" s="293">
        <f t="shared" si="26"/>
        <v>0.006770849035</v>
      </c>
      <c r="AI72" s="307">
        <f t="shared" si="30"/>
        <v>39</v>
      </c>
      <c r="AJ72" s="281">
        <f t="shared" si="11"/>
        <v>0.0101010101</v>
      </c>
    </row>
    <row r="73" ht="15.75" customHeight="1">
      <c r="A73" s="308">
        <f>all!A90</f>
        <v>43974</v>
      </c>
      <c r="B73" s="260">
        <f>all!B90</f>
        <v>2890</v>
      </c>
      <c r="C73" s="261">
        <f t="shared" si="2"/>
        <v>0.001039140977</v>
      </c>
      <c r="D73" s="291">
        <f t="shared" si="20"/>
        <v>0.002852415829</v>
      </c>
      <c r="E73" s="302"/>
      <c r="G73" s="303"/>
      <c r="H73" s="263"/>
      <c r="I73" s="146"/>
      <c r="J73" s="283"/>
      <c r="K73" s="283"/>
      <c r="L73" s="283"/>
      <c r="M73" s="292"/>
      <c r="N73" s="296">
        <f>all!H90</f>
        <v>20</v>
      </c>
      <c r="O73" s="51">
        <f t="shared" si="4"/>
        <v>1</v>
      </c>
      <c r="P73" s="51">
        <f t="shared" si="21"/>
        <v>21.42857143</v>
      </c>
      <c r="Q73" s="261">
        <f t="shared" si="5"/>
        <v>0.05263157895</v>
      </c>
      <c r="R73" s="293">
        <f t="shared" si="22"/>
        <v>-0.01770908072</v>
      </c>
      <c r="S73" s="296">
        <f>all!I90</f>
        <v>171</v>
      </c>
      <c r="T73" s="51">
        <f t="shared" si="6"/>
        <v>2</v>
      </c>
      <c r="U73" s="288">
        <f t="shared" si="23"/>
        <v>1.285714286</v>
      </c>
      <c r="V73" s="54">
        <f t="shared" si="7"/>
        <v>0.01183431953</v>
      </c>
      <c r="W73" s="294">
        <f t="shared" si="24"/>
        <v>0.007762611067</v>
      </c>
      <c r="X73" s="296">
        <f t="shared" si="1"/>
        <v>191</v>
      </c>
      <c r="Y73" s="54">
        <f t="shared" si="8"/>
        <v>0.01595744681</v>
      </c>
      <c r="Z73" s="294">
        <f t="shared" si="25"/>
        <v>0.004624685011</v>
      </c>
      <c r="AA73" s="310">
        <f t="shared" si="9"/>
        <v>2</v>
      </c>
      <c r="AB73" s="146">
        <v>99.0</v>
      </c>
      <c r="AC73" s="284">
        <f t="shared" si="29"/>
        <v>94.42857143</v>
      </c>
      <c r="AD73" s="298">
        <f t="shared" si="28"/>
        <v>4</v>
      </c>
      <c r="AE73" s="162">
        <f t="shared" si="12"/>
        <v>288</v>
      </c>
      <c r="AF73" s="261">
        <f t="shared" si="13"/>
        <v>0.01408450704</v>
      </c>
      <c r="AG73" s="293">
        <f t="shared" si="26"/>
        <v>0.007728625212</v>
      </c>
      <c r="AI73" s="307">
        <f t="shared" si="30"/>
        <v>41</v>
      </c>
      <c r="AJ73" s="281">
        <f t="shared" si="11"/>
        <v>0.0198019802</v>
      </c>
    </row>
    <row r="74" ht="15.75" customHeight="1">
      <c r="A74" s="308">
        <f>all!A91</f>
        <v>43975</v>
      </c>
      <c r="B74" s="260">
        <f>all!B91</f>
        <v>2892</v>
      </c>
      <c r="C74" s="261">
        <f t="shared" si="2"/>
        <v>0.0006920415225</v>
      </c>
      <c r="D74" s="291">
        <f t="shared" si="20"/>
        <v>0.002194887395</v>
      </c>
      <c r="E74" s="302"/>
      <c r="G74" s="303"/>
      <c r="H74" s="263"/>
      <c r="I74" s="146"/>
      <c r="J74" s="283"/>
      <c r="K74" s="283"/>
      <c r="L74" s="283"/>
      <c r="M74" s="292"/>
      <c r="N74" s="296">
        <f>all!H91</f>
        <v>19</v>
      </c>
      <c r="O74" s="51">
        <f t="shared" si="4"/>
        <v>-1</v>
      </c>
      <c r="P74" s="51">
        <f t="shared" si="21"/>
        <v>21</v>
      </c>
      <c r="Q74" s="261">
        <f t="shared" si="5"/>
        <v>-0.05</v>
      </c>
      <c r="R74" s="293">
        <f t="shared" si="22"/>
        <v>-0.01864075774</v>
      </c>
      <c r="S74" s="296">
        <f>all!I91</f>
        <v>171</v>
      </c>
      <c r="T74" s="51">
        <f t="shared" si="6"/>
        <v>0</v>
      </c>
      <c r="U74" s="288">
        <f t="shared" si="23"/>
        <v>1.142857143</v>
      </c>
      <c r="V74" s="54">
        <f t="shared" si="7"/>
        <v>0</v>
      </c>
      <c r="W74" s="294">
        <f t="shared" si="24"/>
        <v>0.006880776852</v>
      </c>
      <c r="X74" s="296">
        <f t="shared" si="1"/>
        <v>190</v>
      </c>
      <c r="Y74" s="54">
        <f t="shared" si="8"/>
        <v>-0.005235602094</v>
      </c>
      <c r="Z74" s="294">
        <f t="shared" si="25"/>
        <v>0.003876741855</v>
      </c>
      <c r="AA74" s="310">
        <f t="shared" si="9"/>
        <v>0</v>
      </c>
      <c r="AB74" s="146">
        <v>100.0</v>
      </c>
      <c r="AC74" s="284">
        <f t="shared" si="29"/>
        <v>95.85714286</v>
      </c>
      <c r="AD74" s="298">
        <f t="shared" si="28"/>
        <v>0</v>
      </c>
      <c r="AE74" s="162">
        <f t="shared" si="12"/>
        <v>288</v>
      </c>
      <c r="AF74" s="261">
        <f t="shared" si="13"/>
        <v>0</v>
      </c>
      <c r="AG74" s="293">
        <f t="shared" si="26"/>
        <v>0.007728625212</v>
      </c>
      <c r="AI74" s="307">
        <f t="shared" si="30"/>
        <v>37</v>
      </c>
      <c r="AJ74" s="281">
        <f t="shared" si="11"/>
        <v>0</v>
      </c>
    </row>
    <row r="75" ht="15.75" customHeight="1">
      <c r="A75" s="306">
        <f>all!A92</f>
        <v>43976</v>
      </c>
      <c r="B75" s="260">
        <f>all!B92</f>
        <v>2896</v>
      </c>
      <c r="C75" s="261">
        <f t="shared" si="2"/>
        <v>0.001383125864</v>
      </c>
      <c r="D75" s="291">
        <f t="shared" si="20"/>
        <v>0.002292155777</v>
      </c>
      <c r="E75" s="302"/>
      <c r="G75" s="303"/>
      <c r="H75" s="263"/>
      <c r="I75" s="146"/>
      <c r="J75" s="283"/>
      <c r="K75" s="283"/>
      <c r="L75" s="283"/>
      <c r="M75" s="292"/>
      <c r="N75" s="296">
        <f>all!H92</f>
        <v>18</v>
      </c>
      <c r="O75" s="51">
        <f t="shared" si="4"/>
        <v>-1</v>
      </c>
      <c r="P75" s="51">
        <f t="shared" si="21"/>
        <v>20.14285714</v>
      </c>
      <c r="Q75" s="261">
        <f t="shared" si="5"/>
        <v>-0.05263157895</v>
      </c>
      <c r="R75" s="293">
        <f t="shared" si="22"/>
        <v>-0.03914656772</v>
      </c>
      <c r="S75" s="296">
        <f>all!I92</f>
        <v>172</v>
      </c>
      <c r="T75" s="51">
        <f t="shared" si="6"/>
        <v>1</v>
      </c>
      <c r="U75" s="288">
        <f t="shared" si="23"/>
        <v>1</v>
      </c>
      <c r="V75" s="54">
        <f t="shared" si="7"/>
        <v>0.005847953216</v>
      </c>
      <c r="W75" s="294">
        <f t="shared" si="24"/>
        <v>0.005963350361</v>
      </c>
      <c r="X75" s="296">
        <f t="shared" si="1"/>
        <v>190</v>
      </c>
      <c r="Y75" s="54">
        <f t="shared" si="8"/>
        <v>0</v>
      </c>
      <c r="Z75" s="294">
        <f t="shared" si="25"/>
        <v>0.0007879387658</v>
      </c>
      <c r="AA75" s="310">
        <f t="shared" si="9"/>
        <v>1</v>
      </c>
      <c r="AB75" s="146">
        <v>101.0</v>
      </c>
      <c r="AC75" s="284">
        <f t="shared" si="29"/>
        <v>97.42857143</v>
      </c>
      <c r="AD75" s="298">
        <f t="shared" si="28"/>
        <v>1</v>
      </c>
      <c r="AE75" s="162">
        <f t="shared" si="12"/>
        <v>289</v>
      </c>
      <c r="AF75" s="261">
        <f t="shared" si="13"/>
        <v>0.003472222222</v>
      </c>
      <c r="AG75" s="293">
        <f t="shared" si="26"/>
        <v>0.006131512008</v>
      </c>
      <c r="AI75" s="307">
        <f t="shared" si="30"/>
        <v>36</v>
      </c>
      <c r="AJ75" s="281">
        <f t="shared" si="11"/>
        <v>0.009803921569</v>
      </c>
    </row>
    <row r="76" ht="15.75" customHeight="1">
      <c r="A76" s="306">
        <f>all!A93</f>
        <v>43977</v>
      </c>
      <c r="B76" s="260">
        <f>all!B93</f>
        <v>2903</v>
      </c>
      <c r="C76" s="261">
        <f t="shared" si="2"/>
        <v>0.002417127072</v>
      </c>
      <c r="D76" s="291">
        <f t="shared" si="20"/>
        <v>0.002436958391</v>
      </c>
      <c r="E76" s="302"/>
      <c r="G76" s="303"/>
      <c r="H76" s="263"/>
      <c r="I76" s="146"/>
      <c r="J76" s="283"/>
      <c r="K76" s="283"/>
      <c r="L76" s="283"/>
      <c r="M76" s="292"/>
      <c r="N76" s="296">
        <f>all!H93</f>
        <v>18</v>
      </c>
      <c r="O76" s="51">
        <f t="shared" si="4"/>
        <v>0</v>
      </c>
      <c r="P76" s="51">
        <f t="shared" si="21"/>
        <v>19.57142857</v>
      </c>
      <c r="Q76" s="261">
        <f t="shared" si="5"/>
        <v>0</v>
      </c>
      <c r="R76" s="293">
        <f t="shared" si="22"/>
        <v>-0.02724180581</v>
      </c>
      <c r="S76" s="296">
        <f>all!I93</f>
        <v>173</v>
      </c>
      <c r="T76" s="51">
        <f t="shared" si="6"/>
        <v>1</v>
      </c>
      <c r="U76" s="288">
        <f t="shared" si="23"/>
        <v>1.142857143</v>
      </c>
      <c r="V76" s="54">
        <f t="shared" si="7"/>
        <v>0.005813953488</v>
      </c>
      <c r="W76" s="294">
        <f t="shared" si="24"/>
        <v>0.006793915145</v>
      </c>
      <c r="X76" s="296">
        <f t="shared" si="1"/>
        <v>191</v>
      </c>
      <c r="Y76" s="54">
        <f t="shared" si="8"/>
        <v>0.005263157895</v>
      </c>
      <c r="Z76" s="294">
        <f t="shared" si="25"/>
        <v>0.003051534262</v>
      </c>
      <c r="AA76" s="310">
        <f t="shared" si="9"/>
        <v>1</v>
      </c>
      <c r="AB76" s="146">
        <v>101.0</v>
      </c>
      <c r="AC76" s="284">
        <f t="shared" si="29"/>
        <v>99</v>
      </c>
      <c r="AD76" s="298">
        <f t="shared" si="28"/>
        <v>1</v>
      </c>
      <c r="AE76" s="162">
        <f t="shared" si="12"/>
        <v>290</v>
      </c>
      <c r="AF76" s="261">
        <f t="shared" si="13"/>
        <v>0.003460207612</v>
      </c>
      <c r="AG76" s="293">
        <f t="shared" si="26"/>
        <v>0.007657286896</v>
      </c>
      <c r="AI76" s="307">
        <f t="shared" si="30"/>
        <v>35</v>
      </c>
      <c r="AJ76" s="281">
        <f t="shared" si="11"/>
        <v>0.009803921569</v>
      </c>
    </row>
    <row r="77" ht="15.75" customHeight="1">
      <c r="A77" s="306">
        <f>all!A94</f>
        <v>43978</v>
      </c>
      <c r="B77" s="260">
        <f>all!B94</f>
        <v>2917</v>
      </c>
      <c r="C77" s="261">
        <f t="shared" si="2"/>
        <v>0.004822597313</v>
      </c>
      <c r="D77" s="291">
        <f t="shared" si="20"/>
        <v>0.002625350259</v>
      </c>
      <c r="E77" s="302"/>
      <c r="G77" s="303"/>
      <c r="H77" s="263"/>
      <c r="I77" s="146"/>
      <c r="J77" s="283"/>
      <c r="K77" s="283"/>
      <c r="L77" s="283"/>
      <c r="M77" s="292"/>
      <c r="N77" s="296">
        <f>all!H94</f>
        <v>17</v>
      </c>
      <c r="O77" s="51">
        <f t="shared" si="4"/>
        <v>-1</v>
      </c>
      <c r="P77" s="51">
        <f t="shared" si="21"/>
        <v>18.85714286</v>
      </c>
      <c r="Q77" s="261">
        <f t="shared" si="5"/>
        <v>-0.05555555556</v>
      </c>
      <c r="R77" s="293">
        <f t="shared" si="22"/>
        <v>-0.03517831375</v>
      </c>
      <c r="S77" s="296">
        <f>all!I94</f>
        <v>173</v>
      </c>
      <c r="T77" s="51">
        <f t="shared" si="6"/>
        <v>0</v>
      </c>
      <c r="U77" s="288">
        <f t="shared" si="23"/>
        <v>1</v>
      </c>
      <c r="V77" s="54">
        <f t="shared" si="7"/>
        <v>0</v>
      </c>
      <c r="W77" s="294">
        <f t="shared" si="24"/>
        <v>0.005928114279</v>
      </c>
      <c r="X77" s="296">
        <f t="shared" si="1"/>
        <v>190</v>
      </c>
      <c r="Y77" s="54">
        <f t="shared" si="8"/>
        <v>-0.005235602094</v>
      </c>
      <c r="Z77" s="294">
        <f t="shared" si="25"/>
        <v>0.001539649166</v>
      </c>
      <c r="AA77" s="310">
        <f t="shared" si="9"/>
        <v>0</v>
      </c>
      <c r="AB77" s="146">
        <v>102.0</v>
      </c>
      <c r="AC77" s="284">
        <f t="shared" si="29"/>
        <v>99.85714286</v>
      </c>
      <c r="AD77" s="298">
        <f t="shared" si="28"/>
        <v>0</v>
      </c>
      <c r="AE77" s="162">
        <f t="shared" si="12"/>
        <v>290</v>
      </c>
      <c r="AF77" s="261">
        <f t="shared" si="13"/>
        <v>0</v>
      </c>
      <c r="AG77" s="293">
        <f t="shared" si="26"/>
        <v>0.00402092326</v>
      </c>
      <c r="AI77" s="307">
        <f t="shared" si="30"/>
        <v>34</v>
      </c>
      <c r="AJ77" s="281">
        <f t="shared" si="11"/>
        <v>0</v>
      </c>
    </row>
    <row r="78" ht="15.75" customHeight="1">
      <c r="A78" s="306">
        <f>all!A95</f>
        <v>43979</v>
      </c>
      <c r="B78" s="260">
        <f>all!B95</f>
        <v>2920</v>
      </c>
      <c r="C78" s="261">
        <f t="shared" si="2"/>
        <v>0.001028453891</v>
      </c>
      <c r="D78" s="291">
        <f t="shared" si="20"/>
        <v>0.002622631382</v>
      </c>
      <c r="E78" s="302"/>
      <c r="G78" s="303"/>
      <c r="H78" s="263"/>
      <c r="I78" s="146"/>
      <c r="J78" s="283"/>
      <c r="K78" s="283"/>
      <c r="L78" s="283"/>
      <c r="M78" s="292"/>
      <c r="N78" s="296">
        <f>all!H95</f>
        <v>16</v>
      </c>
      <c r="O78" s="51">
        <f t="shared" si="4"/>
        <v>-1</v>
      </c>
      <c r="P78" s="51">
        <f t="shared" si="21"/>
        <v>18.14285714</v>
      </c>
      <c r="Q78" s="261">
        <f t="shared" si="5"/>
        <v>-0.05882352941</v>
      </c>
      <c r="R78" s="293">
        <f t="shared" si="22"/>
        <v>-0.0370881686</v>
      </c>
      <c r="S78" s="296">
        <f>all!I95</f>
        <v>175</v>
      </c>
      <c r="T78" s="51">
        <f t="shared" si="6"/>
        <v>2</v>
      </c>
      <c r="U78" s="288">
        <f t="shared" si="23"/>
        <v>1</v>
      </c>
      <c r="V78" s="54">
        <f t="shared" si="7"/>
        <v>0.01156069364</v>
      </c>
      <c r="W78" s="294">
        <f t="shared" si="24"/>
        <v>0.005858471546</v>
      </c>
      <c r="X78" s="296">
        <f t="shared" si="1"/>
        <v>191</v>
      </c>
      <c r="Y78" s="54">
        <f t="shared" si="8"/>
        <v>0.005263157895</v>
      </c>
      <c r="Z78" s="294">
        <f t="shared" si="25"/>
        <v>0.001531650445</v>
      </c>
      <c r="AA78" s="310">
        <f t="shared" si="9"/>
        <v>2</v>
      </c>
      <c r="AB78" s="146">
        <v>102.0</v>
      </c>
      <c r="AC78" s="284">
        <f t="shared" si="29"/>
        <v>100.4285714</v>
      </c>
      <c r="AD78" s="298">
        <f t="shared" si="28"/>
        <v>1</v>
      </c>
      <c r="AE78" s="162">
        <f t="shared" si="12"/>
        <v>291</v>
      </c>
      <c r="AF78" s="261">
        <f t="shared" si="13"/>
        <v>0.003448275862</v>
      </c>
      <c r="AG78" s="293">
        <f t="shared" si="26"/>
        <v>0.002993777258</v>
      </c>
      <c r="AI78" s="307">
        <f t="shared" si="30"/>
        <v>35</v>
      </c>
      <c r="AJ78" s="281">
        <f t="shared" si="11"/>
        <v>0.01923076923</v>
      </c>
    </row>
    <row r="79" ht="15.75" customHeight="1">
      <c r="A79" s="306">
        <f>all!A96</f>
        <v>43980</v>
      </c>
      <c r="B79" s="260">
        <f>all!B96</f>
        <v>2923</v>
      </c>
      <c r="C79" s="261">
        <f t="shared" si="2"/>
        <v>0.00102739726</v>
      </c>
      <c r="D79" s="291">
        <f t="shared" si="20"/>
        <v>0.001772840557</v>
      </c>
      <c r="E79" s="302"/>
      <c r="G79" s="303"/>
      <c r="H79" s="263"/>
      <c r="I79" s="146"/>
      <c r="J79" s="283"/>
      <c r="K79" s="283"/>
      <c r="L79" s="283"/>
      <c r="M79" s="292"/>
      <c r="N79" s="296">
        <f>all!H96</f>
        <v>16</v>
      </c>
      <c r="O79" s="51">
        <f t="shared" si="4"/>
        <v>0</v>
      </c>
      <c r="P79" s="51">
        <f t="shared" si="21"/>
        <v>17.71428571</v>
      </c>
      <c r="Q79" s="261">
        <f t="shared" si="5"/>
        <v>0</v>
      </c>
      <c r="R79" s="293">
        <f t="shared" si="22"/>
        <v>-0.02348272642</v>
      </c>
      <c r="S79" s="296">
        <f>all!I96</f>
        <v>175</v>
      </c>
      <c r="T79" s="51">
        <f t="shared" si="6"/>
        <v>0</v>
      </c>
      <c r="U79" s="288">
        <f t="shared" si="23"/>
        <v>0.8571428571</v>
      </c>
      <c r="V79" s="54">
        <f t="shared" si="7"/>
        <v>0</v>
      </c>
      <c r="W79" s="294">
        <f t="shared" si="24"/>
        <v>0.00500813141</v>
      </c>
      <c r="X79" s="296">
        <f t="shared" si="1"/>
        <v>191</v>
      </c>
      <c r="Y79" s="54">
        <f t="shared" si="8"/>
        <v>0</v>
      </c>
      <c r="Z79" s="294">
        <f t="shared" si="25"/>
        <v>0.002287508344</v>
      </c>
      <c r="AA79" s="310">
        <f t="shared" si="9"/>
        <v>0</v>
      </c>
      <c r="AB79" s="146">
        <v>105.0</v>
      </c>
      <c r="AC79" s="284">
        <f t="shared" si="29"/>
        <v>101.4285714</v>
      </c>
      <c r="AD79" s="298">
        <f t="shared" si="28"/>
        <v>3</v>
      </c>
      <c r="AE79" s="162">
        <f t="shared" si="12"/>
        <v>294</v>
      </c>
      <c r="AF79" s="261">
        <f t="shared" si="13"/>
        <v>0.01030927835</v>
      </c>
      <c r="AG79" s="293">
        <f t="shared" si="26"/>
        <v>0.004967784441</v>
      </c>
      <c r="AI79" s="307">
        <f t="shared" si="30"/>
        <v>35</v>
      </c>
      <c r="AJ79" s="281">
        <f t="shared" si="11"/>
        <v>0</v>
      </c>
    </row>
    <row r="80" ht="15.75" customHeight="1">
      <c r="A80" s="308">
        <f>all!A97</f>
        <v>43981</v>
      </c>
      <c r="B80" s="260">
        <f>all!B97</f>
        <v>2930</v>
      </c>
      <c r="C80" s="261">
        <f t="shared" si="2"/>
        <v>0.002394799863</v>
      </c>
      <c r="D80" s="291">
        <f t="shared" si="20"/>
        <v>0.001966506112</v>
      </c>
      <c r="E80" s="302"/>
      <c r="G80" s="303"/>
      <c r="H80" s="263"/>
      <c r="I80" s="146"/>
      <c r="J80" s="283"/>
      <c r="K80" s="283"/>
      <c r="L80" s="283"/>
      <c r="M80" s="292"/>
      <c r="N80" s="296">
        <f>all!H97</f>
        <v>14</v>
      </c>
      <c r="O80" s="51">
        <f t="shared" si="4"/>
        <v>-2</v>
      </c>
      <c r="P80" s="51">
        <f t="shared" si="21"/>
        <v>16.85714286</v>
      </c>
      <c r="Q80" s="261">
        <f t="shared" si="5"/>
        <v>-0.125</v>
      </c>
      <c r="R80" s="293">
        <f t="shared" si="22"/>
        <v>-0.04885866627</v>
      </c>
      <c r="S80" s="296">
        <f>all!I97</f>
        <v>175</v>
      </c>
      <c r="T80" s="51">
        <f t="shared" si="6"/>
        <v>0</v>
      </c>
      <c r="U80" s="288">
        <f t="shared" si="23"/>
        <v>0.5714285714</v>
      </c>
      <c r="V80" s="54">
        <f t="shared" si="7"/>
        <v>0</v>
      </c>
      <c r="W80" s="294">
        <f t="shared" si="24"/>
        <v>0.003317514335</v>
      </c>
      <c r="X80" s="296">
        <f t="shared" si="1"/>
        <v>189</v>
      </c>
      <c r="Y80" s="54">
        <f t="shared" si="8"/>
        <v>-0.01047120419</v>
      </c>
      <c r="Z80" s="294">
        <f t="shared" si="25"/>
        <v>-0.001488013227</v>
      </c>
      <c r="AA80" s="310">
        <f t="shared" si="9"/>
        <v>0</v>
      </c>
      <c r="AB80" s="146">
        <v>106.0</v>
      </c>
      <c r="AC80" s="284">
        <f t="shared" si="29"/>
        <v>102.4285714</v>
      </c>
      <c r="AD80" s="298">
        <f t="shared" si="28"/>
        <v>-1</v>
      </c>
      <c r="AE80" s="162">
        <f t="shared" si="12"/>
        <v>293</v>
      </c>
      <c r="AF80" s="261">
        <f t="shared" si="13"/>
        <v>-0.003401360544</v>
      </c>
      <c r="AG80" s="293">
        <f t="shared" si="26"/>
        <v>0.002469803358</v>
      </c>
      <c r="AI80" s="307">
        <f t="shared" si="30"/>
        <v>32</v>
      </c>
      <c r="AJ80" s="281">
        <f t="shared" si="11"/>
        <v>0</v>
      </c>
    </row>
    <row r="81" ht="15.75" customHeight="1">
      <c r="A81" s="308">
        <f>all!A98</f>
        <v>43982</v>
      </c>
      <c r="B81" s="260">
        <f>all!B98</f>
        <v>2932</v>
      </c>
      <c r="C81" s="261">
        <f t="shared" si="2"/>
        <v>0.0006825938567</v>
      </c>
      <c r="D81" s="291">
        <f t="shared" si="20"/>
        <v>0.001965156446</v>
      </c>
      <c r="E81" s="302"/>
      <c r="G81" s="303"/>
      <c r="H81" s="263"/>
      <c r="I81" s="146"/>
      <c r="J81" s="283"/>
      <c r="K81" s="283"/>
      <c r="L81" s="283"/>
      <c r="M81" s="292"/>
      <c r="N81" s="296">
        <f>all!H98</f>
        <v>13</v>
      </c>
      <c r="O81" s="51">
        <f t="shared" si="4"/>
        <v>-1</v>
      </c>
      <c r="P81" s="51">
        <f t="shared" si="21"/>
        <v>16</v>
      </c>
      <c r="Q81" s="261">
        <f t="shared" si="5"/>
        <v>-0.07142857143</v>
      </c>
      <c r="R81" s="293">
        <f t="shared" si="22"/>
        <v>-0.05191989076</v>
      </c>
      <c r="S81" s="296">
        <f>all!I98</f>
        <v>175</v>
      </c>
      <c r="T81" s="51">
        <f t="shared" si="6"/>
        <v>0</v>
      </c>
      <c r="U81" s="288">
        <f t="shared" si="23"/>
        <v>0.5714285714</v>
      </c>
      <c r="V81" s="54">
        <f t="shared" si="7"/>
        <v>0</v>
      </c>
      <c r="W81" s="294">
        <f t="shared" si="24"/>
        <v>0.003317514335</v>
      </c>
      <c r="X81" s="296">
        <f t="shared" si="1"/>
        <v>188</v>
      </c>
      <c r="Y81" s="54">
        <f t="shared" si="8"/>
        <v>-0.005291005291</v>
      </c>
      <c r="Z81" s="294">
        <f t="shared" si="25"/>
        <v>-0.001495927969</v>
      </c>
      <c r="AA81" s="310">
        <f t="shared" si="9"/>
        <v>0</v>
      </c>
      <c r="AB81" s="146">
        <v>106.0</v>
      </c>
      <c r="AC81" s="284">
        <f t="shared" si="29"/>
        <v>103.2857143</v>
      </c>
      <c r="AD81" s="298">
        <f t="shared" si="28"/>
        <v>-1</v>
      </c>
      <c r="AE81" s="162">
        <f t="shared" si="12"/>
        <v>292</v>
      </c>
      <c r="AF81" s="261">
        <f t="shared" si="13"/>
        <v>-0.003412969283</v>
      </c>
      <c r="AG81" s="293">
        <f t="shared" si="26"/>
        <v>0.001982236317</v>
      </c>
      <c r="AI81" s="307">
        <f t="shared" si="30"/>
        <v>31</v>
      </c>
      <c r="AJ81" s="281">
        <f t="shared" si="11"/>
        <v>0</v>
      </c>
    </row>
    <row r="82" ht="15.75" customHeight="1">
      <c r="A82" s="306">
        <f>all!A99</f>
        <v>43983</v>
      </c>
      <c r="B82" s="260">
        <f>all!B99</f>
        <v>2934</v>
      </c>
      <c r="C82" s="261">
        <f t="shared" si="2"/>
        <v>0.0006821282401</v>
      </c>
      <c r="D82" s="291">
        <f t="shared" si="20"/>
        <v>0.001865013928</v>
      </c>
      <c r="E82" s="302"/>
      <c r="G82" s="303"/>
      <c r="H82" s="263"/>
      <c r="I82" s="146"/>
      <c r="J82" s="283"/>
      <c r="K82" s="283"/>
      <c r="L82" s="283"/>
      <c r="M82" s="292"/>
      <c r="N82" s="296">
        <f>all!H99</f>
        <v>12</v>
      </c>
      <c r="O82" s="51">
        <f t="shared" si="4"/>
        <v>-1</v>
      </c>
      <c r="P82" s="51">
        <f t="shared" si="21"/>
        <v>15.14285714</v>
      </c>
      <c r="Q82" s="261">
        <f t="shared" si="5"/>
        <v>-0.07692307692</v>
      </c>
      <c r="R82" s="293">
        <f t="shared" si="22"/>
        <v>-0.05539010476</v>
      </c>
      <c r="S82" s="296">
        <f>all!I99</f>
        <v>179</v>
      </c>
      <c r="T82" s="51">
        <f t="shared" si="6"/>
        <v>4</v>
      </c>
      <c r="U82" s="288">
        <f t="shared" si="23"/>
        <v>1</v>
      </c>
      <c r="V82" s="54">
        <f t="shared" si="7"/>
        <v>0.02285714286</v>
      </c>
      <c r="W82" s="294">
        <f t="shared" si="24"/>
        <v>0.00574739857</v>
      </c>
      <c r="X82" s="296">
        <f t="shared" si="1"/>
        <v>191</v>
      </c>
      <c r="Y82" s="54">
        <f t="shared" si="8"/>
        <v>0.01595744681</v>
      </c>
      <c r="Z82" s="294">
        <f t="shared" si="25"/>
        <v>0.0007837072892</v>
      </c>
      <c r="AA82" s="310">
        <f t="shared" si="9"/>
        <v>4</v>
      </c>
      <c r="AB82" s="146">
        <v>106.0</v>
      </c>
      <c r="AC82" s="284">
        <f t="shared" si="29"/>
        <v>104</v>
      </c>
      <c r="AD82" s="298">
        <f t="shared" si="28"/>
        <v>3</v>
      </c>
      <c r="AE82" s="162">
        <f t="shared" si="12"/>
        <v>295</v>
      </c>
      <c r="AF82" s="261">
        <f t="shared" si="13"/>
        <v>0.0102739726</v>
      </c>
      <c r="AG82" s="293">
        <f t="shared" si="26"/>
        <v>0.002953914943</v>
      </c>
      <c r="AI82" s="307">
        <f t="shared" si="30"/>
        <v>33</v>
      </c>
      <c r="AJ82" s="281">
        <f t="shared" si="11"/>
        <v>0.03636363636</v>
      </c>
    </row>
    <row r="83" ht="15.75" customHeight="1">
      <c r="A83" s="306">
        <f>all!A100</f>
        <v>43984</v>
      </c>
      <c r="B83" s="260">
        <f>all!B100</f>
        <v>2951</v>
      </c>
      <c r="C83" s="261">
        <f t="shared" si="2"/>
        <v>0.005794137696</v>
      </c>
      <c r="D83" s="291">
        <f t="shared" si="20"/>
        <v>0.002347444017</v>
      </c>
      <c r="E83" s="302"/>
      <c r="G83" s="303"/>
      <c r="H83" s="263"/>
      <c r="I83" s="146"/>
      <c r="J83" s="283"/>
      <c r="K83" s="283"/>
      <c r="L83" s="283"/>
      <c r="M83" s="292"/>
      <c r="N83" s="296">
        <f>all!H100</f>
        <v>11</v>
      </c>
      <c r="O83" s="51">
        <f t="shared" si="4"/>
        <v>-1</v>
      </c>
      <c r="P83" s="51">
        <f t="shared" si="21"/>
        <v>14.14285714</v>
      </c>
      <c r="Q83" s="261">
        <f t="shared" si="5"/>
        <v>-0.08333333333</v>
      </c>
      <c r="R83" s="293">
        <f t="shared" si="22"/>
        <v>-0.06729486666</v>
      </c>
      <c r="S83" s="296">
        <f>all!I100</f>
        <v>179</v>
      </c>
      <c r="T83" s="51">
        <f t="shared" si="6"/>
        <v>0</v>
      </c>
      <c r="U83" s="288">
        <f t="shared" si="23"/>
        <v>0.8571428571</v>
      </c>
      <c r="V83" s="54">
        <f t="shared" si="7"/>
        <v>0</v>
      </c>
      <c r="W83" s="294">
        <f t="shared" si="24"/>
        <v>0.004916833786</v>
      </c>
      <c r="X83" s="296">
        <f t="shared" si="1"/>
        <v>190</v>
      </c>
      <c r="Y83" s="54">
        <f t="shared" si="8"/>
        <v>-0.005235602094</v>
      </c>
      <c r="Z83" s="294">
        <f t="shared" si="25"/>
        <v>-0.0007161155664</v>
      </c>
      <c r="AA83" s="310">
        <f t="shared" si="9"/>
        <v>0</v>
      </c>
      <c r="AB83" s="146">
        <v>106.0</v>
      </c>
      <c r="AC83" s="284">
        <f t="shared" si="29"/>
        <v>104.7142857</v>
      </c>
      <c r="AD83" s="298">
        <f t="shared" si="28"/>
        <v>-1</v>
      </c>
      <c r="AE83" s="162">
        <f t="shared" si="12"/>
        <v>294</v>
      </c>
      <c r="AF83" s="261">
        <f t="shared" si="13"/>
        <v>-0.003389830508</v>
      </c>
      <c r="AG83" s="293">
        <f t="shared" si="26"/>
        <v>0.001975338068</v>
      </c>
      <c r="AI83" s="307">
        <f t="shared" si="30"/>
        <v>33</v>
      </c>
      <c r="AJ83" s="281">
        <f t="shared" si="11"/>
        <v>0</v>
      </c>
    </row>
    <row r="84" ht="15.75" customHeight="1">
      <c r="A84" s="306">
        <f>all!A101</f>
        <v>43985</v>
      </c>
      <c r="B84" s="260">
        <f>all!B101</f>
        <v>2957</v>
      </c>
      <c r="C84" s="261">
        <f t="shared" si="2"/>
        <v>0.002033209082</v>
      </c>
      <c r="D84" s="291">
        <f t="shared" si="20"/>
        <v>0.001948959984</v>
      </c>
      <c r="E84" s="302"/>
      <c r="G84" s="303"/>
      <c r="H84" s="263"/>
      <c r="I84" s="146"/>
      <c r="J84" s="283"/>
      <c r="K84" s="283"/>
      <c r="L84" s="283"/>
      <c r="M84" s="292"/>
      <c r="N84" s="296">
        <f>all!H101</f>
        <v>11</v>
      </c>
      <c r="O84" s="51">
        <f t="shared" si="4"/>
        <v>0</v>
      </c>
      <c r="P84" s="51">
        <f t="shared" si="21"/>
        <v>13.28571429</v>
      </c>
      <c r="Q84" s="261">
        <f t="shared" si="5"/>
        <v>0</v>
      </c>
      <c r="R84" s="293">
        <f t="shared" si="22"/>
        <v>-0.05935835873</v>
      </c>
      <c r="S84" s="296">
        <f>all!I101</f>
        <v>179</v>
      </c>
      <c r="T84" s="51">
        <f t="shared" si="6"/>
        <v>0</v>
      </c>
      <c r="U84" s="288">
        <f t="shared" si="23"/>
        <v>0.8571428571</v>
      </c>
      <c r="V84" s="54">
        <f t="shared" si="7"/>
        <v>0</v>
      </c>
      <c r="W84" s="294">
        <f t="shared" si="24"/>
        <v>0.004916833786</v>
      </c>
      <c r="X84" s="296">
        <f t="shared" si="1"/>
        <v>190</v>
      </c>
      <c r="Y84" s="54">
        <f t="shared" si="8"/>
        <v>0</v>
      </c>
      <c r="Z84" s="294">
        <f t="shared" si="25"/>
        <v>0.00003182758993</v>
      </c>
      <c r="AA84" s="310">
        <f t="shared" si="9"/>
        <v>0</v>
      </c>
      <c r="AB84" s="146">
        <v>106.0</v>
      </c>
      <c r="AC84" s="284">
        <f t="shared" si="29"/>
        <v>105.2857143</v>
      </c>
      <c r="AD84" s="298">
        <f t="shared" si="28"/>
        <v>0</v>
      </c>
      <c r="AE84" s="162">
        <f t="shared" si="12"/>
        <v>294</v>
      </c>
      <c r="AF84" s="261">
        <f t="shared" si="13"/>
        <v>0</v>
      </c>
      <c r="AG84" s="293">
        <f t="shared" si="26"/>
        <v>0.001975338068</v>
      </c>
      <c r="AI84" s="307">
        <f t="shared" si="30"/>
        <v>32</v>
      </c>
      <c r="AJ84" s="281">
        <f t="shared" si="11"/>
        <v>0</v>
      </c>
    </row>
    <row r="85" ht="15.75" customHeight="1">
      <c r="A85" s="306">
        <f>all!A102</f>
        <v>43986</v>
      </c>
      <c r="B85" s="260">
        <f>all!B102</f>
        <v>2966</v>
      </c>
      <c r="C85" s="261">
        <f t="shared" si="2"/>
        <v>0.003043625296</v>
      </c>
      <c r="D85" s="291">
        <f t="shared" si="20"/>
        <v>0.002236841613</v>
      </c>
      <c r="E85" s="302"/>
      <c r="G85" s="303"/>
      <c r="H85" s="263"/>
      <c r="I85" s="146"/>
      <c r="J85" s="283"/>
      <c r="K85" s="283"/>
      <c r="L85" s="283"/>
      <c r="M85" s="292"/>
      <c r="N85" s="296">
        <f>all!H102</f>
        <v>9</v>
      </c>
      <c r="O85" s="51">
        <f t="shared" si="4"/>
        <v>-2</v>
      </c>
      <c r="P85" s="51">
        <f t="shared" si="21"/>
        <v>12.28571429</v>
      </c>
      <c r="Q85" s="261">
        <f t="shared" si="5"/>
        <v>-0.1818181818</v>
      </c>
      <c r="R85" s="293">
        <f t="shared" si="22"/>
        <v>-0.07692902336</v>
      </c>
      <c r="S85" s="296">
        <f>all!I102</f>
        <v>180</v>
      </c>
      <c r="T85" s="51">
        <f t="shared" si="6"/>
        <v>1</v>
      </c>
      <c r="U85" s="288">
        <f t="shared" si="23"/>
        <v>0.7142857143</v>
      </c>
      <c r="V85" s="54">
        <f t="shared" si="7"/>
        <v>0.005586592179</v>
      </c>
      <c r="W85" s="294">
        <f t="shared" si="24"/>
        <v>0.004063390719</v>
      </c>
      <c r="X85" s="296">
        <f t="shared" si="1"/>
        <v>189</v>
      </c>
      <c r="Y85" s="54">
        <f t="shared" si="8"/>
        <v>-0.005263157895</v>
      </c>
      <c r="Z85" s="294">
        <f t="shared" si="25"/>
        <v>-0.001471931809</v>
      </c>
      <c r="AA85" s="310">
        <f t="shared" si="9"/>
        <v>1</v>
      </c>
      <c r="AB85" s="146">
        <v>106.0</v>
      </c>
      <c r="AC85" s="284">
        <f t="shared" si="29"/>
        <v>105.8571429</v>
      </c>
      <c r="AD85" s="298">
        <f t="shared" si="28"/>
        <v>-1</v>
      </c>
      <c r="AE85" s="162">
        <f t="shared" si="12"/>
        <v>293</v>
      </c>
      <c r="AF85" s="261">
        <f t="shared" si="13"/>
        <v>-0.003401360544</v>
      </c>
      <c r="AG85" s="293">
        <f t="shared" si="26"/>
        <v>0.0009968185819</v>
      </c>
      <c r="AI85" s="307">
        <f t="shared" si="30"/>
        <v>32</v>
      </c>
      <c r="AJ85" s="281">
        <f t="shared" si="11"/>
        <v>0.009345794393</v>
      </c>
    </row>
    <row r="86" ht="15.75" customHeight="1">
      <c r="A86" s="306">
        <f>all!A103</f>
        <v>43987</v>
      </c>
      <c r="B86" s="260">
        <f>all!B103</f>
        <v>2981</v>
      </c>
      <c r="C86" s="261">
        <f t="shared" si="2"/>
        <v>0.005057316251</v>
      </c>
      <c r="D86" s="291">
        <f t="shared" si="20"/>
        <v>0.002812544326</v>
      </c>
      <c r="E86" s="302"/>
      <c r="G86" s="303"/>
      <c r="H86" s="263"/>
      <c r="I86" s="146"/>
      <c r="J86" s="283"/>
      <c r="K86" s="283"/>
      <c r="L86" s="283"/>
      <c r="M86" s="292"/>
      <c r="N86" s="296">
        <f>all!H103</f>
        <v>9</v>
      </c>
      <c r="O86" s="51">
        <f t="shared" si="4"/>
        <v>0</v>
      </c>
      <c r="P86" s="51">
        <f t="shared" si="21"/>
        <v>11.28571429</v>
      </c>
      <c r="Q86" s="261">
        <f t="shared" si="5"/>
        <v>0</v>
      </c>
      <c r="R86" s="293">
        <f t="shared" si="22"/>
        <v>-0.07692902336</v>
      </c>
      <c r="S86" s="296">
        <f>all!I103</f>
        <v>180</v>
      </c>
      <c r="T86" s="51">
        <f t="shared" si="6"/>
        <v>0</v>
      </c>
      <c r="U86" s="288">
        <f t="shared" si="23"/>
        <v>0.7142857143</v>
      </c>
      <c r="V86" s="54">
        <f t="shared" si="7"/>
        <v>0</v>
      </c>
      <c r="W86" s="294">
        <f t="shared" si="24"/>
        <v>0.004063390719</v>
      </c>
      <c r="X86" s="296">
        <f t="shared" si="1"/>
        <v>189</v>
      </c>
      <c r="Y86" s="54">
        <f t="shared" si="8"/>
        <v>0</v>
      </c>
      <c r="Z86" s="294">
        <f t="shared" si="25"/>
        <v>-0.001471931809</v>
      </c>
      <c r="AA86" s="310">
        <f t="shared" si="9"/>
        <v>0</v>
      </c>
      <c r="AB86" s="146">
        <v>106.0</v>
      </c>
      <c r="AC86" s="284">
        <f t="shared" si="29"/>
        <v>106</v>
      </c>
      <c r="AD86" s="298">
        <f t="shared" si="28"/>
        <v>0</v>
      </c>
      <c r="AE86" s="162">
        <f t="shared" si="12"/>
        <v>293</v>
      </c>
      <c r="AF86" s="261">
        <f t="shared" si="13"/>
        <v>0</v>
      </c>
      <c r="AG86" s="293">
        <f t="shared" si="26"/>
        <v>-0.0004759354682</v>
      </c>
      <c r="AI86" s="307">
        <f t="shared" si="30"/>
        <v>30</v>
      </c>
      <c r="AJ86" s="281">
        <f t="shared" si="11"/>
        <v>0</v>
      </c>
    </row>
    <row r="87" ht="15.75" customHeight="1">
      <c r="A87" s="308">
        <f>all!A104</f>
        <v>43988</v>
      </c>
      <c r="B87" s="260">
        <f>all!B104</f>
        <v>2994</v>
      </c>
      <c r="C87" s="261">
        <f t="shared" si="2"/>
        <v>0.0043609527</v>
      </c>
      <c r="D87" s="291">
        <f t="shared" si="20"/>
        <v>0.003093423303</v>
      </c>
      <c r="E87" s="302"/>
      <c r="G87" s="303"/>
      <c r="H87" s="263"/>
      <c r="I87" s="146"/>
      <c r="J87" s="283"/>
      <c r="K87" s="283"/>
      <c r="L87" s="283"/>
      <c r="M87" s="292"/>
      <c r="N87" s="296">
        <f>all!H104</f>
        <v>9</v>
      </c>
      <c r="O87" s="51">
        <f t="shared" si="4"/>
        <v>0</v>
      </c>
      <c r="P87" s="51">
        <f t="shared" si="21"/>
        <v>10.57142857</v>
      </c>
      <c r="Q87" s="261">
        <f t="shared" si="5"/>
        <v>0</v>
      </c>
      <c r="R87" s="293">
        <f t="shared" si="22"/>
        <v>-0.0590718805</v>
      </c>
      <c r="S87" s="296">
        <f>all!I104</f>
        <v>180</v>
      </c>
      <c r="T87" s="51">
        <f t="shared" si="6"/>
        <v>0</v>
      </c>
      <c r="U87" s="288">
        <f t="shared" si="23"/>
        <v>0.7142857143</v>
      </c>
      <c r="V87" s="54">
        <f t="shared" si="7"/>
        <v>0</v>
      </c>
      <c r="W87" s="294">
        <f t="shared" si="24"/>
        <v>0.004063390719</v>
      </c>
      <c r="X87" s="296">
        <f t="shared" si="1"/>
        <v>189</v>
      </c>
      <c r="Y87" s="54">
        <f t="shared" si="8"/>
        <v>0</v>
      </c>
      <c r="Z87" s="294">
        <f t="shared" si="25"/>
        <v>0.00002395450408</v>
      </c>
      <c r="AA87" s="310">
        <f t="shared" si="9"/>
        <v>0</v>
      </c>
      <c r="AB87" s="146">
        <v>106.0</v>
      </c>
      <c r="AC87" s="284">
        <f t="shared" si="29"/>
        <v>106</v>
      </c>
      <c r="AD87" s="298">
        <f t="shared" si="28"/>
        <v>0</v>
      </c>
      <c r="AE87" s="162">
        <f t="shared" si="12"/>
        <v>293</v>
      </c>
      <c r="AF87" s="261">
        <f t="shared" si="13"/>
        <v>0</v>
      </c>
      <c r="AG87" s="293">
        <f t="shared" si="26"/>
        <v>0.000009973180967</v>
      </c>
      <c r="AI87" s="307">
        <f t="shared" si="30"/>
        <v>29</v>
      </c>
      <c r="AJ87" s="281">
        <f t="shared" si="11"/>
        <v>0</v>
      </c>
    </row>
    <row r="88" ht="15.75" customHeight="1">
      <c r="A88" s="308">
        <f>all!A105</f>
        <v>43989</v>
      </c>
      <c r="B88" s="260">
        <f>all!B105</f>
        <v>3011</v>
      </c>
      <c r="C88" s="261">
        <f t="shared" si="2"/>
        <v>0.005678022712</v>
      </c>
      <c r="D88" s="291">
        <f t="shared" si="20"/>
        <v>0.003807055997</v>
      </c>
      <c r="E88" s="302"/>
      <c r="G88" s="303"/>
      <c r="H88" s="263"/>
      <c r="I88" s="146"/>
      <c r="J88" s="283"/>
      <c r="K88" s="283"/>
      <c r="L88" s="283"/>
      <c r="M88" s="292"/>
      <c r="N88" s="296">
        <f>all!H105</f>
        <v>9</v>
      </c>
      <c r="O88" s="51">
        <f t="shared" si="4"/>
        <v>0</v>
      </c>
      <c r="P88" s="51">
        <f t="shared" si="21"/>
        <v>10</v>
      </c>
      <c r="Q88" s="261">
        <f t="shared" si="5"/>
        <v>0</v>
      </c>
      <c r="R88" s="293">
        <f t="shared" si="22"/>
        <v>-0.04886779887</v>
      </c>
      <c r="S88" s="296">
        <f>all!I105</f>
        <v>180</v>
      </c>
      <c r="T88" s="51">
        <f t="shared" si="6"/>
        <v>0</v>
      </c>
      <c r="U88" s="288">
        <f t="shared" si="23"/>
        <v>0.7142857143</v>
      </c>
      <c r="V88" s="54">
        <f t="shared" si="7"/>
        <v>0</v>
      </c>
      <c r="W88" s="294">
        <f t="shared" si="24"/>
        <v>0.004063390719</v>
      </c>
      <c r="X88" s="296">
        <f t="shared" si="1"/>
        <v>189</v>
      </c>
      <c r="Y88" s="54">
        <f t="shared" si="8"/>
        <v>0</v>
      </c>
      <c r="Z88" s="294">
        <f t="shared" si="25"/>
        <v>0.0007798124028</v>
      </c>
      <c r="AA88" s="310">
        <f t="shared" si="9"/>
        <v>0</v>
      </c>
      <c r="AB88" s="146">
        <v>106.0</v>
      </c>
      <c r="AC88" s="284">
        <f t="shared" si="29"/>
        <v>106</v>
      </c>
      <c r="AD88" s="298">
        <f t="shared" si="28"/>
        <v>0</v>
      </c>
      <c r="AE88" s="162">
        <f t="shared" si="12"/>
        <v>293</v>
      </c>
      <c r="AF88" s="261">
        <f t="shared" si="13"/>
        <v>0</v>
      </c>
      <c r="AG88" s="293">
        <f t="shared" si="26"/>
        <v>0.0004975402214</v>
      </c>
      <c r="AI88" s="307">
        <f t="shared" si="30"/>
        <v>29</v>
      </c>
      <c r="AJ88" s="281">
        <f t="shared" si="11"/>
        <v>0</v>
      </c>
    </row>
    <row r="89" ht="15.75" customHeight="1">
      <c r="A89" s="308">
        <f>all!A106</f>
        <v>43990</v>
      </c>
      <c r="B89" s="260">
        <f>all!B106</f>
        <v>3063</v>
      </c>
      <c r="C89" s="261">
        <f t="shared" si="2"/>
        <v>0.01727000996</v>
      </c>
      <c r="D89" s="291">
        <f t="shared" si="20"/>
        <v>0.006176753386</v>
      </c>
      <c r="E89" s="302"/>
      <c r="G89" s="303"/>
      <c r="H89" s="263"/>
      <c r="I89" s="146"/>
      <c r="J89" s="283"/>
      <c r="K89" s="283"/>
      <c r="L89" s="283"/>
      <c r="M89" s="292"/>
      <c r="N89" s="296">
        <f>all!H106</f>
        <v>10</v>
      </c>
      <c r="O89" s="51">
        <f t="shared" si="4"/>
        <v>1</v>
      </c>
      <c r="P89" s="51">
        <f t="shared" si="21"/>
        <v>9.714285714</v>
      </c>
      <c r="Q89" s="261">
        <f t="shared" si="5"/>
        <v>0.1111111111</v>
      </c>
      <c r="R89" s="293">
        <f t="shared" si="22"/>
        <v>-0.02200577201</v>
      </c>
      <c r="S89" s="296">
        <f>all!I106</f>
        <v>182</v>
      </c>
      <c r="T89" s="51">
        <f t="shared" si="6"/>
        <v>2</v>
      </c>
      <c r="U89" s="288">
        <f t="shared" si="23"/>
        <v>0.4285714286</v>
      </c>
      <c r="V89" s="54">
        <f t="shared" si="7"/>
        <v>0.01111111111</v>
      </c>
      <c r="W89" s="294">
        <f t="shared" si="24"/>
        <v>0.002385386184</v>
      </c>
      <c r="X89" s="296">
        <f t="shared" si="1"/>
        <v>192</v>
      </c>
      <c r="Y89" s="54">
        <f t="shared" si="8"/>
        <v>0.01587301587</v>
      </c>
      <c r="Z89" s="294">
        <f t="shared" si="25"/>
        <v>0.0007677508406</v>
      </c>
      <c r="AA89" s="310">
        <f t="shared" si="9"/>
        <v>2</v>
      </c>
      <c r="AB89" s="146">
        <v>115.0</v>
      </c>
      <c r="AC89" s="284">
        <f t="shared" si="29"/>
        <v>107.2857143</v>
      </c>
      <c r="AD89" s="298">
        <f t="shared" si="28"/>
        <v>12</v>
      </c>
      <c r="AE89" s="162">
        <f t="shared" si="12"/>
        <v>305</v>
      </c>
      <c r="AF89" s="261">
        <f t="shared" si="13"/>
        <v>0.0409556314</v>
      </c>
      <c r="AG89" s="293">
        <f t="shared" si="26"/>
        <v>0.004880634335</v>
      </c>
      <c r="AI89" s="307">
        <f t="shared" si="30"/>
        <v>31</v>
      </c>
      <c r="AJ89" s="281">
        <f t="shared" si="11"/>
        <v>0.01709401709</v>
      </c>
    </row>
    <row r="90" ht="15.75" customHeight="1">
      <c r="A90" s="306">
        <f>all!A107</f>
        <v>43991</v>
      </c>
      <c r="B90" s="260">
        <f>all!B107</f>
        <v>3072</v>
      </c>
      <c r="C90" s="261">
        <f t="shared" si="2"/>
        <v>0.002938295788</v>
      </c>
      <c r="D90" s="291">
        <f t="shared" si="20"/>
        <v>0.00576877597</v>
      </c>
      <c r="E90" s="302"/>
      <c r="G90" s="303"/>
      <c r="H90" s="263"/>
      <c r="I90" s="146"/>
      <c r="J90" s="283"/>
      <c r="K90" s="283"/>
      <c r="L90" s="283"/>
      <c r="M90" s="292"/>
      <c r="N90" s="296">
        <f>all!H107</f>
        <v>10</v>
      </c>
      <c r="O90" s="51">
        <f t="shared" si="4"/>
        <v>0</v>
      </c>
      <c r="P90" s="51">
        <f t="shared" si="21"/>
        <v>9.571428571</v>
      </c>
      <c r="Q90" s="261">
        <f t="shared" si="5"/>
        <v>0</v>
      </c>
      <c r="R90" s="293">
        <f t="shared" si="22"/>
        <v>-0.0101010101</v>
      </c>
      <c r="S90" s="296">
        <f>all!I107</f>
        <v>183</v>
      </c>
      <c r="T90" s="51">
        <f t="shared" si="6"/>
        <v>1</v>
      </c>
      <c r="U90" s="288">
        <f t="shared" si="23"/>
        <v>0.5714285714</v>
      </c>
      <c r="V90" s="54">
        <f t="shared" si="7"/>
        <v>0.005494505495</v>
      </c>
      <c r="W90" s="294">
        <f t="shared" si="24"/>
        <v>0.003170315541</v>
      </c>
      <c r="X90" s="296">
        <f t="shared" si="1"/>
        <v>193</v>
      </c>
      <c r="Y90" s="54">
        <f t="shared" si="8"/>
        <v>0.005208333333</v>
      </c>
      <c r="Z90" s="294">
        <f t="shared" si="25"/>
        <v>0.002259741616</v>
      </c>
      <c r="AA90" s="310">
        <f t="shared" si="9"/>
        <v>1</v>
      </c>
      <c r="AB90" s="146">
        <v>115.0</v>
      </c>
      <c r="AC90" s="284">
        <f t="shared" si="29"/>
        <v>108.5714286</v>
      </c>
      <c r="AD90" s="298">
        <f t="shared" si="28"/>
        <v>1</v>
      </c>
      <c r="AE90" s="162">
        <f t="shared" si="12"/>
        <v>306</v>
      </c>
      <c r="AF90" s="261">
        <f t="shared" si="13"/>
        <v>0.003278688525</v>
      </c>
      <c r="AG90" s="293">
        <f t="shared" si="26"/>
        <v>0.005833279911</v>
      </c>
      <c r="AI90" s="307">
        <f t="shared" si="30"/>
        <v>31</v>
      </c>
      <c r="AJ90" s="281">
        <f t="shared" si="11"/>
        <v>0.008620689655</v>
      </c>
    </row>
    <row r="91" ht="15.75" customHeight="1">
      <c r="A91" s="306">
        <f>all!A108</f>
        <v>43992</v>
      </c>
      <c r="B91" s="260">
        <f>all!B108</f>
        <v>3082</v>
      </c>
      <c r="C91" s="261">
        <f t="shared" si="2"/>
        <v>0.003255208333</v>
      </c>
      <c r="D91" s="291">
        <f t="shared" si="20"/>
        <v>0.005943347292</v>
      </c>
      <c r="E91" s="302"/>
      <c r="G91" s="303"/>
      <c r="H91" s="263"/>
      <c r="I91" s="146"/>
      <c r="J91" s="283"/>
      <c r="K91" s="283"/>
      <c r="L91" s="283"/>
      <c r="M91" s="292"/>
      <c r="N91" s="296">
        <f>all!H108</f>
        <v>12</v>
      </c>
      <c r="O91" s="51">
        <f t="shared" si="4"/>
        <v>2</v>
      </c>
      <c r="P91" s="51">
        <f t="shared" si="21"/>
        <v>9.714285714</v>
      </c>
      <c r="Q91" s="261">
        <f t="shared" si="5"/>
        <v>0.2</v>
      </c>
      <c r="R91" s="293">
        <f t="shared" si="22"/>
        <v>0.01847041847</v>
      </c>
      <c r="S91" s="296">
        <f>all!I108</f>
        <v>183</v>
      </c>
      <c r="T91" s="51">
        <f t="shared" si="6"/>
        <v>0</v>
      </c>
      <c r="U91" s="288">
        <f t="shared" si="23"/>
        <v>0.5714285714</v>
      </c>
      <c r="V91" s="54">
        <f t="shared" si="7"/>
        <v>0</v>
      </c>
      <c r="W91" s="294">
        <f t="shared" si="24"/>
        <v>0.003170315541</v>
      </c>
      <c r="X91" s="296">
        <f t="shared" si="1"/>
        <v>195</v>
      </c>
      <c r="Y91" s="54">
        <f t="shared" si="8"/>
        <v>0.0103626943</v>
      </c>
      <c r="Z91" s="294">
        <f t="shared" si="25"/>
        <v>0.003740126516</v>
      </c>
      <c r="AA91" s="310">
        <f t="shared" si="9"/>
        <v>0</v>
      </c>
      <c r="AB91" s="146">
        <v>115.0</v>
      </c>
      <c r="AC91" s="284">
        <f t="shared" si="29"/>
        <v>109.8571429</v>
      </c>
      <c r="AD91" s="298">
        <f t="shared" si="28"/>
        <v>2</v>
      </c>
      <c r="AE91" s="162">
        <f t="shared" si="12"/>
        <v>308</v>
      </c>
      <c r="AF91" s="261">
        <f t="shared" si="13"/>
        <v>0.006535947712</v>
      </c>
      <c r="AG91" s="293">
        <f t="shared" si="26"/>
        <v>0.006766986727</v>
      </c>
      <c r="AI91" s="307">
        <f t="shared" si="30"/>
        <v>28</v>
      </c>
      <c r="AJ91" s="281">
        <f t="shared" si="11"/>
        <v>0</v>
      </c>
    </row>
    <row r="92" ht="15.75" customHeight="1">
      <c r="A92" s="306">
        <f>all!A109</f>
        <v>43993</v>
      </c>
      <c r="B92" s="260">
        <f>all!B109</f>
        <v>3102</v>
      </c>
      <c r="C92" s="261">
        <f t="shared" si="2"/>
        <v>0.006489292667</v>
      </c>
      <c r="D92" s="291">
        <f t="shared" si="20"/>
        <v>0.006435585488</v>
      </c>
      <c r="E92" s="302"/>
      <c r="G92" s="303"/>
      <c r="H92" s="263"/>
      <c r="I92" s="146"/>
      <c r="J92" s="283"/>
      <c r="K92" s="283"/>
      <c r="L92" s="283"/>
      <c r="M92" s="292"/>
      <c r="N92" s="296">
        <f>all!H109</f>
        <v>14</v>
      </c>
      <c r="O92" s="51">
        <f t="shared" si="4"/>
        <v>2</v>
      </c>
      <c r="P92" s="51">
        <f t="shared" si="21"/>
        <v>10.42857143</v>
      </c>
      <c r="Q92" s="261">
        <f t="shared" si="5"/>
        <v>0.1666666667</v>
      </c>
      <c r="R92" s="293">
        <f t="shared" si="22"/>
        <v>0.06825396825</v>
      </c>
      <c r="S92" s="296">
        <f>all!I109</f>
        <v>183</v>
      </c>
      <c r="T92" s="51">
        <f t="shared" si="6"/>
        <v>0</v>
      </c>
      <c r="U92" s="288">
        <f t="shared" si="23"/>
        <v>0.4285714286</v>
      </c>
      <c r="V92" s="54">
        <f t="shared" si="7"/>
        <v>0</v>
      </c>
      <c r="W92" s="294">
        <f t="shared" si="24"/>
        <v>0.002372230944</v>
      </c>
      <c r="X92" s="296">
        <f t="shared" si="1"/>
        <v>197</v>
      </c>
      <c r="Y92" s="54">
        <f t="shared" si="8"/>
        <v>0.01025641026</v>
      </c>
      <c r="Z92" s="294">
        <f t="shared" si="25"/>
        <v>0.00595720768</v>
      </c>
      <c r="AA92" s="310">
        <f t="shared" si="9"/>
        <v>0</v>
      </c>
      <c r="AB92" s="146">
        <v>115.0</v>
      </c>
      <c r="AC92" s="284">
        <f t="shared" si="29"/>
        <v>111.1428571</v>
      </c>
      <c r="AD92" s="298">
        <f t="shared" si="28"/>
        <v>2</v>
      </c>
      <c r="AE92" s="162">
        <f t="shared" si="12"/>
        <v>310</v>
      </c>
      <c r="AF92" s="261">
        <f t="shared" si="13"/>
        <v>0.006493506494</v>
      </c>
      <c r="AG92" s="293">
        <f t="shared" si="26"/>
        <v>0.008180539161</v>
      </c>
      <c r="AI92" s="307">
        <f t="shared" si="30"/>
        <v>27</v>
      </c>
      <c r="AJ92" s="281">
        <f t="shared" si="11"/>
        <v>0</v>
      </c>
    </row>
    <row r="93" ht="15.75" customHeight="1">
      <c r="A93" s="306">
        <f>all!A110</f>
        <v>43994</v>
      </c>
      <c r="B93" s="260">
        <f>all!B110</f>
        <v>3122</v>
      </c>
      <c r="C93" s="261">
        <f t="shared" si="2"/>
        <v>0.006447453256</v>
      </c>
      <c r="D93" s="291">
        <f t="shared" si="20"/>
        <v>0.006634176489</v>
      </c>
      <c r="E93" s="302"/>
      <c r="G93" s="303"/>
      <c r="H93" s="263"/>
      <c r="I93" s="146"/>
      <c r="J93" s="283"/>
      <c r="K93" s="283"/>
      <c r="L93" s="283"/>
      <c r="M93" s="292"/>
      <c r="N93" s="296">
        <f>all!H110</f>
        <v>14</v>
      </c>
      <c r="O93" s="51">
        <f t="shared" si="4"/>
        <v>0</v>
      </c>
      <c r="P93" s="51">
        <f t="shared" si="21"/>
        <v>11.14285714</v>
      </c>
      <c r="Q93" s="261">
        <f t="shared" si="5"/>
        <v>0</v>
      </c>
      <c r="R93" s="293">
        <f t="shared" si="22"/>
        <v>0.06825396825</v>
      </c>
      <c r="S93" s="296">
        <f>all!I110</f>
        <v>183</v>
      </c>
      <c r="T93" s="51">
        <f t="shared" si="6"/>
        <v>0</v>
      </c>
      <c r="U93" s="288">
        <f t="shared" si="23"/>
        <v>0.4285714286</v>
      </c>
      <c r="V93" s="54">
        <f t="shared" si="7"/>
        <v>0</v>
      </c>
      <c r="W93" s="294">
        <f t="shared" si="24"/>
        <v>0.002372230944</v>
      </c>
      <c r="X93" s="296">
        <f t="shared" si="1"/>
        <v>197</v>
      </c>
      <c r="Y93" s="54">
        <f t="shared" si="8"/>
        <v>0</v>
      </c>
      <c r="Z93" s="294">
        <f t="shared" si="25"/>
        <v>0.00595720768</v>
      </c>
      <c r="AA93" s="310">
        <f t="shared" si="9"/>
        <v>0</v>
      </c>
      <c r="AB93" s="146">
        <v>116.0</v>
      </c>
      <c r="AC93" s="284">
        <f t="shared" si="29"/>
        <v>112.5714286</v>
      </c>
      <c r="AD93" s="298">
        <f t="shared" si="28"/>
        <v>1</v>
      </c>
      <c r="AE93" s="162">
        <f t="shared" si="12"/>
        <v>311</v>
      </c>
      <c r="AF93" s="261">
        <f t="shared" si="13"/>
        <v>0.003225806452</v>
      </c>
      <c r="AG93" s="293">
        <f t="shared" si="26"/>
        <v>0.008641368654</v>
      </c>
      <c r="AI93" s="307">
        <f t="shared" si="30"/>
        <v>23</v>
      </c>
      <c r="AJ93" s="281">
        <f t="shared" si="11"/>
        <v>0</v>
      </c>
    </row>
    <row r="94" ht="15.75" customHeight="1">
      <c r="A94" s="308">
        <f>all!A111</f>
        <v>43995</v>
      </c>
      <c r="B94" s="260">
        <f>all!B111</f>
        <v>3126</v>
      </c>
      <c r="C94" s="261">
        <f t="shared" si="2"/>
        <v>0.001281229981</v>
      </c>
      <c r="D94" s="291">
        <f t="shared" si="20"/>
        <v>0.0061942161</v>
      </c>
      <c r="E94" s="302"/>
      <c r="G94" s="303"/>
      <c r="H94" s="263"/>
      <c r="I94" s="146"/>
      <c r="J94" s="283"/>
      <c r="K94" s="283"/>
      <c r="L94" s="283"/>
      <c r="M94" s="292"/>
      <c r="N94" s="296">
        <f>all!H111</f>
        <v>13</v>
      </c>
      <c r="O94" s="51">
        <f t="shared" si="4"/>
        <v>-1</v>
      </c>
      <c r="P94" s="51">
        <f t="shared" si="21"/>
        <v>11.71428571</v>
      </c>
      <c r="Q94" s="261">
        <f t="shared" si="5"/>
        <v>-0.07142857143</v>
      </c>
      <c r="R94" s="293">
        <f t="shared" si="22"/>
        <v>0.05804988662</v>
      </c>
      <c r="S94" s="296">
        <f>all!I111</f>
        <v>183</v>
      </c>
      <c r="T94" s="51">
        <f t="shared" si="6"/>
        <v>0</v>
      </c>
      <c r="U94" s="288">
        <f t="shared" si="23"/>
        <v>0.4285714286</v>
      </c>
      <c r="V94" s="54">
        <f t="shared" si="7"/>
        <v>0</v>
      </c>
      <c r="W94" s="294">
        <f t="shared" si="24"/>
        <v>0.002372230944</v>
      </c>
      <c r="X94" s="296">
        <f t="shared" si="1"/>
        <v>196</v>
      </c>
      <c r="Y94" s="54">
        <f t="shared" si="8"/>
        <v>-0.005076142132</v>
      </c>
      <c r="Z94" s="294">
        <f t="shared" si="25"/>
        <v>0.005232044519</v>
      </c>
      <c r="AA94" s="310">
        <f t="shared" si="9"/>
        <v>0</v>
      </c>
      <c r="AB94" s="146">
        <v>116.0</v>
      </c>
      <c r="AC94" s="284">
        <f t="shared" si="29"/>
        <v>114</v>
      </c>
      <c r="AD94" s="298">
        <f t="shared" si="28"/>
        <v>-1</v>
      </c>
      <c r="AE94" s="162">
        <f t="shared" si="12"/>
        <v>310</v>
      </c>
      <c r="AF94" s="261">
        <f t="shared" si="13"/>
        <v>-0.003215434084</v>
      </c>
      <c r="AG94" s="293">
        <f t="shared" si="26"/>
        <v>0.008182020928</v>
      </c>
      <c r="AI94" s="307">
        <f t="shared" si="30"/>
        <v>21</v>
      </c>
      <c r="AJ94" s="281">
        <f t="shared" si="11"/>
        <v>0</v>
      </c>
    </row>
    <row r="95" ht="15.75" customHeight="1">
      <c r="A95" s="308">
        <f>all!A112</f>
        <v>43996</v>
      </c>
      <c r="B95" s="260">
        <f>all!B112</f>
        <v>3135</v>
      </c>
      <c r="C95" s="261">
        <f t="shared" si="2"/>
        <v>0.002879078695</v>
      </c>
      <c r="D95" s="291">
        <f t="shared" si="20"/>
        <v>0.005794366955</v>
      </c>
      <c r="E95" s="302"/>
      <c r="G95" s="303"/>
      <c r="H95" s="263"/>
      <c r="I95" s="146"/>
      <c r="J95" s="283"/>
      <c r="K95" s="283"/>
      <c r="L95" s="283"/>
      <c r="M95" s="292"/>
      <c r="N95" s="296">
        <f>all!H112</f>
        <v>13</v>
      </c>
      <c r="O95" s="51">
        <f t="shared" si="4"/>
        <v>0</v>
      </c>
      <c r="P95" s="51">
        <f t="shared" si="21"/>
        <v>12.28571429</v>
      </c>
      <c r="Q95" s="261">
        <f t="shared" si="5"/>
        <v>0</v>
      </c>
      <c r="R95" s="293">
        <f t="shared" si="22"/>
        <v>0.05804988662</v>
      </c>
      <c r="S95" s="296">
        <f>all!I112</f>
        <v>183</v>
      </c>
      <c r="T95" s="51">
        <f t="shared" si="6"/>
        <v>0</v>
      </c>
      <c r="U95" s="288">
        <f t="shared" si="23"/>
        <v>0.4285714286</v>
      </c>
      <c r="V95" s="54">
        <f t="shared" si="7"/>
        <v>0</v>
      </c>
      <c r="W95" s="294">
        <f t="shared" si="24"/>
        <v>0.002372230944</v>
      </c>
      <c r="X95" s="296">
        <f t="shared" si="1"/>
        <v>196</v>
      </c>
      <c r="Y95" s="54">
        <f t="shared" si="8"/>
        <v>0</v>
      </c>
      <c r="Z95" s="294">
        <f t="shared" si="25"/>
        <v>0.005232044519</v>
      </c>
      <c r="AA95" s="310">
        <f t="shared" si="9"/>
        <v>0</v>
      </c>
      <c r="AB95" s="146">
        <v>116.0</v>
      </c>
      <c r="AC95" s="284">
        <f t="shared" si="29"/>
        <v>115.4285714</v>
      </c>
      <c r="AD95" s="298">
        <f t="shared" si="28"/>
        <v>0</v>
      </c>
      <c r="AE95" s="162">
        <f t="shared" si="12"/>
        <v>310</v>
      </c>
      <c r="AF95" s="261">
        <f t="shared" si="13"/>
        <v>0</v>
      </c>
      <c r="AG95" s="293">
        <f t="shared" si="26"/>
        <v>0.008182020928</v>
      </c>
      <c r="AI95" s="307">
        <f t="shared" si="30"/>
        <v>20</v>
      </c>
      <c r="AJ95" s="281">
        <f t="shared" si="11"/>
        <v>0</v>
      </c>
    </row>
    <row r="96" ht="15.75" customHeight="1">
      <c r="A96" s="306">
        <f>all!A113</f>
        <v>43997</v>
      </c>
      <c r="B96" s="260">
        <f>all!B113</f>
        <v>3148</v>
      </c>
      <c r="C96" s="261">
        <f t="shared" si="2"/>
        <v>0.004146730463</v>
      </c>
      <c r="D96" s="291">
        <f t="shared" si="20"/>
        <v>0.00391961274</v>
      </c>
      <c r="E96" s="302"/>
      <c r="G96" s="303"/>
      <c r="H96" s="263"/>
      <c r="I96" s="146"/>
      <c r="J96" s="283"/>
      <c r="K96" s="283"/>
      <c r="L96" s="283"/>
      <c r="M96" s="292"/>
      <c r="N96" s="296">
        <f>all!H113</f>
        <v>13</v>
      </c>
      <c r="O96" s="51">
        <f t="shared" si="4"/>
        <v>0</v>
      </c>
      <c r="P96" s="51">
        <f t="shared" si="21"/>
        <v>12.71428571</v>
      </c>
      <c r="Q96" s="261">
        <f t="shared" si="5"/>
        <v>0</v>
      </c>
      <c r="R96" s="293">
        <f t="shared" si="22"/>
        <v>0.04217687075</v>
      </c>
      <c r="S96" s="296">
        <f>all!I113</f>
        <v>184</v>
      </c>
      <c r="T96" s="51">
        <f t="shared" si="6"/>
        <v>1</v>
      </c>
      <c r="U96" s="288">
        <f t="shared" si="23"/>
        <v>0.2857142857</v>
      </c>
      <c r="V96" s="54">
        <f t="shared" si="7"/>
        <v>0.005464480874</v>
      </c>
      <c r="W96" s="294">
        <f t="shared" si="24"/>
        <v>0.001565569481</v>
      </c>
      <c r="X96" s="296">
        <f t="shared" si="1"/>
        <v>197</v>
      </c>
      <c r="Y96" s="54">
        <f t="shared" si="8"/>
        <v>0.005102040816</v>
      </c>
      <c r="Z96" s="294">
        <f t="shared" si="25"/>
        <v>0.003693333796</v>
      </c>
      <c r="AA96" s="310">
        <f t="shared" si="9"/>
        <v>1</v>
      </c>
      <c r="AB96" s="146">
        <v>117.0</v>
      </c>
      <c r="AC96" s="284">
        <f t="shared" si="29"/>
        <v>115.7142857</v>
      </c>
      <c r="AD96" s="298">
        <f t="shared" si="28"/>
        <v>2</v>
      </c>
      <c r="AE96" s="162">
        <f t="shared" si="12"/>
        <v>312</v>
      </c>
      <c r="AF96" s="261">
        <f t="shared" si="13"/>
        <v>0.006451612903</v>
      </c>
      <c r="AG96" s="293">
        <f t="shared" si="26"/>
        <v>0.003252875429</v>
      </c>
      <c r="AI96" s="307">
        <f t="shared" si="30"/>
        <v>19</v>
      </c>
      <c r="AJ96" s="281">
        <f t="shared" si="11"/>
        <v>0.008474576271</v>
      </c>
    </row>
    <row r="97" ht="15.75" customHeight="1">
      <c r="A97" s="306">
        <f>all!A114</f>
        <v>43998</v>
      </c>
      <c r="B97" s="260">
        <f>all!B114</f>
        <v>3162</v>
      </c>
      <c r="C97" s="261">
        <f t="shared" si="2"/>
        <v>0.004447268107</v>
      </c>
      <c r="D97" s="291">
        <f t="shared" si="20"/>
        <v>0.004135180214</v>
      </c>
      <c r="E97" s="302"/>
      <c r="G97" s="303"/>
      <c r="H97" s="263"/>
      <c r="I97" s="146"/>
      <c r="J97" s="283"/>
      <c r="K97" s="283"/>
      <c r="L97" s="283"/>
      <c r="M97" s="292"/>
      <c r="N97" s="296">
        <f>all!H114</f>
        <v>12</v>
      </c>
      <c r="O97" s="51">
        <f t="shared" si="4"/>
        <v>-1</v>
      </c>
      <c r="P97" s="51">
        <f t="shared" si="21"/>
        <v>13</v>
      </c>
      <c r="Q97" s="261">
        <f t="shared" si="5"/>
        <v>-0.07692307692</v>
      </c>
      <c r="R97" s="293">
        <f t="shared" si="22"/>
        <v>0.03118785976</v>
      </c>
      <c r="S97" s="296">
        <f>all!I114</f>
        <v>185</v>
      </c>
      <c r="T97" s="51">
        <f t="shared" si="6"/>
        <v>1</v>
      </c>
      <c r="U97" s="288">
        <f t="shared" si="23"/>
        <v>0.2857142857</v>
      </c>
      <c r="V97" s="54">
        <f t="shared" si="7"/>
        <v>0.005434782609</v>
      </c>
      <c r="W97" s="294">
        <f t="shared" si="24"/>
        <v>0.00155703764</v>
      </c>
      <c r="X97" s="296">
        <f t="shared" si="1"/>
        <v>197</v>
      </c>
      <c r="Y97" s="54">
        <f t="shared" si="8"/>
        <v>0</v>
      </c>
      <c r="Z97" s="294">
        <f t="shared" si="25"/>
        <v>0.002949286177</v>
      </c>
      <c r="AA97" s="310">
        <f t="shared" si="9"/>
        <v>1</v>
      </c>
      <c r="AB97" s="146">
        <v>117.0</v>
      </c>
      <c r="AC97" s="284">
        <f t="shared" si="29"/>
        <v>116</v>
      </c>
      <c r="AD97" s="298">
        <f t="shared" si="28"/>
        <v>0</v>
      </c>
      <c r="AE97" s="162">
        <f t="shared" si="12"/>
        <v>312</v>
      </c>
      <c r="AF97" s="261">
        <f t="shared" si="13"/>
        <v>0</v>
      </c>
      <c r="AG97" s="293">
        <f t="shared" si="26"/>
        <v>0.002784491354</v>
      </c>
      <c r="AI97" s="307">
        <f t="shared" si="30"/>
        <v>20</v>
      </c>
      <c r="AJ97" s="281">
        <f t="shared" si="11"/>
        <v>0.008474576271</v>
      </c>
    </row>
    <row r="98" ht="15.75" customHeight="1">
      <c r="A98" s="306">
        <f>all!A115</f>
        <v>43999</v>
      </c>
      <c r="B98" s="260">
        <f>all!B115</f>
        <v>3217</v>
      </c>
      <c r="C98" s="261">
        <f t="shared" si="2"/>
        <v>0.0173940544</v>
      </c>
      <c r="D98" s="291">
        <f t="shared" si="20"/>
        <v>0.006155015366</v>
      </c>
      <c r="E98" s="302"/>
      <c r="G98" s="303"/>
      <c r="H98" s="263"/>
      <c r="I98" s="146"/>
      <c r="J98" s="283"/>
      <c r="K98" s="283"/>
      <c r="L98" s="283"/>
      <c r="M98" s="292"/>
      <c r="N98" s="296">
        <f>all!H115</f>
        <v>11</v>
      </c>
      <c r="O98" s="51">
        <f t="shared" si="4"/>
        <v>-1</v>
      </c>
      <c r="P98" s="51">
        <f t="shared" si="21"/>
        <v>12.85714286</v>
      </c>
      <c r="Q98" s="261">
        <f t="shared" si="5"/>
        <v>-0.08333333333</v>
      </c>
      <c r="R98" s="293">
        <f t="shared" si="22"/>
        <v>-0.009288330717</v>
      </c>
      <c r="S98" s="296">
        <f>all!I115</f>
        <v>187</v>
      </c>
      <c r="T98" s="51">
        <f t="shared" si="6"/>
        <v>2</v>
      </c>
      <c r="U98" s="288">
        <f t="shared" si="23"/>
        <v>0.5714285714</v>
      </c>
      <c r="V98" s="54">
        <f t="shared" si="7"/>
        <v>0.01081081081</v>
      </c>
      <c r="W98" s="294">
        <f t="shared" si="24"/>
        <v>0.003101439185</v>
      </c>
      <c r="X98" s="296">
        <f t="shared" si="1"/>
        <v>198</v>
      </c>
      <c r="Y98" s="54">
        <f t="shared" si="8"/>
        <v>0.005076142132</v>
      </c>
      <c r="Z98" s="294">
        <f t="shared" si="25"/>
        <v>0.002194064439</v>
      </c>
      <c r="AA98" s="310">
        <f t="shared" si="9"/>
        <v>2</v>
      </c>
      <c r="AB98" s="146">
        <v>117.0</v>
      </c>
      <c r="AC98" s="284">
        <f t="shared" si="29"/>
        <v>116.2857143</v>
      </c>
      <c r="AD98" s="298">
        <f t="shared" si="28"/>
        <v>1</v>
      </c>
      <c r="AE98" s="162">
        <f t="shared" si="12"/>
        <v>313</v>
      </c>
      <c r="AF98" s="261">
        <f t="shared" si="13"/>
        <v>0.003205128205</v>
      </c>
      <c r="AG98" s="293">
        <f t="shared" si="26"/>
        <v>0.002308659996</v>
      </c>
      <c r="AI98" s="307">
        <f t="shared" si="30"/>
        <v>21</v>
      </c>
      <c r="AJ98" s="281">
        <f t="shared" si="11"/>
        <v>0.01680672269</v>
      </c>
    </row>
    <row r="99" ht="15.75" customHeight="1">
      <c r="A99" s="306">
        <f>all!A116</f>
        <v>44000</v>
      </c>
      <c r="B99" s="260">
        <f>all!B116</f>
        <v>3241</v>
      </c>
      <c r="C99" s="261">
        <f t="shared" si="2"/>
        <v>0.007460366801</v>
      </c>
      <c r="D99" s="291">
        <f t="shared" si="20"/>
        <v>0.006293740243</v>
      </c>
      <c r="E99" s="302"/>
      <c r="G99" s="303"/>
      <c r="H99" s="263"/>
      <c r="I99" s="146"/>
      <c r="J99" s="283"/>
      <c r="K99" s="283"/>
      <c r="L99" s="283"/>
      <c r="M99" s="292"/>
      <c r="N99" s="296">
        <f>all!H116</f>
        <v>10</v>
      </c>
      <c r="O99" s="51">
        <f t="shared" si="4"/>
        <v>-1</v>
      </c>
      <c r="P99" s="51">
        <f t="shared" si="21"/>
        <v>12.28571429</v>
      </c>
      <c r="Q99" s="261">
        <f t="shared" si="5"/>
        <v>-0.09090909091</v>
      </c>
      <c r="R99" s="293">
        <f t="shared" si="22"/>
        <v>-0.04608486751</v>
      </c>
      <c r="S99" s="296">
        <f>all!I116</f>
        <v>188</v>
      </c>
      <c r="T99" s="51">
        <f t="shared" si="6"/>
        <v>1</v>
      </c>
      <c r="U99" s="288">
        <f t="shared" si="23"/>
        <v>0.7142857143</v>
      </c>
      <c r="V99" s="54">
        <f t="shared" si="7"/>
        <v>0.005347593583</v>
      </c>
      <c r="W99" s="294">
        <f t="shared" si="24"/>
        <v>0.003865381125</v>
      </c>
      <c r="X99" s="296">
        <f t="shared" si="1"/>
        <v>198</v>
      </c>
      <c r="Y99" s="54">
        <f t="shared" si="8"/>
        <v>0</v>
      </c>
      <c r="Z99" s="294">
        <f t="shared" si="25"/>
        <v>0.0007288629738</v>
      </c>
      <c r="AA99" s="310">
        <f t="shared" si="9"/>
        <v>1</v>
      </c>
      <c r="AB99" s="146">
        <v>117.0</v>
      </c>
      <c r="AC99" s="284">
        <f t="shared" si="29"/>
        <v>116.5714286</v>
      </c>
      <c r="AD99" s="298">
        <f t="shared" si="28"/>
        <v>0</v>
      </c>
      <c r="AE99" s="162">
        <f t="shared" si="12"/>
        <v>313</v>
      </c>
      <c r="AF99" s="261">
        <f t="shared" si="13"/>
        <v>0</v>
      </c>
      <c r="AG99" s="293">
        <f t="shared" si="26"/>
        <v>0.001381016211</v>
      </c>
      <c r="AI99" s="307">
        <f t="shared" si="30"/>
        <v>20</v>
      </c>
      <c r="AJ99" s="281">
        <f t="shared" si="11"/>
        <v>0.008474576271</v>
      </c>
    </row>
    <row r="100" ht="15.75" customHeight="1">
      <c r="A100" s="306">
        <f>all!A117</f>
        <v>44001</v>
      </c>
      <c r="B100" s="260">
        <f>all!B117</f>
        <v>3251</v>
      </c>
      <c r="C100" s="261">
        <f t="shared" si="2"/>
        <v>0.003085467448</v>
      </c>
      <c r="D100" s="291">
        <f t="shared" si="20"/>
        <v>0.005813456556</v>
      </c>
      <c r="E100" s="302"/>
      <c r="G100" s="303"/>
      <c r="H100" s="263"/>
      <c r="I100" s="146"/>
      <c r="J100" s="283"/>
      <c r="K100" s="283"/>
      <c r="L100" s="283"/>
      <c r="M100" s="292"/>
      <c r="N100" s="296">
        <f>all!H117</f>
        <v>10</v>
      </c>
      <c r="O100" s="51">
        <f t="shared" si="4"/>
        <v>0</v>
      </c>
      <c r="P100" s="51">
        <f t="shared" si="21"/>
        <v>11.71428571</v>
      </c>
      <c r="Q100" s="261">
        <f t="shared" si="5"/>
        <v>0</v>
      </c>
      <c r="R100" s="293">
        <f t="shared" si="22"/>
        <v>-0.04608486751</v>
      </c>
      <c r="S100" s="296">
        <f>all!I117</f>
        <v>189</v>
      </c>
      <c r="T100" s="51">
        <f t="shared" si="6"/>
        <v>1</v>
      </c>
      <c r="U100" s="288">
        <f t="shared" si="23"/>
        <v>0.8571428571</v>
      </c>
      <c r="V100" s="54">
        <f t="shared" si="7"/>
        <v>0.005319148936</v>
      </c>
      <c r="W100" s="294">
        <f t="shared" si="24"/>
        <v>0.004625259545</v>
      </c>
      <c r="X100" s="296">
        <f t="shared" si="1"/>
        <v>199</v>
      </c>
      <c r="Y100" s="54">
        <f t="shared" si="8"/>
        <v>0.005050505051</v>
      </c>
      <c r="Z100" s="294">
        <f t="shared" si="25"/>
        <v>0.001450363695</v>
      </c>
      <c r="AA100" s="310">
        <f t="shared" si="9"/>
        <v>1</v>
      </c>
      <c r="AB100" s="146">
        <v>117.0</v>
      </c>
      <c r="AC100" s="284">
        <f t="shared" si="29"/>
        <v>116.7142857</v>
      </c>
      <c r="AD100" s="298">
        <f t="shared" si="28"/>
        <v>1</v>
      </c>
      <c r="AE100" s="162">
        <f t="shared" si="12"/>
        <v>314</v>
      </c>
      <c r="AF100" s="261">
        <f t="shared" si="13"/>
        <v>0.003194888179</v>
      </c>
      <c r="AG100" s="293">
        <f t="shared" si="26"/>
        <v>0.001376599315</v>
      </c>
      <c r="AI100" s="307">
        <f t="shared" si="30"/>
        <v>20</v>
      </c>
      <c r="AJ100" s="281">
        <f t="shared" si="11"/>
        <v>0.008474576271</v>
      </c>
    </row>
    <row r="101" ht="15.75" customHeight="1">
      <c r="A101" s="308">
        <f>all!A118</f>
        <v>44002</v>
      </c>
      <c r="B101" s="260">
        <f>all!B118</f>
        <v>3270</v>
      </c>
      <c r="C101" s="261">
        <f t="shared" si="2"/>
        <v>0.005844355583</v>
      </c>
      <c r="D101" s="291">
        <f t="shared" si="20"/>
        <v>0.006465331642</v>
      </c>
      <c r="E101" s="302"/>
      <c r="G101" s="303"/>
      <c r="H101" s="263"/>
      <c r="I101" s="146"/>
      <c r="J101" s="283"/>
      <c r="K101" s="283"/>
      <c r="L101" s="283"/>
      <c r="M101" s="292"/>
      <c r="N101" s="296">
        <f>all!H118</f>
        <v>10</v>
      </c>
      <c r="O101" s="51">
        <f t="shared" si="4"/>
        <v>0</v>
      </c>
      <c r="P101" s="51">
        <f t="shared" si="21"/>
        <v>11.28571429</v>
      </c>
      <c r="Q101" s="261">
        <f t="shared" si="5"/>
        <v>0</v>
      </c>
      <c r="R101" s="293">
        <f t="shared" si="22"/>
        <v>-0.03588078588</v>
      </c>
      <c r="S101" s="296">
        <f>all!I118</f>
        <v>190</v>
      </c>
      <c r="T101" s="51">
        <f t="shared" si="6"/>
        <v>1</v>
      </c>
      <c r="U101" s="288">
        <f t="shared" si="23"/>
        <v>1</v>
      </c>
      <c r="V101" s="54">
        <f t="shared" si="7"/>
        <v>0.005291005291</v>
      </c>
      <c r="W101" s="294">
        <f t="shared" si="24"/>
        <v>0.005381117443</v>
      </c>
      <c r="X101" s="296">
        <f t="shared" si="1"/>
        <v>200</v>
      </c>
      <c r="Y101" s="54">
        <f t="shared" si="8"/>
        <v>0.005025125628</v>
      </c>
      <c r="Z101" s="294">
        <f t="shared" si="25"/>
        <v>0.002893401947</v>
      </c>
      <c r="AA101" s="310">
        <f t="shared" si="9"/>
        <v>1</v>
      </c>
      <c r="AB101" s="146">
        <v>117.0</v>
      </c>
      <c r="AC101" s="284">
        <f t="shared" si="29"/>
        <v>116.8571429</v>
      </c>
      <c r="AD101" s="298">
        <f t="shared" si="28"/>
        <v>1</v>
      </c>
      <c r="AE101" s="162">
        <f t="shared" si="12"/>
        <v>315</v>
      </c>
      <c r="AF101" s="261">
        <f t="shared" si="13"/>
        <v>0.003184713376</v>
      </c>
      <c r="AG101" s="293">
        <f t="shared" si="26"/>
        <v>0.002290906095</v>
      </c>
      <c r="AI101" s="307">
        <f t="shared" si="30"/>
        <v>19</v>
      </c>
      <c r="AJ101" s="281">
        <f t="shared" si="11"/>
        <v>0.008474576271</v>
      </c>
    </row>
    <row r="102" ht="15.75" customHeight="1">
      <c r="A102" s="308">
        <f>all!A119</f>
        <v>44003</v>
      </c>
      <c r="B102" s="260">
        <f>all!B119</f>
        <v>3280</v>
      </c>
      <c r="C102" s="261">
        <f t="shared" si="2"/>
        <v>0.003058103976</v>
      </c>
      <c r="D102" s="291">
        <f t="shared" si="20"/>
        <v>0.006490906682</v>
      </c>
      <c r="E102" s="302"/>
      <c r="G102" s="303"/>
      <c r="H102" s="263"/>
      <c r="I102" s="146"/>
      <c r="J102" s="283"/>
      <c r="K102" s="283"/>
      <c r="L102" s="283"/>
      <c r="M102" s="292"/>
      <c r="N102" s="296">
        <f>all!H119</f>
        <v>9</v>
      </c>
      <c r="O102" s="51">
        <f t="shared" si="4"/>
        <v>-1</v>
      </c>
      <c r="P102" s="51">
        <f t="shared" si="21"/>
        <v>10.71428571</v>
      </c>
      <c r="Q102" s="261">
        <f t="shared" si="5"/>
        <v>-0.1</v>
      </c>
      <c r="R102" s="293">
        <f t="shared" si="22"/>
        <v>-0.05016650017</v>
      </c>
      <c r="S102" s="296">
        <f>all!I119</f>
        <v>190</v>
      </c>
      <c r="T102" s="51">
        <f t="shared" si="6"/>
        <v>0</v>
      </c>
      <c r="U102" s="288">
        <f t="shared" si="23"/>
        <v>1</v>
      </c>
      <c r="V102" s="54">
        <f t="shared" si="7"/>
        <v>0</v>
      </c>
      <c r="W102" s="294">
        <f t="shared" si="24"/>
        <v>0.005381117443</v>
      </c>
      <c r="X102" s="296">
        <f t="shared" si="1"/>
        <v>199</v>
      </c>
      <c r="Y102" s="54">
        <f t="shared" si="8"/>
        <v>-0.005</v>
      </c>
      <c r="Z102" s="294">
        <f t="shared" si="25"/>
        <v>0.002179116232</v>
      </c>
      <c r="AA102" s="310">
        <f t="shared" si="9"/>
        <v>0</v>
      </c>
      <c r="AB102" s="146">
        <v>117.0</v>
      </c>
      <c r="AC102" s="284">
        <f t="shared" si="29"/>
        <v>117</v>
      </c>
      <c r="AD102" s="298">
        <f t="shared" si="28"/>
        <v>-1</v>
      </c>
      <c r="AE102" s="162">
        <f t="shared" si="12"/>
        <v>314</v>
      </c>
      <c r="AF102" s="261">
        <f t="shared" si="13"/>
        <v>-0.003174603175</v>
      </c>
      <c r="AG102" s="293">
        <f t="shared" si="26"/>
        <v>0.001837391355</v>
      </c>
      <c r="AI102" s="307">
        <f t="shared" si="30"/>
        <v>19</v>
      </c>
      <c r="AJ102" s="281">
        <f t="shared" si="11"/>
        <v>0</v>
      </c>
    </row>
    <row r="103" ht="15.75" customHeight="1">
      <c r="A103" s="306">
        <f>all!A120</f>
        <v>44004</v>
      </c>
      <c r="B103" s="260">
        <f>all!B120</f>
        <v>3301</v>
      </c>
      <c r="C103" s="261">
        <f t="shared" si="2"/>
        <v>0.006402439024</v>
      </c>
      <c r="D103" s="291">
        <f t="shared" si="20"/>
        <v>0.006813150762</v>
      </c>
      <c r="E103" s="302"/>
      <c r="G103" s="303"/>
      <c r="H103" s="263"/>
      <c r="I103" s="146"/>
      <c r="J103" s="283"/>
      <c r="K103" s="283"/>
      <c r="L103" s="283"/>
      <c r="M103" s="292"/>
      <c r="N103" s="296">
        <f>all!H120</f>
        <v>8</v>
      </c>
      <c r="O103" s="51">
        <f t="shared" si="4"/>
        <v>-1</v>
      </c>
      <c r="P103" s="51">
        <f t="shared" si="21"/>
        <v>10</v>
      </c>
      <c r="Q103" s="261">
        <f t="shared" si="5"/>
        <v>-0.1111111111</v>
      </c>
      <c r="R103" s="293">
        <f t="shared" si="22"/>
        <v>-0.06603951604</v>
      </c>
      <c r="S103" s="296">
        <f>all!I120</f>
        <v>190</v>
      </c>
      <c r="T103" s="51">
        <f t="shared" si="6"/>
        <v>0</v>
      </c>
      <c r="U103" s="288">
        <f t="shared" si="23"/>
        <v>0.8571428571</v>
      </c>
      <c r="V103" s="54">
        <f t="shared" si="7"/>
        <v>0</v>
      </c>
      <c r="W103" s="294">
        <f t="shared" si="24"/>
        <v>0.004600477319</v>
      </c>
      <c r="X103" s="296">
        <f t="shared" si="1"/>
        <v>198</v>
      </c>
      <c r="Y103" s="54">
        <f t="shared" si="8"/>
        <v>-0.005025125628</v>
      </c>
      <c r="Z103" s="294">
        <f t="shared" si="25"/>
        <v>0.0007323781689</v>
      </c>
      <c r="AA103" s="310">
        <f t="shared" si="9"/>
        <v>0</v>
      </c>
      <c r="AB103" s="146">
        <v>117.0</v>
      </c>
      <c r="AC103" s="284">
        <f t="shared" si="29"/>
        <v>117</v>
      </c>
      <c r="AD103" s="298">
        <f t="shared" si="28"/>
        <v>-1</v>
      </c>
      <c r="AE103" s="162">
        <f t="shared" si="12"/>
        <v>313</v>
      </c>
      <c r="AF103" s="261">
        <f t="shared" si="13"/>
        <v>-0.003184713376</v>
      </c>
      <c r="AG103" s="293">
        <f t="shared" si="26"/>
        <v>0.0004607733156</v>
      </c>
      <c r="AI103" s="307">
        <f t="shared" si="30"/>
        <v>18</v>
      </c>
      <c r="AJ103" s="281">
        <f t="shared" si="11"/>
        <v>0</v>
      </c>
    </row>
    <row r="104" ht="15.75" customHeight="1">
      <c r="A104" s="306">
        <f>all!A121</f>
        <v>44005</v>
      </c>
      <c r="B104" s="260">
        <f>all!B121</f>
        <v>3316</v>
      </c>
      <c r="C104" s="261">
        <f t="shared" si="2"/>
        <v>0.004544077552</v>
      </c>
      <c r="D104" s="291">
        <f t="shared" si="20"/>
        <v>0.006826980683</v>
      </c>
      <c r="E104" s="302"/>
      <c r="G104" s="303"/>
      <c r="H104" s="263"/>
      <c r="I104" s="146"/>
      <c r="J104" s="283"/>
      <c r="K104" s="283"/>
      <c r="L104" s="283"/>
      <c r="M104" s="292"/>
      <c r="N104" s="296">
        <f>all!H121</f>
        <v>8</v>
      </c>
      <c r="O104" s="51">
        <f t="shared" si="4"/>
        <v>0</v>
      </c>
      <c r="P104" s="51">
        <f t="shared" si="21"/>
        <v>9.428571429</v>
      </c>
      <c r="Q104" s="261">
        <f t="shared" si="5"/>
        <v>0</v>
      </c>
      <c r="R104" s="293">
        <f t="shared" si="22"/>
        <v>-0.05505050505</v>
      </c>
      <c r="S104" s="296">
        <f>all!I121</f>
        <v>190</v>
      </c>
      <c r="T104" s="51">
        <f t="shared" si="6"/>
        <v>0</v>
      </c>
      <c r="U104" s="288">
        <f t="shared" si="23"/>
        <v>0.7142857143</v>
      </c>
      <c r="V104" s="54">
        <f t="shared" si="7"/>
        <v>0</v>
      </c>
      <c r="W104" s="294">
        <f t="shared" si="24"/>
        <v>0.003824079803</v>
      </c>
      <c r="X104" s="296">
        <f t="shared" si="1"/>
        <v>198</v>
      </c>
      <c r="Y104" s="54">
        <f t="shared" si="8"/>
        <v>0</v>
      </c>
      <c r="Z104" s="294">
        <f t="shared" si="25"/>
        <v>0.0007323781689</v>
      </c>
      <c r="AA104" s="310">
        <f t="shared" si="9"/>
        <v>0</v>
      </c>
      <c r="AB104" s="146">
        <v>118.0</v>
      </c>
      <c r="AC104" s="284">
        <f t="shared" si="29"/>
        <v>117.1428571</v>
      </c>
      <c r="AD104" s="298">
        <f t="shared" si="28"/>
        <v>1</v>
      </c>
      <c r="AE104" s="162">
        <f t="shared" si="12"/>
        <v>314</v>
      </c>
      <c r="AF104" s="261">
        <f t="shared" si="13"/>
        <v>0.003194888179</v>
      </c>
      <c r="AG104" s="293">
        <f t="shared" si="26"/>
        <v>0.0009171859126</v>
      </c>
      <c r="AI104" s="307">
        <f t="shared" si="30"/>
        <v>17</v>
      </c>
      <c r="AJ104" s="281">
        <f t="shared" si="11"/>
        <v>0</v>
      </c>
    </row>
    <row r="105" ht="15.75" customHeight="1">
      <c r="A105" s="306">
        <f>all!A122</f>
        <v>44006</v>
      </c>
      <c r="B105" s="260">
        <f>all!B122</f>
        <v>3324</v>
      </c>
      <c r="C105" s="261">
        <f t="shared" si="2"/>
        <v>0.002412545235</v>
      </c>
      <c r="D105" s="291">
        <f t="shared" si="20"/>
        <v>0.004686765089</v>
      </c>
      <c r="E105" s="302"/>
      <c r="G105" s="303"/>
      <c r="H105" s="263"/>
      <c r="I105" s="146"/>
      <c r="J105" s="283"/>
      <c r="K105" s="283"/>
      <c r="L105" s="283"/>
      <c r="M105" s="292"/>
      <c r="N105" s="296">
        <f>all!H122</f>
        <v>8</v>
      </c>
      <c r="O105" s="51">
        <f t="shared" si="4"/>
        <v>0</v>
      </c>
      <c r="P105" s="51">
        <f t="shared" si="21"/>
        <v>9</v>
      </c>
      <c r="Q105" s="261">
        <f t="shared" si="5"/>
        <v>0</v>
      </c>
      <c r="R105" s="293">
        <f t="shared" si="22"/>
        <v>-0.04314574315</v>
      </c>
      <c r="S105" s="296">
        <f>all!I122</f>
        <v>190</v>
      </c>
      <c r="T105" s="51">
        <f t="shared" si="6"/>
        <v>0</v>
      </c>
      <c r="U105" s="288">
        <f t="shared" si="23"/>
        <v>0.4285714286</v>
      </c>
      <c r="V105" s="54">
        <f t="shared" si="7"/>
        <v>0</v>
      </c>
      <c r="W105" s="294">
        <f t="shared" si="24"/>
        <v>0.002279678259</v>
      </c>
      <c r="X105" s="296">
        <f t="shared" si="1"/>
        <v>198</v>
      </c>
      <c r="Y105" s="54">
        <f t="shared" si="8"/>
        <v>0</v>
      </c>
      <c r="Z105" s="294">
        <f t="shared" si="25"/>
        <v>0.000007215007215</v>
      </c>
      <c r="AA105" s="310">
        <f t="shared" si="9"/>
        <v>0</v>
      </c>
      <c r="AB105" s="146">
        <v>118.0</v>
      </c>
      <c r="AC105" s="284">
        <f t="shared" si="29"/>
        <v>117.2857143</v>
      </c>
      <c r="AD105" s="298">
        <f t="shared" si="28"/>
        <v>0</v>
      </c>
      <c r="AE105" s="162">
        <f t="shared" si="12"/>
        <v>314</v>
      </c>
      <c r="AF105" s="261">
        <f t="shared" si="13"/>
        <v>0</v>
      </c>
      <c r="AG105" s="293">
        <f t="shared" si="26"/>
        <v>0.0004593104547</v>
      </c>
      <c r="AI105" s="307">
        <f t="shared" si="30"/>
        <v>17</v>
      </c>
      <c r="AJ105" s="281">
        <f t="shared" si="11"/>
        <v>0</v>
      </c>
    </row>
    <row r="106" ht="15.75" customHeight="1">
      <c r="A106" s="306">
        <f>all!A123</f>
        <v>44007</v>
      </c>
      <c r="B106" s="260">
        <f>all!B123</f>
        <v>3335</v>
      </c>
      <c r="C106" s="261">
        <f t="shared" si="2"/>
        <v>0.003309265945</v>
      </c>
      <c r="D106" s="291">
        <f t="shared" si="20"/>
        <v>0.00409375068</v>
      </c>
      <c r="E106" s="302"/>
      <c r="G106" s="303"/>
      <c r="H106" s="263"/>
      <c r="I106" s="146"/>
      <c r="J106" s="283"/>
      <c r="K106" s="283"/>
      <c r="L106" s="283"/>
      <c r="M106" s="292"/>
      <c r="N106" s="296">
        <f>all!H123</f>
        <v>9</v>
      </c>
      <c r="O106" s="51">
        <f t="shared" si="4"/>
        <v>1</v>
      </c>
      <c r="P106" s="51">
        <f t="shared" si="21"/>
        <v>8.857142857</v>
      </c>
      <c r="Q106" s="261">
        <f t="shared" si="5"/>
        <v>0.125</v>
      </c>
      <c r="R106" s="293">
        <f t="shared" si="22"/>
        <v>-0.0123015873</v>
      </c>
      <c r="S106" s="296">
        <f>all!I123</f>
        <v>191</v>
      </c>
      <c r="T106" s="51">
        <f t="shared" si="6"/>
        <v>1</v>
      </c>
      <c r="U106" s="288">
        <f t="shared" si="23"/>
        <v>0.4285714286</v>
      </c>
      <c r="V106" s="54">
        <f t="shared" si="7"/>
        <v>0.005263157895</v>
      </c>
      <c r="W106" s="294">
        <f t="shared" si="24"/>
        <v>0.002267616017</v>
      </c>
      <c r="X106" s="296">
        <f t="shared" si="1"/>
        <v>200</v>
      </c>
      <c r="Y106" s="54">
        <f t="shared" si="8"/>
        <v>0.0101010101</v>
      </c>
      <c r="Z106" s="294">
        <f t="shared" si="25"/>
        <v>0.00145021645</v>
      </c>
      <c r="AA106" s="310">
        <f t="shared" si="9"/>
        <v>1</v>
      </c>
      <c r="AB106" s="146">
        <v>119.0</v>
      </c>
      <c r="AC106" s="284">
        <f t="shared" si="29"/>
        <v>117.5714286</v>
      </c>
      <c r="AD106" s="298">
        <f t="shared" si="28"/>
        <v>3</v>
      </c>
      <c r="AE106" s="162">
        <f t="shared" si="12"/>
        <v>317</v>
      </c>
      <c r="AF106" s="261">
        <f t="shared" si="13"/>
        <v>0.009554140127</v>
      </c>
      <c r="AG106" s="293">
        <f t="shared" si="26"/>
        <v>0.001824187616</v>
      </c>
      <c r="AI106" s="307">
        <f t="shared" si="30"/>
        <v>16</v>
      </c>
      <c r="AJ106" s="281">
        <f t="shared" si="11"/>
        <v>0.008333333333</v>
      </c>
    </row>
    <row r="107" ht="15.75" customHeight="1">
      <c r="A107" s="306">
        <f>all!A124</f>
        <v>44008</v>
      </c>
      <c r="B107" s="260">
        <f>all!B124</f>
        <v>3357</v>
      </c>
      <c r="C107" s="261">
        <f t="shared" si="2"/>
        <v>0.006596701649</v>
      </c>
      <c r="D107" s="291">
        <f t="shared" si="20"/>
        <v>0.004595355566</v>
      </c>
      <c r="E107" s="302"/>
      <c r="G107" s="303"/>
      <c r="H107" s="263"/>
      <c r="I107" s="146"/>
      <c r="J107" s="283"/>
      <c r="K107" s="283"/>
      <c r="L107" s="283"/>
      <c r="M107" s="292"/>
      <c r="N107" s="296">
        <f>all!H124</f>
        <v>11</v>
      </c>
      <c r="O107" s="51">
        <f t="shared" si="4"/>
        <v>2</v>
      </c>
      <c r="P107" s="51">
        <f t="shared" si="21"/>
        <v>9</v>
      </c>
      <c r="Q107" s="261">
        <f t="shared" si="5"/>
        <v>0.2222222222</v>
      </c>
      <c r="R107" s="293">
        <f t="shared" si="22"/>
        <v>0.01944444444</v>
      </c>
      <c r="S107" s="296">
        <f>all!I124</f>
        <v>191</v>
      </c>
      <c r="T107" s="51">
        <f t="shared" si="6"/>
        <v>0</v>
      </c>
      <c r="U107" s="288">
        <f t="shared" si="23"/>
        <v>0.2857142857</v>
      </c>
      <c r="V107" s="54">
        <f t="shared" si="7"/>
        <v>0</v>
      </c>
      <c r="W107" s="294">
        <f t="shared" si="24"/>
        <v>0.001507737598</v>
      </c>
      <c r="X107" s="296">
        <f t="shared" si="1"/>
        <v>202</v>
      </c>
      <c r="Y107" s="54">
        <f t="shared" si="8"/>
        <v>0.01</v>
      </c>
      <c r="Z107" s="294">
        <f t="shared" si="25"/>
        <v>0.002157287157</v>
      </c>
      <c r="AA107" s="310">
        <f t="shared" si="9"/>
        <v>0</v>
      </c>
      <c r="AB107" s="146">
        <v>119.0</v>
      </c>
      <c r="AC107" s="284">
        <f t="shared" si="29"/>
        <v>117.8571429</v>
      </c>
      <c r="AD107" s="298">
        <f t="shared" si="28"/>
        <v>2</v>
      </c>
      <c r="AE107" s="162">
        <f t="shared" si="12"/>
        <v>319</v>
      </c>
      <c r="AF107" s="261">
        <f t="shared" si="13"/>
        <v>0.006309148265</v>
      </c>
      <c r="AG107" s="293">
        <f t="shared" si="26"/>
        <v>0.002269081914</v>
      </c>
      <c r="AI107" s="307">
        <f t="shared" si="30"/>
        <v>16</v>
      </c>
      <c r="AJ107" s="281">
        <f t="shared" si="11"/>
        <v>0</v>
      </c>
    </row>
    <row r="108" ht="15.75" customHeight="1">
      <c r="A108" s="308">
        <f>all!A125</f>
        <v>44009</v>
      </c>
      <c r="B108" s="260">
        <f>all!B125</f>
        <v>3380</v>
      </c>
      <c r="C108" s="261">
        <f t="shared" si="2"/>
        <v>0.006851355377</v>
      </c>
      <c r="D108" s="291">
        <f t="shared" si="20"/>
        <v>0.00473921268</v>
      </c>
      <c r="E108" s="302"/>
      <c r="G108" s="303"/>
      <c r="H108" s="263"/>
      <c r="I108" s="146"/>
      <c r="J108" s="283"/>
      <c r="K108" s="283"/>
      <c r="L108" s="283"/>
      <c r="M108" s="292"/>
      <c r="N108" s="296">
        <f>all!H125</f>
        <v>11</v>
      </c>
      <c r="O108" s="51">
        <f t="shared" si="4"/>
        <v>0</v>
      </c>
      <c r="P108" s="51">
        <f t="shared" si="21"/>
        <v>9.142857143</v>
      </c>
      <c r="Q108" s="261">
        <f t="shared" si="5"/>
        <v>0</v>
      </c>
      <c r="R108" s="293">
        <f t="shared" si="22"/>
        <v>0.01944444444</v>
      </c>
      <c r="S108" s="296">
        <f>all!I125</f>
        <v>191</v>
      </c>
      <c r="T108" s="51">
        <f t="shared" si="6"/>
        <v>0</v>
      </c>
      <c r="U108" s="288">
        <f t="shared" si="23"/>
        <v>0.1428571429</v>
      </c>
      <c r="V108" s="54">
        <f t="shared" si="7"/>
        <v>0</v>
      </c>
      <c r="W108" s="294">
        <f t="shared" si="24"/>
        <v>0.0007518796992</v>
      </c>
      <c r="X108" s="296">
        <f t="shared" si="1"/>
        <v>202</v>
      </c>
      <c r="Y108" s="54">
        <f t="shared" si="8"/>
        <v>0</v>
      </c>
      <c r="Z108" s="294">
        <f t="shared" si="25"/>
        <v>0.001439412068</v>
      </c>
      <c r="AA108" s="310">
        <f t="shared" si="9"/>
        <v>0</v>
      </c>
      <c r="AB108" s="146">
        <v>119.0</v>
      </c>
      <c r="AC108" s="284">
        <f t="shared" si="29"/>
        <v>118.1428571</v>
      </c>
      <c r="AD108" s="298">
        <f t="shared" si="28"/>
        <v>0</v>
      </c>
      <c r="AE108" s="162">
        <f t="shared" si="12"/>
        <v>319</v>
      </c>
      <c r="AF108" s="261">
        <f t="shared" si="13"/>
        <v>0</v>
      </c>
      <c r="AG108" s="293">
        <f t="shared" si="26"/>
        <v>0.00181412286</v>
      </c>
      <c r="AI108" s="307">
        <f t="shared" si="30"/>
        <v>16</v>
      </c>
      <c r="AJ108" s="281">
        <f t="shared" si="11"/>
        <v>0</v>
      </c>
    </row>
    <row r="109" ht="15.75" customHeight="1">
      <c r="A109" s="308">
        <f>all!A126</f>
        <v>44010</v>
      </c>
      <c r="B109" s="260">
        <f>all!B126</f>
        <v>3390</v>
      </c>
      <c r="C109" s="261">
        <f t="shared" si="2"/>
        <v>0.002958579882</v>
      </c>
      <c r="D109" s="291">
        <f t="shared" si="20"/>
        <v>0.004724994952</v>
      </c>
      <c r="E109" s="302"/>
      <c r="G109" s="303"/>
      <c r="H109" s="263"/>
      <c r="I109" s="146"/>
      <c r="J109" s="283"/>
      <c r="K109" s="283"/>
      <c r="L109" s="283"/>
      <c r="M109" s="292"/>
      <c r="N109" s="296">
        <f>all!H126</f>
        <v>10</v>
      </c>
      <c r="O109" s="51">
        <f t="shared" si="4"/>
        <v>-1</v>
      </c>
      <c r="P109" s="51">
        <f t="shared" si="21"/>
        <v>9.285714286</v>
      </c>
      <c r="Q109" s="261">
        <f t="shared" si="5"/>
        <v>-0.09090909091</v>
      </c>
      <c r="R109" s="293">
        <f t="shared" si="22"/>
        <v>0.02074314574</v>
      </c>
      <c r="S109" s="296">
        <f>all!I126</f>
        <v>191</v>
      </c>
      <c r="T109" s="51">
        <f t="shared" si="6"/>
        <v>0</v>
      </c>
      <c r="U109" s="288">
        <f t="shared" si="23"/>
        <v>0.1428571429</v>
      </c>
      <c r="V109" s="54">
        <f t="shared" si="7"/>
        <v>0</v>
      </c>
      <c r="W109" s="294">
        <f t="shared" si="24"/>
        <v>0.0007518796992</v>
      </c>
      <c r="X109" s="296">
        <f t="shared" si="1"/>
        <v>201</v>
      </c>
      <c r="Y109" s="54">
        <f t="shared" si="8"/>
        <v>-0.00495049505</v>
      </c>
      <c r="Z109" s="294">
        <f t="shared" si="25"/>
        <v>0.001446484203</v>
      </c>
      <c r="AA109" s="310">
        <f t="shared" si="9"/>
        <v>0</v>
      </c>
      <c r="AB109" s="146">
        <v>119.0</v>
      </c>
      <c r="AC109" s="284">
        <f t="shared" si="29"/>
        <v>118.4285714</v>
      </c>
      <c r="AD109" s="298">
        <f t="shared" si="28"/>
        <v>-1</v>
      </c>
      <c r="AE109" s="162">
        <f t="shared" si="12"/>
        <v>318</v>
      </c>
      <c r="AF109" s="261">
        <f t="shared" si="13"/>
        <v>-0.003134796238</v>
      </c>
      <c r="AG109" s="293">
        <f t="shared" si="26"/>
        <v>0.001819809565</v>
      </c>
      <c r="AI109" s="307">
        <f t="shared" si="30"/>
        <v>16</v>
      </c>
      <c r="AJ109" s="281">
        <f t="shared" si="11"/>
        <v>0</v>
      </c>
    </row>
    <row r="110" ht="15.75" customHeight="1">
      <c r="A110" s="306">
        <f>all!A127</f>
        <v>44011</v>
      </c>
      <c r="B110" s="260">
        <f>all!B127</f>
        <v>3404</v>
      </c>
      <c r="C110" s="261">
        <f t="shared" si="2"/>
        <v>0.00412979351</v>
      </c>
      <c r="D110" s="291">
        <f t="shared" si="20"/>
        <v>0.004400331307</v>
      </c>
      <c r="E110" s="302"/>
      <c r="G110" s="303"/>
      <c r="H110" s="263"/>
      <c r="I110" s="146"/>
      <c r="J110" s="283"/>
      <c r="K110" s="283"/>
      <c r="L110" s="283"/>
      <c r="M110" s="292"/>
      <c r="N110" s="296">
        <f>all!H127</f>
        <v>11</v>
      </c>
      <c r="O110" s="51">
        <f t="shared" si="4"/>
        <v>1</v>
      </c>
      <c r="P110" s="51">
        <f t="shared" si="21"/>
        <v>9.714285714</v>
      </c>
      <c r="Q110" s="261">
        <f t="shared" si="5"/>
        <v>0.1</v>
      </c>
      <c r="R110" s="293">
        <f t="shared" si="22"/>
        <v>0.0509018759</v>
      </c>
      <c r="S110" s="296">
        <f>all!I127</f>
        <v>191</v>
      </c>
      <c r="T110" s="51">
        <f t="shared" si="6"/>
        <v>0</v>
      </c>
      <c r="U110" s="288">
        <f t="shared" si="23"/>
        <v>0.1428571429</v>
      </c>
      <c r="V110" s="54">
        <f t="shared" si="7"/>
        <v>0</v>
      </c>
      <c r="W110" s="294">
        <f t="shared" si="24"/>
        <v>0.0007518796992</v>
      </c>
      <c r="X110" s="296">
        <f t="shared" si="1"/>
        <v>202</v>
      </c>
      <c r="Y110" s="54">
        <f t="shared" si="8"/>
        <v>0.004975124378</v>
      </c>
      <c r="Z110" s="294">
        <f t="shared" si="25"/>
        <v>0.002875091347</v>
      </c>
      <c r="AA110" s="310">
        <f t="shared" si="9"/>
        <v>0</v>
      </c>
      <c r="AB110" s="146">
        <v>119.0</v>
      </c>
      <c r="AC110" s="284">
        <f t="shared" si="29"/>
        <v>118.7142857</v>
      </c>
      <c r="AD110" s="298">
        <f t="shared" si="28"/>
        <v>1</v>
      </c>
      <c r="AE110" s="162">
        <f t="shared" si="12"/>
        <v>319</v>
      </c>
      <c r="AF110" s="261">
        <f t="shared" si="13"/>
        <v>0.003144654088</v>
      </c>
      <c r="AG110" s="293">
        <f t="shared" si="26"/>
        <v>0.002724004917</v>
      </c>
      <c r="AI110" s="307">
        <f t="shared" si="30"/>
        <v>12</v>
      </c>
      <c r="AJ110" s="281">
        <f t="shared" si="11"/>
        <v>0</v>
      </c>
    </row>
    <row r="111" ht="15.75" customHeight="1">
      <c r="A111" s="306">
        <f>all!A128</f>
        <v>44012</v>
      </c>
      <c r="B111" s="260">
        <f>all!B128</f>
        <v>3423</v>
      </c>
      <c r="C111" s="261">
        <f t="shared" si="2"/>
        <v>0.005581668625</v>
      </c>
      <c r="D111" s="291">
        <f t="shared" si="20"/>
        <v>0.004548558603</v>
      </c>
      <c r="E111" s="302"/>
      <c r="G111" s="303"/>
      <c r="H111" s="263"/>
      <c r="I111" s="146"/>
      <c r="J111" s="283"/>
      <c r="K111" s="283"/>
      <c r="L111" s="283"/>
      <c r="M111" s="292"/>
      <c r="N111" s="296">
        <f>all!H128</f>
        <v>9</v>
      </c>
      <c r="O111" s="51">
        <f t="shared" si="4"/>
        <v>-2</v>
      </c>
      <c r="P111" s="51">
        <f t="shared" si="21"/>
        <v>9.857142857</v>
      </c>
      <c r="Q111" s="261">
        <f t="shared" si="5"/>
        <v>-0.1818181818</v>
      </c>
      <c r="R111" s="293">
        <f t="shared" si="22"/>
        <v>0.02492784993</v>
      </c>
      <c r="S111" s="296">
        <f>all!I128</f>
        <v>192</v>
      </c>
      <c r="T111" s="51">
        <f t="shared" si="6"/>
        <v>1</v>
      </c>
      <c r="U111" s="288">
        <f t="shared" si="23"/>
        <v>0.2857142857</v>
      </c>
      <c r="V111" s="54">
        <f t="shared" si="7"/>
        <v>0.005235602094</v>
      </c>
      <c r="W111" s="294">
        <f t="shared" si="24"/>
        <v>0.001499822856</v>
      </c>
      <c r="X111" s="296">
        <f t="shared" si="1"/>
        <v>201</v>
      </c>
      <c r="Y111" s="54">
        <f t="shared" si="8"/>
        <v>-0.00495049505</v>
      </c>
      <c r="Z111" s="294">
        <f t="shared" si="25"/>
        <v>0.002167877769</v>
      </c>
      <c r="AA111" s="310">
        <f t="shared" si="9"/>
        <v>1</v>
      </c>
      <c r="AB111" s="311">
        <v>118.0</v>
      </c>
      <c r="AC111" s="284">
        <f t="shared" si="29"/>
        <v>118.7142857</v>
      </c>
      <c r="AD111" s="298">
        <f t="shared" si="28"/>
        <v>-2</v>
      </c>
      <c r="AE111" s="162">
        <f t="shared" si="12"/>
        <v>317</v>
      </c>
      <c r="AF111" s="261">
        <f t="shared" si="13"/>
        <v>-0.006269592476</v>
      </c>
      <c r="AG111" s="293">
        <f t="shared" si="26"/>
        <v>0.001371936252</v>
      </c>
      <c r="AI111" s="307">
        <f t="shared" si="30"/>
        <v>13</v>
      </c>
      <c r="AJ111" s="281">
        <f t="shared" si="11"/>
        <v>0.008403361345</v>
      </c>
    </row>
    <row r="112" ht="15.75" customHeight="1">
      <c r="A112" s="306">
        <f>all!A129</f>
        <v>44013</v>
      </c>
      <c r="B112" s="260">
        <f>all!B129</f>
        <v>3446</v>
      </c>
      <c r="C112" s="261">
        <f t="shared" si="2"/>
        <v>0.006719252118</v>
      </c>
      <c r="D112" s="291">
        <f t="shared" si="20"/>
        <v>0.005163802444</v>
      </c>
      <c r="E112" s="302"/>
      <c r="G112" s="303"/>
      <c r="H112" s="263"/>
      <c r="I112" s="146"/>
      <c r="J112" s="283"/>
      <c r="K112" s="283"/>
      <c r="L112" s="283"/>
      <c r="M112" s="292"/>
      <c r="N112" s="296">
        <f>all!H129</f>
        <v>9</v>
      </c>
      <c r="O112" s="51">
        <f t="shared" si="4"/>
        <v>0</v>
      </c>
      <c r="P112" s="51">
        <f t="shared" si="21"/>
        <v>10</v>
      </c>
      <c r="Q112" s="261">
        <f t="shared" si="5"/>
        <v>0</v>
      </c>
      <c r="R112" s="293">
        <f t="shared" si="22"/>
        <v>0.02492784993</v>
      </c>
      <c r="S112" s="296">
        <f>all!I129</f>
        <v>192</v>
      </c>
      <c r="T112" s="51">
        <f t="shared" si="6"/>
        <v>0</v>
      </c>
      <c r="U112" s="288">
        <f t="shared" si="23"/>
        <v>0.2857142857</v>
      </c>
      <c r="V112" s="54">
        <f t="shared" si="7"/>
        <v>0</v>
      </c>
      <c r="W112" s="294">
        <f t="shared" si="24"/>
        <v>0.001499822856</v>
      </c>
      <c r="X112" s="296">
        <f t="shared" si="1"/>
        <v>201</v>
      </c>
      <c r="Y112" s="54">
        <f t="shared" si="8"/>
        <v>0</v>
      </c>
      <c r="Z112" s="294">
        <f t="shared" si="25"/>
        <v>0.002167877769</v>
      </c>
      <c r="AA112" s="310">
        <f t="shared" si="9"/>
        <v>0</v>
      </c>
      <c r="AB112" s="146">
        <v>119.0</v>
      </c>
      <c r="AC112" s="284">
        <f t="shared" si="29"/>
        <v>118.8571429</v>
      </c>
      <c r="AD112" s="298">
        <f t="shared" si="28"/>
        <v>1</v>
      </c>
      <c r="AE112" s="162">
        <f t="shared" si="12"/>
        <v>318</v>
      </c>
      <c r="AF112" s="261">
        <f t="shared" si="13"/>
        <v>0.003154574132</v>
      </c>
      <c r="AG112" s="293">
        <f t="shared" si="26"/>
        <v>0.0018225897</v>
      </c>
      <c r="AI112" s="307">
        <f t="shared" si="30"/>
        <v>13</v>
      </c>
      <c r="AJ112" s="281">
        <f t="shared" si="11"/>
        <v>0</v>
      </c>
    </row>
    <row r="113" ht="15.75" customHeight="1">
      <c r="A113" s="306">
        <f>all!A130</f>
        <v>44014</v>
      </c>
      <c r="B113" s="260">
        <f>all!B130</f>
        <v>3472</v>
      </c>
      <c r="C113" s="261">
        <f t="shared" si="2"/>
        <v>0.007544979687</v>
      </c>
      <c r="D113" s="291">
        <f t="shared" si="20"/>
        <v>0.005768904407</v>
      </c>
      <c r="E113" s="302"/>
      <c r="G113" s="303"/>
      <c r="H113" s="263"/>
      <c r="I113" s="146"/>
      <c r="J113" s="283"/>
      <c r="K113" s="283"/>
      <c r="L113" s="283"/>
      <c r="M113" s="292"/>
      <c r="N113" s="296">
        <f>all!H130</f>
        <v>8</v>
      </c>
      <c r="O113" s="51">
        <f t="shared" si="4"/>
        <v>-1</v>
      </c>
      <c r="P113" s="51">
        <f t="shared" si="21"/>
        <v>9.857142857</v>
      </c>
      <c r="Q113" s="261">
        <f t="shared" si="5"/>
        <v>-0.1111111111</v>
      </c>
      <c r="R113" s="293">
        <f t="shared" si="22"/>
        <v>-0.008802308802</v>
      </c>
      <c r="S113" s="296">
        <f>all!I130</f>
        <v>192</v>
      </c>
      <c r="T113" s="51">
        <f t="shared" si="6"/>
        <v>0</v>
      </c>
      <c r="U113" s="288">
        <f t="shared" si="23"/>
        <v>0.1428571429</v>
      </c>
      <c r="V113" s="54">
        <f t="shared" si="7"/>
        <v>0</v>
      </c>
      <c r="W113" s="294">
        <f t="shared" si="24"/>
        <v>0.0007479431563</v>
      </c>
      <c r="X113" s="296">
        <f t="shared" si="1"/>
        <v>200</v>
      </c>
      <c r="Y113" s="54">
        <f t="shared" si="8"/>
        <v>-0.004975124378</v>
      </c>
      <c r="Z113" s="294">
        <f t="shared" si="25"/>
        <v>0.00001414427157</v>
      </c>
      <c r="AA113" s="310">
        <f t="shared" si="9"/>
        <v>0</v>
      </c>
      <c r="AB113" s="146">
        <v>119.0</v>
      </c>
      <c r="AC113" s="284">
        <f t="shared" si="29"/>
        <v>118.8571429</v>
      </c>
      <c r="AD113" s="298">
        <f t="shared" si="28"/>
        <v>-1</v>
      </c>
      <c r="AE113" s="162">
        <f t="shared" si="12"/>
        <v>317</v>
      </c>
      <c r="AF113" s="261">
        <f t="shared" si="13"/>
        <v>-0.003144654088</v>
      </c>
      <c r="AG113" s="293">
        <f t="shared" si="26"/>
        <v>0.000008476240392</v>
      </c>
      <c r="AI113" s="307">
        <f t="shared" si="30"/>
        <v>12</v>
      </c>
      <c r="AJ113" s="281">
        <f t="shared" si="11"/>
        <v>0</v>
      </c>
    </row>
    <row r="114" ht="15.75" customHeight="1">
      <c r="A114" s="306">
        <f>all!A131</f>
        <v>44015</v>
      </c>
      <c r="B114" s="260">
        <f>all!B131</f>
        <v>3500</v>
      </c>
      <c r="C114" s="261">
        <f t="shared" si="2"/>
        <v>0.008064516129</v>
      </c>
      <c r="D114" s="291">
        <f t="shared" si="20"/>
        <v>0.00597859219</v>
      </c>
      <c r="E114" s="302"/>
      <c r="G114" s="303"/>
      <c r="H114" s="263"/>
      <c r="I114" s="146"/>
      <c r="J114" s="283"/>
      <c r="K114" s="283"/>
      <c r="L114" s="283"/>
      <c r="M114" s="292"/>
      <c r="N114" s="296">
        <f>all!H131</f>
        <v>8</v>
      </c>
      <c r="O114" s="51">
        <f t="shared" si="4"/>
        <v>0</v>
      </c>
      <c r="P114" s="51">
        <f t="shared" si="21"/>
        <v>9.428571429</v>
      </c>
      <c r="Q114" s="261">
        <f t="shared" si="5"/>
        <v>0</v>
      </c>
      <c r="R114" s="293">
        <f t="shared" si="22"/>
        <v>-0.04054834055</v>
      </c>
      <c r="S114" s="296">
        <f>all!I131</f>
        <v>192</v>
      </c>
      <c r="T114" s="51">
        <f t="shared" si="6"/>
        <v>0</v>
      </c>
      <c r="U114" s="288">
        <f t="shared" si="23"/>
        <v>0.1428571429</v>
      </c>
      <c r="V114" s="54">
        <f t="shared" si="7"/>
        <v>0</v>
      </c>
      <c r="W114" s="294">
        <f t="shared" si="24"/>
        <v>0.0007479431563</v>
      </c>
      <c r="X114" s="296">
        <f t="shared" si="1"/>
        <v>200</v>
      </c>
      <c r="Y114" s="54">
        <f t="shared" si="8"/>
        <v>0</v>
      </c>
      <c r="Z114" s="294">
        <f t="shared" si="25"/>
        <v>-0.001414427157</v>
      </c>
      <c r="AA114" s="310">
        <f t="shared" si="9"/>
        <v>0</v>
      </c>
      <c r="AB114" s="146">
        <v>119.0</v>
      </c>
      <c r="AC114" s="284">
        <f t="shared" si="29"/>
        <v>118.8571429</v>
      </c>
      <c r="AD114" s="298">
        <f t="shared" si="28"/>
        <v>0</v>
      </c>
      <c r="AE114" s="162">
        <f t="shared" si="12"/>
        <v>317</v>
      </c>
      <c r="AF114" s="261">
        <f t="shared" si="13"/>
        <v>0</v>
      </c>
      <c r="AG114" s="293">
        <f t="shared" si="26"/>
        <v>-0.0008928306546</v>
      </c>
      <c r="AI114" s="307">
        <f t="shared" si="30"/>
        <v>12</v>
      </c>
      <c r="AJ114" s="281">
        <f t="shared" si="11"/>
        <v>0</v>
      </c>
    </row>
    <row r="115" ht="15.75" customHeight="1">
      <c r="A115" s="308">
        <f>all!A132</f>
        <v>44016</v>
      </c>
      <c r="B115" s="260">
        <f>all!B132</f>
        <v>3525</v>
      </c>
      <c r="C115" s="261">
        <f t="shared" si="2"/>
        <v>0.007142857143</v>
      </c>
      <c r="D115" s="291">
        <f t="shared" si="20"/>
        <v>0.006020235299</v>
      </c>
      <c r="E115" s="302"/>
      <c r="G115" s="303"/>
      <c r="H115" s="263"/>
      <c r="I115" s="146"/>
      <c r="J115" s="283"/>
      <c r="K115" s="283"/>
      <c r="L115" s="283"/>
      <c r="M115" s="292"/>
      <c r="N115" s="296">
        <f>all!H132</f>
        <v>11</v>
      </c>
      <c r="O115" s="51">
        <f t="shared" si="4"/>
        <v>3</v>
      </c>
      <c r="P115" s="51">
        <f t="shared" si="21"/>
        <v>9.428571429</v>
      </c>
      <c r="Q115" s="261">
        <f t="shared" si="5"/>
        <v>0.375</v>
      </c>
      <c r="R115" s="293">
        <f t="shared" si="22"/>
        <v>0.01302308802</v>
      </c>
      <c r="S115" s="296">
        <f>all!I132</f>
        <v>192</v>
      </c>
      <c r="T115" s="51">
        <f t="shared" si="6"/>
        <v>0</v>
      </c>
      <c r="U115" s="288">
        <f t="shared" si="23"/>
        <v>0.1428571429</v>
      </c>
      <c r="V115" s="54">
        <f t="shared" si="7"/>
        <v>0</v>
      </c>
      <c r="W115" s="294">
        <f t="shared" si="24"/>
        <v>0.0007479431563</v>
      </c>
      <c r="X115" s="296">
        <f t="shared" si="1"/>
        <v>203</v>
      </c>
      <c r="Y115" s="54">
        <f t="shared" si="8"/>
        <v>0.015</v>
      </c>
      <c r="Z115" s="294">
        <f t="shared" si="25"/>
        <v>0.0007284299859</v>
      </c>
      <c r="AA115" s="310">
        <f t="shared" si="9"/>
        <v>0</v>
      </c>
      <c r="AB115" s="146">
        <v>119.0</v>
      </c>
      <c r="AC115" s="284">
        <f t="shared" si="29"/>
        <v>118.8571429</v>
      </c>
      <c r="AD115" s="298">
        <f t="shared" si="28"/>
        <v>3</v>
      </c>
      <c r="AE115" s="162">
        <f t="shared" si="12"/>
        <v>320</v>
      </c>
      <c r="AF115" s="261">
        <f t="shared" si="13"/>
        <v>0.009463722397</v>
      </c>
      <c r="AG115" s="293">
        <f t="shared" si="26"/>
        <v>0.0004591296879</v>
      </c>
      <c r="AI115" s="307">
        <f t="shared" si="30"/>
        <v>12</v>
      </c>
      <c r="AJ115" s="281">
        <f t="shared" si="11"/>
        <v>0</v>
      </c>
    </row>
    <row r="116" ht="15.75" customHeight="1">
      <c r="A116" s="308">
        <f>all!A133</f>
        <v>44017</v>
      </c>
      <c r="B116" s="260">
        <f>all!B133</f>
        <v>3533</v>
      </c>
      <c r="C116" s="261">
        <f t="shared" si="2"/>
        <v>0.002269503546</v>
      </c>
      <c r="D116" s="291">
        <f t="shared" si="20"/>
        <v>0.005921795823</v>
      </c>
      <c r="E116" s="302"/>
      <c r="G116" s="303"/>
      <c r="H116" s="263"/>
      <c r="I116" s="146"/>
      <c r="J116" s="283"/>
      <c r="K116" s="283"/>
      <c r="L116" s="283"/>
      <c r="M116" s="292"/>
      <c r="N116" s="296">
        <f>all!H133</f>
        <v>11</v>
      </c>
      <c r="O116" s="51">
        <f t="shared" si="4"/>
        <v>0</v>
      </c>
      <c r="P116" s="51">
        <f t="shared" si="21"/>
        <v>9.571428571</v>
      </c>
      <c r="Q116" s="261">
        <f t="shared" si="5"/>
        <v>0</v>
      </c>
      <c r="R116" s="293">
        <f t="shared" si="22"/>
        <v>0.02601010101</v>
      </c>
      <c r="S116" s="296">
        <f>all!I133</f>
        <v>192</v>
      </c>
      <c r="T116" s="51">
        <f t="shared" si="6"/>
        <v>0</v>
      </c>
      <c r="U116" s="288">
        <f t="shared" si="23"/>
        <v>0.1428571429</v>
      </c>
      <c r="V116" s="54">
        <f t="shared" si="7"/>
        <v>0</v>
      </c>
      <c r="W116" s="294">
        <f t="shared" si="24"/>
        <v>0.0007479431563</v>
      </c>
      <c r="X116" s="296">
        <f t="shared" si="1"/>
        <v>203</v>
      </c>
      <c r="Y116" s="54">
        <f t="shared" si="8"/>
        <v>0</v>
      </c>
      <c r="Z116" s="294">
        <f t="shared" si="25"/>
        <v>0.001435643564</v>
      </c>
      <c r="AA116" s="310">
        <f t="shared" si="9"/>
        <v>0</v>
      </c>
      <c r="AB116" s="146">
        <v>119.0</v>
      </c>
      <c r="AC116" s="284">
        <f t="shared" si="29"/>
        <v>118.8571429</v>
      </c>
      <c r="AD116" s="298">
        <f t="shared" si="28"/>
        <v>0</v>
      </c>
      <c r="AE116" s="162">
        <f t="shared" si="12"/>
        <v>320</v>
      </c>
      <c r="AF116" s="261">
        <f t="shared" si="13"/>
        <v>0</v>
      </c>
      <c r="AG116" s="293">
        <f t="shared" si="26"/>
        <v>0.0009069577219</v>
      </c>
      <c r="AI116" s="307">
        <f t="shared" si="30"/>
        <v>12</v>
      </c>
      <c r="AJ116" s="281">
        <f t="shared" si="11"/>
        <v>0</v>
      </c>
    </row>
    <row r="117" ht="15.75" customHeight="1">
      <c r="A117" s="306">
        <f>all!A134</f>
        <v>44018</v>
      </c>
      <c r="B117" s="260">
        <f>all!B134</f>
        <v>3576</v>
      </c>
      <c r="C117" s="261">
        <f t="shared" si="2"/>
        <v>0.01217095952</v>
      </c>
      <c r="D117" s="291">
        <f t="shared" si="20"/>
        <v>0.007070533825</v>
      </c>
      <c r="E117" s="302"/>
      <c r="G117" s="303"/>
      <c r="H117" s="263"/>
      <c r="I117" s="146"/>
      <c r="J117" s="283"/>
      <c r="K117" s="283"/>
      <c r="L117" s="283"/>
      <c r="M117" s="292"/>
      <c r="N117" s="296">
        <f>all!H134</f>
        <v>11</v>
      </c>
      <c r="O117" s="51">
        <f t="shared" si="4"/>
        <v>0</v>
      </c>
      <c r="P117" s="51">
        <f t="shared" si="21"/>
        <v>9.571428571</v>
      </c>
      <c r="Q117" s="261">
        <f t="shared" si="5"/>
        <v>0</v>
      </c>
      <c r="R117" s="293">
        <f t="shared" si="22"/>
        <v>0.01172438672</v>
      </c>
      <c r="S117" s="296">
        <f>all!I134</f>
        <v>192</v>
      </c>
      <c r="T117" s="51">
        <f t="shared" si="6"/>
        <v>0</v>
      </c>
      <c r="U117" s="288">
        <f t="shared" si="23"/>
        <v>0.1428571429</v>
      </c>
      <c r="V117" s="54">
        <f t="shared" si="7"/>
        <v>0</v>
      </c>
      <c r="W117" s="294">
        <f t="shared" si="24"/>
        <v>0.0007479431563</v>
      </c>
      <c r="X117" s="296">
        <f t="shared" si="1"/>
        <v>203</v>
      </c>
      <c r="Y117" s="54">
        <f t="shared" si="8"/>
        <v>0</v>
      </c>
      <c r="Z117" s="294">
        <f t="shared" si="25"/>
        <v>0.0007249115103</v>
      </c>
      <c r="AA117" s="310">
        <f t="shared" si="9"/>
        <v>0</v>
      </c>
      <c r="AB117" s="146">
        <v>120.0</v>
      </c>
      <c r="AC117" s="284">
        <f t="shared" si="29"/>
        <v>119</v>
      </c>
      <c r="AD117" s="298">
        <f t="shared" si="28"/>
        <v>1</v>
      </c>
      <c r="AE117" s="162">
        <f t="shared" si="12"/>
        <v>321</v>
      </c>
      <c r="AF117" s="261">
        <f t="shared" si="13"/>
        <v>0.003125</v>
      </c>
      <c r="AG117" s="293">
        <f t="shared" si="26"/>
        <v>0.0009041499951</v>
      </c>
      <c r="AI117" s="307">
        <f t="shared" si="30"/>
        <v>10</v>
      </c>
      <c r="AJ117" s="281">
        <f t="shared" si="11"/>
        <v>0</v>
      </c>
    </row>
    <row r="118" ht="15.75" customHeight="1">
      <c r="A118" s="306">
        <f>all!A135</f>
        <v>44019</v>
      </c>
      <c r="B118" s="260">
        <f>all!B135</f>
        <v>3603</v>
      </c>
      <c r="C118" s="261">
        <f t="shared" si="2"/>
        <v>0.00755033557</v>
      </c>
      <c r="D118" s="291">
        <f t="shared" si="20"/>
        <v>0.00735177196</v>
      </c>
      <c r="E118" s="302"/>
      <c r="G118" s="303"/>
      <c r="H118" s="263"/>
      <c r="I118" s="146"/>
      <c r="J118" s="283"/>
      <c r="K118" s="283"/>
      <c r="L118" s="283"/>
      <c r="M118" s="292"/>
      <c r="N118" s="296">
        <f>all!H135</f>
        <v>10</v>
      </c>
      <c r="O118" s="51">
        <f t="shared" si="4"/>
        <v>-1</v>
      </c>
      <c r="P118" s="51">
        <f t="shared" si="21"/>
        <v>9.714285714</v>
      </c>
      <c r="Q118" s="261">
        <f t="shared" si="5"/>
        <v>-0.09090909091</v>
      </c>
      <c r="R118" s="293">
        <f t="shared" si="22"/>
        <v>0.02471139971</v>
      </c>
      <c r="S118" s="296">
        <f>all!I135</f>
        <v>193</v>
      </c>
      <c r="T118" s="51">
        <f t="shared" si="6"/>
        <v>1</v>
      </c>
      <c r="U118" s="288">
        <f t="shared" si="23"/>
        <v>0.1428571429</v>
      </c>
      <c r="V118" s="54">
        <f t="shared" si="7"/>
        <v>0.005208333333</v>
      </c>
      <c r="W118" s="294">
        <f t="shared" si="24"/>
        <v>0.000744047619</v>
      </c>
      <c r="X118" s="296">
        <f t="shared" si="1"/>
        <v>203</v>
      </c>
      <c r="Y118" s="54">
        <f t="shared" si="8"/>
        <v>0</v>
      </c>
      <c r="Z118" s="294">
        <f t="shared" si="25"/>
        <v>0.001432125089</v>
      </c>
      <c r="AA118" s="310">
        <f t="shared" si="9"/>
        <v>1</v>
      </c>
      <c r="AB118" s="146">
        <v>121.0</v>
      </c>
      <c r="AC118" s="284">
        <f t="shared" si="29"/>
        <v>119.4285714</v>
      </c>
      <c r="AD118" s="298">
        <f t="shared" si="28"/>
        <v>1</v>
      </c>
      <c r="AE118" s="162">
        <f t="shared" si="12"/>
        <v>322</v>
      </c>
      <c r="AF118" s="261">
        <f t="shared" si="13"/>
        <v>0.003115264798</v>
      </c>
      <c r="AG118" s="293">
        <f t="shared" si="26"/>
        <v>0.002244843891</v>
      </c>
      <c r="AI118" s="307">
        <f t="shared" si="30"/>
        <v>10</v>
      </c>
      <c r="AJ118" s="281">
        <f t="shared" si="11"/>
        <v>0.008196721311</v>
      </c>
    </row>
    <row r="119" ht="15.75" customHeight="1">
      <c r="A119" s="306">
        <f>all!A136</f>
        <v>44020</v>
      </c>
      <c r="B119" s="260">
        <f>all!B136</f>
        <v>3636</v>
      </c>
      <c r="C119" s="261">
        <f t="shared" si="2"/>
        <v>0.009159034138</v>
      </c>
      <c r="D119" s="291">
        <f t="shared" si="20"/>
        <v>0.007700312248</v>
      </c>
      <c r="E119" s="302"/>
      <c r="G119" s="303"/>
      <c r="H119" s="263"/>
      <c r="I119" s="146"/>
      <c r="J119" s="283"/>
      <c r="K119" s="283"/>
      <c r="L119" s="283"/>
      <c r="M119" s="292"/>
      <c r="N119" s="296">
        <f>all!H136</f>
        <v>9</v>
      </c>
      <c r="O119" s="51">
        <f t="shared" si="4"/>
        <v>-1</v>
      </c>
      <c r="P119" s="51">
        <f t="shared" si="21"/>
        <v>9.714285714</v>
      </c>
      <c r="Q119" s="261">
        <f t="shared" si="5"/>
        <v>-0.1</v>
      </c>
      <c r="R119" s="293">
        <f t="shared" si="22"/>
        <v>0.01042568543</v>
      </c>
      <c r="S119" s="296">
        <f>all!I136</f>
        <v>193</v>
      </c>
      <c r="T119" s="51">
        <f t="shared" si="6"/>
        <v>0</v>
      </c>
      <c r="U119" s="288">
        <f t="shared" si="23"/>
        <v>0.1428571429</v>
      </c>
      <c r="V119" s="54">
        <f t="shared" si="7"/>
        <v>0</v>
      </c>
      <c r="W119" s="294">
        <f t="shared" si="24"/>
        <v>0.000744047619</v>
      </c>
      <c r="X119" s="296">
        <f t="shared" si="1"/>
        <v>202</v>
      </c>
      <c r="Y119" s="54">
        <f t="shared" si="8"/>
        <v>-0.004926108374</v>
      </c>
      <c r="Z119" s="294">
        <f t="shared" si="25"/>
        <v>0.0007283953211</v>
      </c>
      <c r="AA119" s="310">
        <f t="shared" si="9"/>
        <v>0</v>
      </c>
      <c r="AB119" s="146">
        <v>121.0</v>
      </c>
      <c r="AC119" s="284">
        <f t="shared" si="29"/>
        <v>119.7142857</v>
      </c>
      <c r="AD119" s="298">
        <f t="shared" si="28"/>
        <v>-1</v>
      </c>
      <c r="AE119" s="162">
        <f t="shared" si="12"/>
        <v>321</v>
      </c>
      <c r="AF119" s="261">
        <f t="shared" si="13"/>
        <v>-0.003105590062</v>
      </c>
      <c r="AG119" s="293">
        <f t="shared" si="26"/>
        <v>0.001350534721</v>
      </c>
      <c r="AI119" s="307">
        <f t="shared" si="30"/>
        <v>10</v>
      </c>
      <c r="AJ119" s="281">
        <f t="shared" si="11"/>
        <v>0</v>
      </c>
    </row>
    <row r="120" ht="15.75" customHeight="1">
      <c r="A120" s="306">
        <f>all!A137</f>
        <v>44021</v>
      </c>
      <c r="B120" s="260">
        <f>all!B137</f>
        <v>3686</v>
      </c>
      <c r="C120" s="261">
        <f t="shared" si="2"/>
        <v>0.01375137514</v>
      </c>
      <c r="D120" s="291">
        <f t="shared" si="20"/>
        <v>0.00858694017</v>
      </c>
      <c r="E120" s="302"/>
      <c r="G120" s="303"/>
      <c r="H120" s="263"/>
      <c r="I120" s="146"/>
      <c r="J120" s="283"/>
      <c r="K120" s="283"/>
      <c r="L120" s="283"/>
      <c r="M120" s="292"/>
      <c r="N120" s="296">
        <f>all!H137</f>
        <v>9</v>
      </c>
      <c r="O120" s="51">
        <f t="shared" si="4"/>
        <v>0</v>
      </c>
      <c r="P120" s="51">
        <f t="shared" si="21"/>
        <v>9.857142857</v>
      </c>
      <c r="Q120" s="261">
        <f t="shared" si="5"/>
        <v>0</v>
      </c>
      <c r="R120" s="293">
        <f t="shared" si="22"/>
        <v>0.0262987013</v>
      </c>
      <c r="S120" s="296">
        <f>all!I137</f>
        <v>193</v>
      </c>
      <c r="T120" s="51">
        <f t="shared" si="6"/>
        <v>0</v>
      </c>
      <c r="U120" s="288">
        <f t="shared" si="23"/>
        <v>0.1428571429</v>
      </c>
      <c r="V120" s="54">
        <f t="shared" si="7"/>
        <v>0</v>
      </c>
      <c r="W120" s="294">
        <f t="shared" si="24"/>
        <v>0.000744047619</v>
      </c>
      <c r="X120" s="296">
        <f t="shared" si="1"/>
        <v>202</v>
      </c>
      <c r="Y120" s="54">
        <f t="shared" si="8"/>
        <v>0</v>
      </c>
      <c r="Z120" s="294">
        <f t="shared" si="25"/>
        <v>0.001439127375</v>
      </c>
      <c r="AA120" s="310">
        <f t="shared" si="9"/>
        <v>0</v>
      </c>
      <c r="AB120" s="146">
        <v>122.0</v>
      </c>
      <c r="AC120" s="284">
        <f t="shared" si="29"/>
        <v>120.1428571</v>
      </c>
      <c r="AD120" s="298">
        <f t="shared" si="28"/>
        <v>1</v>
      </c>
      <c r="AE120" s="162">
        <f t="shared" si="12"/>
        <v>322</v>
      </c>
      <c r="AF120" s="261">
        <f t="shared" si="13"/>
        <v>0.003115264798</v>
      </c>
      <c r="AG120" s="293">
        <f t="shared" si="26"/>
        <v>0.002244808847</v>
      </c>
      <c r="AI120" s="307">
        <f t="shared" si="30"/>
        <v>10</v>
      </c>
      <c r="AJ120" s="281">
        <f t="shared" si="11"/>
        <v>0</v>
      </c>
    </row>
    <row r="121" ht="15.75" customHeight="1">
      <c r="A121" s="306">
        <f>all!A138</f>
        <v>44022</v>
      </c>
      <c r="B121" s="260">
        <f>all!B138</f>
        <v>3746</v>
      </c>
      <c r="C121" s="261">
        <f t="shared" si="2"/>
        <v>0.01627780792</v>
      </c>
      <c r="D121" s="291">
        <f t="shared" si="20"/>
        <v>0.009760267569</v>
      </c>
      <c r="E121" s="302"/>
      <c r="G121" s="303"/>
      <c r="H121" s="263"/>
      <c r="I121" s="146"/>
      <c r="J121" s="283"/>
      <c r="K121" s="283"/>
      <c r="L121" s="283"/>
      <c r="M121" s="292"/>
      <c r="N121" s="296">
        <f>all!H138</f>
        <v>9</v>
      </c>
      <c r="O121" s="51">
        <f t="shared" si="4"/>
        <v>0</v>
      </c>
      <c r="P121" s="51">
        <f t="shared" si="21"/>
        <v>10</v>
      </c>
      <c r="Q121" s="261">
        <f t="shared" si="5"/>
        <v>0</v>
      </c>
      <c r="R121" s="293">
        <f t="shared" si="22"/>
        <v>0.0262987013</v>
      </c>
      <c r="S121" s="296">
        <f>all!I138</f>
        <v>193</v>
      </c>
      <c r="T121" s="51">
        <f t="shared" si="6"/>
        <v>0</v>
      </c>
      <c r="U121" s="288">
        <f t="shared" si="23"/>
        <v>0.1428571429</v>
      </c>
      <c r="V121" s="54">
        <f t="shared" si="7"/>
        <v>0</v>
      </c>
      <c r="W121" s="294">
        <f t="shared" si="24"/>
        <v>0.000744047619</v>
      </c>
      <c r="X121" s="296">
        <f t="shared" si="1"/>
        <v>202</v>
      </c>
      <c r="Y121" s="54">
        <f t="shared" si="8"/>
        <v>0</v>
      </c>
      <c r="Z121" s="294">
        <f t="shared" si="25"/>
        <v>0.001439127375</v>
      </c>
      <c r="AA121" s="310">
        <f t="shared" si="9"/>
        <v>0</v>
      </c>
      <c r="AB121" s="146">
        <v>123.0</v>
      </c>
      <c r="AC121" s="284">
        <f t="shared" si="29"/>
        <v>120.7142857</v>
      </c>
      <c r="AD121" s="298">
        <f t="shared" si="28"/>
        <v>1</v>
      </c>
      <c r="AE121" s="162">
        <f t="shared" si="12"/>
        <v>323</v>
      </c>
      <c r="AF121" s="261">
        <f t="shared" si="13"/>
        <v>0.003105590062</v>
      </c>
      <c r="AG121" s="293">
        <f t="shared" si="26"/>
        <v>0.00268846457</v>
      </c>
      <c r="AI121" s="307">
        <f t="shared" si="30"/>
        <v>10</v>
      </c>
      <c r="AJ121" s="281">
        <f t="shared" si="11"/>
        <v>0</v>
      </c>
    </row>
    <row r="122" ht="15.75" customHeight="1">
      <c r="A122" s="308">
        <f>all!A139</f>
        <v>44023</v>
      </c>
      <c r="B122" s="260">
        <f>all!B139</f>
        <v>3786</v>
      </c>
      <c r="C122" s="261">
        <f t="shared" si="2"/>
        <v>0.01067805659</v>
      </c>
      <c r="D122" s="291">
        <f t="shared" si="20"/>
        <v>0.01026529606</v>
      </c>
      <c r="E122" s="302"/>
      <c r="G122" s="303"/>
      <c r="H122" s="263"/>
      <c r="I122" s="146"/>
      <c r="J122" s="283"/>
      <c r="K122" s="283"/>
      <c r="L122" s="283"/>
      <c r="M122" s="292"/>
      <c r="N122" s="296">
        <f>all!H139</f>
        <v>9</v>
      </c>
      <c r="O122" s="51">
        <f t="shared" si="4"/>
        <v>0</v>
      </c>
      <c r="P122" s="51">
        <f t="shared" si="21"/>
        <v>9.714285714</v>
      </c>
      <c r="Q122" s="261">
        <f t="shared" si="5"/>
        <v>0</v>
      </c>
      <c r="R122" s="293">
        <f t="shared" si="22"/>
        <v>-0.02727272727</v>
      </c>
      <c r="S122" s="296">
        <f>all!I139</f>
        <v>193</v>
      </c>
      <c r="T122" s="51">
        <f t="shared" si="6"/>
        <v>0</v>
      </c>
      <c r="U122" s="288">
        <f t="shared" si="23"/>
        <v>0.1428571429</v>
      </c>
      <c r="V122" s="54">
        <f t="shared" si="7"/>
        <v>0</v>
      </c>
      <c r="W122" s="294">
        <f t="shared" si="24"/>
        <v>0.000744047619</v>
      </c>
      <c r="X122" s="296">
        <f t="shared" si="1"/>
        <v>202</v>
      </c>
      <c r="Y122" s="54">
        <f t="shared" si="8"/>
        <v>0</v>
      </c>
      <c r="Z122" s="294">
        <f t="shared" si="25"/>
        <v>-0.0007037297678</v>
      </c>
      <c r="AA122" s="310">
        <f t="shared" si="9"/>
        <v>0</v>
      </c>
      <c r="AB122" s="146">
        <v>123.0</v>
      </c>
      <c r="AC122" s="284">
        <f t="shared" si="29"/>
        <v>121.2857143</v>
      </c>
      <c r="AD122" s="298">
        <f t="shared" si="28"/>
        <v>0</v>
      </c>
      <c r="AE122" s="162">
        <f t="shared" si="12"/>
        <v>323</v>
      </c>
      <c r="AF122" s="261">
        <f t="shared" si="13"/>
        <v>0</v>
      </c>
      <c r="AG122" s="293">
        <f t="shared" si="26"/>
        <v>0.001336504228</v>
      </c>
      <c r="AI122" s="307">
        <f t="shared" si="30"/>
        <v>10</v>
      </c>
      <c r="AJ122" s="281">
        <f t="shared" si="11"/>
        <v>0</v>
      </c>
    </row>
    <row r="123" ht="15.75" customHeight="1">
      <c r="A123" s="308">
        <f>all!A140</f>
        <v>44024</v>
      </c>
      <c r="B123" s="260">
        <f>all!B140</f>
        <v>3817</v>
      </c>
      <c r="C123" s="261">
        <f t="shared" si="2"/>
        <v>0.008188061278</v>
      </c>
      <c r="D123" s="291">
        <f t="shared" si="20"/>
        <v>0.01111080431</v>
      </c>
      <c r="E123" s="302"/>
      <c r="G123" s="303"/>
      <c r="H123" s="263"/>
      <c r="I123" s="146"/>
      <c r="J123" s="283"/>
      <c r="K123" s="283"/>
      <c r="L123" s="283"/>
      <c r="M123" s="292"/>
      <c r="N123" s="296">
        <f>all!H140</f>
        <v>10</v>
      </c>
      <c r="O123" s="51">
        <f t="shared" si="4"/>
        <v>1</v>
      </c>
      <c r="P123" s="51">
        <f t="shared" si="21"/>
        <v>9.571428571</v>
      </c>
      <c r="Q123" s="261">
        <f t="shared" si="5"/>
        <v>0.1111111111</v>
      </c>
      <c r="R123" s="293">
        <f t="shared" si="22"/>
        <v>-0.0113997114</v>
      </c>
      <c r="S123" s="296">
        <f>all!I140</f>
        <v>193</v>
      </c>
      <c r="T123" s="51">
        <f t="shared" si="6"/>
        <v>0</v>
      </c>
      <c r="U123" s="288">
        <f t="shared" si="23"/>
        <v>0.1428571429</v>
      </c>
      <c r="V123" s="54">
        <f t="shared" si="7"/>
        <v>0</v>
      </c>
      <c r="W123" s="294">
        <f t="shared" si="24"/>
        <v>0.000744047619</v>
      </c>
      <c r="X123" s="296">
        <f t="shared" si="1"/>
        <v>203</v>
      </c>
      <c r="Y123" s="54">
        <f t="shared" si="8"/>
        <v>0.00495049505</v>
      </c>
      <c r="Z123" s="294">
        <f t="shared" si="25"/>
        <v>0.000003483810732</v>
      </c>
      <c r="AA123" s="310">
        <f t="shared" si="9"/>
        <v>0</v>
      </c>
      <c r="AB123" s="146">
        <v>122.0</v>
      </c>
      <c r="AC123" s="284">
        <f t="shared" si="29"/>
        <v>121.7142857</v>
      </c>
      <c r="AD123" s="298">
        <f t="shared" si="28"/>
        <v>0</v>
      </c>
      <c r="AE123" s="162">
        <f t="shared" si="12"/>
        <v>323</v>
      </c>
      <c r="AF123" s="261">
        <f t="shared" si="13"/>
        <v>0</v>
      </c>
      <c r="AG123" s="293">
        <f t="shared" si="26"/>
        <v>0.001336504228</v>
      </c>
      <c r="AI123" s="307">
        <f t="shared" si="30"/>
        <v>10</v>
      </c>
      <c r="AJ123" s="281">
        <f t="shared" si="11"/>
        <v>0</v>
      </c>
    </row>
    <row r="124" ht="15.75" customHeight="1">
      <c r="A124" s="306">
        <f>all!A141</f>
        <v>44025</v>
      </c>
      <c r="B124" s="260">
        <f>all!B141</f>
        <v>3840</v>
      </c>
      <c r="C124" s="261">
        <f t="shared" si="2"/>
        <v>0.006025674614</v>
      </c>
      <c r="D124" s="291">
        <f t="shared" si="20"/>
        <v>0.01023290646</v>
      </c>
      <c r="E124" s="302"/>
      <c r="G124" s="303"/>
      <c r="H124" s="263"/>
      <c r="I124" s="146"/>
      <c r="J124" s="283"/>
      <c r="K124" s="283"/>
      <c r="L124" s="283"/>
      <c r="M124" s="292"/>
      <c r="N124" s="296">
        <f>all!H141</f>
        <v>12</v>
      </c>
      <c r="O124" s="51">
        <f t="shared" si="4"/>
        <v>2</v>
      </c>
      <c r="P124" s="51">
        <f t="shared" si="21"/>
        <v>9.714285714</v>
      </c>
      <c r="Q124" s="261">
        <f t="shared" si="5"/>
        <v>0.2</v>
      </c>
      <c r="R124" s="293">
        <f t="shared" si="22"/>
        <v>0.01717171717</v>
      </c>
      <c r="S124" s="296">
        <f>all!I141</f>
        <v>193</v>
      </c>
      <c r="T124" s="51">
        <f t="shared" si="6"/>
        <v>0</v>
      </c>
      <c r="U124" s="288">
        <f t="shared" si="23"/>
        <v>0.1428571429</v>
      </c>
      <c r="V124" s="54">
        <f t="shared" si="7"/>
        <v>0</v>
      </c>
      <c r="W124" s="294">
        <f t="shared" si="24"/>
        <v>0.000744047619</v>
      </c>
      <c r="X124" s="296">
        <f t="shared" si="1"/>
        <v>205</v>
      </c>
      <c r="Y124" s="54">
        <f t="shared" si="8"/>
        <v>0.009852216749</v>
      </c>
      <c r="Z124" s="294">
        <f t="shared" si="25"/>
        <v>0.001410943346</v>
      </c>
      <c r="AA124" s="310">
        <f t="shared" si="9"/>
        <v>0</v>
      </c>
      <c r="AB124" s="146">
        <v>122.0</v>
      </c>
      <c r="AC124" s="284">
        <f t="shared" si="29"/>
        <v>122</v>
      </c>
      <c r="AD124" s="298">
        <f t="shared" si="28"/>
        <v>2</v>
      </c>
      <c r="AE124" s="162">
        <f t="shared" si="12"/>
        <v>325</v>
      </c>
      <c r="AF124" s="261">
        <f t="shared" si="13"/>
        <v>0.006191950464</v>
      </c>
      <c r="AG124" s="293">
        <f t="shared" si="26"/>
        <v>0.001774640008</v>
      </c>
      <c r="AI124" s="307">
        <f t="shared" si="30"/>
        <v>9</v>
      </c>
      <c r="AJ124" s="281">
        <f t="shared" si="11"/>
        <v>0</v>
      </c>
    </row>
    <row r="125" ht="15.75" customHeight="1">
      <c r="A125" s="306">
        <f>all!A142</f>
        <v>44026</v>
      </c>
      <c r="B125" s="260">
        <f>all!B142</f>
        <v>3897</v>
      </c>
      <c r="C125" s="261">
        <f t="shared" si="2"/>
        <v>0.01484375</v>
      </c>
      <c r="D125" s="291">
        <f t="shared" si="20"/>
        <v>0.01127482281</v>
      </c>
      <c r="E125" s="302"/>
      <c r="G125" s="303"/>
      <c r="H125" s="263"/>
      <c r="I125" s="146"/>
      <c r="J125" s="283"/>
      <c r="K125" s="283"/>
      <c r="L125" s="283"/>
      <c r="M125" s="292"/>
      <c r="N125" s="296">
        <f>all!H142</f>
        <v>13</v>
      </c>
      <c r="O125" s="51">
        <f t="shared" si="4"/>
        <v>1</v>
      </c>
      <c r="P125" s="51">
        <f t="shared" si="21"/>
        <v>10.14285714</v>
      </c>
      <c r="Q125" s="261">
        <f t="shared" si="5"/>
        <v>0.08333333333</v>
      </c>
      <c r="R125" s="293">
        <f t="shared" si="22"/>
        <v>0.04206349206</v>
      </c>
      <c r="S125" s="296">
        <f>all!I142</f>
        <v>193</v>
      </c>
      <c r="T125" s="51">
        <f t="shared" si="6"/>
        <v>0</v>
      </c>
      <c r="U125" s="288">
        <f t="shared" si="23"/>
        <v>0</v>
      </c>
      <c r="V125" s="54">
        <f t="shared" si="7"/>
        <v>0</v>
      </c>
      <c r="W125" s="294">
        <f t="shared" si="24"/>
        <v>0</v>
      </c>
      <c r="X125" s="296">
        <f t="shared" si="1"/>
        <v>206</v>
      </c>
      <c r="Y125" s="54">
        <f t="shared" si="8"/>
        <v>0.00487804878</v>
      </c>
      <c r="Z125" s="294">
        <f t="shared" si="25"/>
        <v>0.002107807458</v>
      </c>
      <c r="AA125" s="310">
        <f t="shared" si="9"/>
        <v>0</v>
      </c>
      <c r="AB125" s="146">
        <v>122.0</v>
      </c>
      <c r="AC125" s="284">
        <f t="shared" si="29"/>
        <v>122.1428571</v>
      </c>
      <c r="AD125" s="298">
        <f t="shared" si="28"/>
        <v>1</v>
      </c>
      <c r="AE125" s="162">
        <f t="shared" si="12"/>
        <v>326</v>
      </c>
      <c r="AF125" s="261">
        <f t="shared" si="13"/>
        <v>0.003076923077</v>
      </c>
      <c r="AG125" s="293">
        <f t="shared" si="26"/>
        <v>0.00176916262</v>
      </c>
      <c r="AI125" s="307">
        <f t="shared" si="30"/>
        <v>8</v>
      </c>
      <c r="AJ125" s="281">
        <f t="shared" si="11"/>
        <v>0</v>
      </c>
    </row>
    <row r="126" ht="15.75" customHeight="1">
      <c r="A126" s="306">
        <f>all!A143</f>
        <v>44027</v>
      </c>
      <c r="B126" s="260">
        <f>all!B143</f>
        <v>3924</v>
      </c>
      <c r="C126" s="261">
        <f t="shared" si="2"/>
        <v>0.006928406467</v>
      </c>
      <c r="D126" s="291">
        <f t="shared" si="20"/>
        <v>0.01095616172</v>
      </c>
      <c r="E126" s="302"/>
      <c r="G126" s="303"/>
      <c r="H126" s="263"/>
      <c r="I126" s="146"/>
      <c r="J126" s="283"/>
      <c r="K126" s="283"/>
      <c r="L126" s="283"/>
      <c r="M126" s="292"/>
      <c r="N126" s="296">
        <f>all!H143</f>
        <v>13</v>
      </c>
      <c r="O126" s="51">
        <f t="shared" si="4"/>
        <v>0</v>
      </c>
      <c r="P126" s="51">
        <f t="shared" si="21"/>
        <v>10.71428571</v>
      </c>
      <c r="Q126" s="261">
        <f t="shared" si="5"/>
        <v>0</v>
      </c>
      <c r="R126" s="293">
        <f t="shared" si="22"/>
        <v>0.05634920635</v>
      </c>
      <c r="S126" s="296">
        <f>all!I143</f>
        <v>193</v>
      </c>
      <c r="T126" s="51">
        <f t="shared" si="6"/>
        <v>0</v>
      </c>
      <c r="U126" s="288">
        <f t="shared" si="23"/>
        <v>0</v>
      </c>
      <c r="V126" s="54">
        <f t="shared" si="7"/>
        <v>0</v>
      </c>
      <c r="W126" s="294">
        <f t="shared" si="24"/>
        <v>0</v>
      </c>
      <c r="X126" s="296">
        <f t="shared" si="1"/>
        <v>206</v>
      </c>
      <c r="Y126" s="54">
        <f t="shared" si="8"/>
        <v>0</v>
      </c>
      <c r="Z126" s="294">
        <f t="shared" si="25"/>
        <v>0.002811537226</v>
      </c>
      <c r="AA126" s="310">
        <f t="shared" si="9"/>
        <v>0</v>
      </c>
      <c r="AB126" s="146">
        <v>123.0</v>
      </c>
      <c r="AC126" s="284">
        <f t="shared" si="29"/>
        <v>122.4285714</v>
      </c>
      <c r="AD126" s="298">
        <f t="shared" si="28"/>
        <v>1</v>
      </c>
      <c r="AE126" s="162">
        <f t="shared" si="12"/>
        <v>327</v>
      </c>
      <c r="AF126" s="261">
        <f t="shared" si="13"/>
        <v>0.003067484663</v>
      </c>
      <c r="AG126" s="293">
        <f t="shared" si="26"/>
        <v>0.002651030438</v>
      </c>
      <c r="AI126" s="307">
        <f t="shared" si="30"/>
        <v>6</v>
      </c>
      <c r="AJ126" s="281">
        <f t="shared" si="11"/>
        <v>0</v>
      </c>
    </row>
    <row r="127" ht="15.75" customHeight="1">
      <c r="A127" s="306">
        <f>all!A144</f>
        <v>44028</v>
      </c>
      <c r="B127" s="260">
        <f>all!B144</f>
        <v>3953</v>
      </c>
      <c r="C127" s="261">
        <f t="shared" si="2"/>
        <v>0.007390417941</v>
      </c>
      <c r="D127" s="291">
        <f t="shared" si="20"/>
        <v>0.01004745354</v>
      </c>
      <c r="E127" s="302"/>
      <c r="G127" s="303"/>
      <c r="H127" s="263"/>
      <c r="I127" s="146"/>
      <c r="J127" s="283"/>
      <c r="K127" s="283"/>
      <c r="L127" s="283"/>
      <c r="M127" s="292"/>
      <c r="N127" s="296">
        <f>all!H144</f>
        <v>14</v>
      </c>
      <c r="O127" s="51">
        <f t="shared" si="4"/>
        <v>1</v>
      </c>
      <c r="P127" s="51">
        <f t="shared" si="21"/>
        <v>11.42857143</v>
      </c>
      <c r="Q127" s="261">
        <f t="shared" si="5"/>
        <v>0.07692307692</v>
      </c>
      <c r="R127" s="293">
        <f t="shared" si="22"/>
        <v>0.06733821734</v>
      </c>
      <c r="S127" s="296">
        <f>all!I144</f>
        <v>193</v>
      </c>
      <c r="T127" s="51">
        <f t="shared" si="6"/>
        <v>0</v>
      </c>
      <c r="U127" s="288">
        <f t="shared" si="23"/>
        <v>0</v>
      </c>
      <c r="V127" s="54">
        <f t="shared" si="7"/>
        <v>0</v>
      </c>
      <c r="W127" s="294">
        <f t="shared" si="24"/>
        <v>0</v>
      </c>
      <c r="X127" s="296">
        <f t="shared" si="1"/>
        <v>207</v>
      </c>
      <c r="Y127" s="54">
        <f t="shared" si="8"/>
        <v>0.004854368932</v>
      </c>
      <c r="Z127" s="294">
        <f t="shared" si="25"/>
        <v>0.003505018502</v>
      </c>
      <c r="AA127" s="310">
        <f t="shared" si="9"/>
        <v>0</v>
      </c>
      <c r="AB127" s="146">
        <v>123.0</v>
      </c>
      <c r="AC127" s="284">
        <f t="shared" si="29"/>
        <v>122.5714286</v>
      </c>
      <c r="AD127" s="298">
        <f t="shared" si="28"/>
        <v>1</v>
      </c>
      <c r="AE127" s="162">
        <f t="shared" si="12"/>
        <v>328</v>
      </c>
      <c r="AF127" s="261">
        <f t="shared" si="13"/>
        <v>0.003058103976</v>
      </c>
      <c r="AG127" s="293">
        <f t="shared" si="26"/>
        <v>0.002642864606</v>
      </c>
      <c r="AI127" s="307">
        <f t="shared" si="30"/>
        <v>5</v>
      </c>
      <c r="AJ127" s="281">
        <f t="shared" si="11"/>
        <v>0</v>
      </c>
    </row>
    <row r="128" ht="15.75" customHeight="1">
      <c r="A128" s="306">
        <f>all!A145</f>
        <v>44029</v>
      </c>
      <c r="B128" s="260">
        <f>all!B145</f>
        <v>3978</v>
      </c>
      <c r="C128" s="261">
        <f t="shared" si="2"/>
        <v>0.00632431065</v>
      </c>
      <c r="D128" s="291">
        <f t="shared" si="20"/>
        <v>0.008625525363</v>
      </c>
      <c r="E128" s="302"/>
      <c r="G128" s="303"/>
      <c r="H128" s="263"/>
      <c r="I128" s="146"/>
      <c r="J128" s="283"/>
      <c r="K128" s="283"/>
      <c r="L128" s="283"/>
      <c r="M128" s="292"/>
      <c r="N128" s="296">
        <f>all!H145</f>
        <v>12</v>
      </c>
      <c r="O128" s="51">
        <f t="shared" si="4"/>
        <v>-2</v>
      </c>
      <c r="P128" s="51">
        <f t="shared" si="21"/>
        <v>11.85714286</v>
      </c>
      <c r="Q128" s="261">
        <f t="shared" si="5"/>
        <v>-0.1428571429</v>
      </c>
      <c r="R128" s="293">
        <f t="shared" si="22"/>
        <v>0.04693005407</v>
      </c>
      <c r="S128" s="296">
        <f>all!I145</f>
        <v>194</v>
      </c>
      <c r="T128" s="51">
        <f t="shared" si="6"/>
        <v>1</v>
      </c>
      <c r="U128" s="288">
        <f t="shared" si="23"/>
        <v>0.1428571429</v>
      </c>
      <c r="V128" s="54">
        <f t="shared" si="7"/>
        <v>0.00518134715</v>
      </c>
      <c r="W128" s="294">
        <f t="shared" si="24"/>
        <v>0.00074019245</v>
      </c>
      <c r="X128" s="296">
        <f t="shared" si="1"/>
        <v>206</v>
      </c>
      <c r="Y128" s="54">
        <f t="shared" si="8"/>
        <v>-0.004830917874</v>
      </c>
      <c r="Z128" s="294">
        <f t="shared" si="25"/>
        <v>0.002814887377</v>
      </c>
      <c r="AA128" s="310">
        <f t="shared" si="9"/>
        <v>1</v>
      </c>
      <c r="AB128" s="146">
        <v>124.0</v>
      </c>
      <c r="AC128" s="284">
        <f t="shared" si="29"/>
        <v>122.7142857</v>
      </c>
      <c r="AD128" s="298">
        <f t="shared" si="28"/>
        <v>0</v>
      </c>
      <c r="AE128" s="162">
        <f t="shared" si="12"/>
        <v>328</v>
      </c>
      <c r="AF128" s="261">
        <f t="shared" si="13"/>
        <v>0</v>
      </c>
      <c r="AG128" s="293">
        <f t="shared" si="26"/>
        <v>0.002199208883</v>
      </c>
      <c r="AI128" s="307">
        <f t="shared" si="30"/>
        <v>5</v>
      </c>
      <c r="AJ128" s="281">
        <f t="shared" si="11"/>
        <v>0.008</v>
      </c>
    </row>
    <row r="129" ht="15.75" customHeight="1">
      <c r="A129" s="308">
        <f>all!A146</f>
        <v>44030</v>
      </c>
      <c r="B129" s="260">
        <f>all!B146</f>
        <v>3997</v>
      </c>
      <c r="C129" s="261">
        <f t="shared" si="2"/>
        <v>0.004776269482</v>
      </c>
      <c r="D129" s="291">
        <f t="shared" si="20"/>
        <v>0.007782412919</v>
      </c>
      <c r="E129" s="302"/>
      <c r="G129" s="303"/>
      <c r="H129" s="312"/>
      <c r="I129" s="51"/>
      <c r="J129" s="51"/>
      <c r="K129" s="51"/>
      <c r="L129" s="283"/>
      <c r="M129" s="292"/>
      <c r="N129" s="296">
        <f>all!H146</f>
        <v>12</v>
      </c>
      <c r="O129" s="51">
        <f t="shared" si="4"/>
        <v>0</v>
      </c>
      <c r="P129" s="51">
        <f t="shared" si="21"/>
        <v>12.28571429</v>
      </c>
      <c r="Q129" s="261">
        <f t="shared" si="5"/>
        <v>0</v>
      </c>
      <c r="R129" s="293">
        <f t="shared" si="22"/>
        <v>0.04693005407</v>
      </c>
      <c r="S129" s="296">
        <f>all!I146</f>
        <v>194</v>
      </c>
      <c r="T129" s="51">
        <f t="shared" si="6"/>
        <v>0</v>
      </c>
      <c r="U129" s="288">
        <f t="shared" si="23"/>
        <v>0.1428571429</v>
      </c>
      <c r="V129" s="54">
        <f t="shared" si="7"/>
        <v>0</v>
      </c>
      <c r="W129" s="294">
        <f t="shared" si="24"/>
        <v>0.00074019245</v>
      </c>
      <c r="X129" s="296">
        <f t="shared" si="1"/>
        <v>206</v>
      </c>
      <c r="Y129" s="54">
        <f t="shared" si="8"/>
        <v>0</v>
      </c>
      <c r="Z129" s="294">
        <f t="shared" si="25"/>
        <v>0.002814887377</v>
      </c>
      <c r="AA129" s="310">
        <f t="shared" si="9"/>
        <v>0</v>
      </c>
      <c r="AB129" s="146">
        <v>124.0</v>
      </c>
      <c r="AC129" s="284">
        <f t="shared" si="29"/>
        <v>122.8571429</v>
      </c>
      <c r="AD129" s="298">
        <f t="shared" si="28"/>
        <v>0</v>
      </c>
      <c r="AE129" s="162">
        <f t="shared" si="12"/>
        <v>328</v>
      </c>
      <c r="AF129" s="261">
        <f t="shared" si="13"/>
        <v>0</v>
      </c>
      <c r="AG129" s="293">
        <f t="shared" si="26"/>
        <v>0.002199208883</v>
      </c>
      <c r="AI129" s="307">
        <f t="shared" si="30"/>
        <v>4</v>
      </c>
      <c r="AJ129" s="281">
        <f t="shared" si="11"/>
        <v>0</v>
      </c>
    </row>
    <row r="130" ht="15.75" customHeight="1">
      <c r="A130" s="308">
        <f>all!A147</f>
        <v>44031</v>
      </c>
      <c r="B130" s="260">
        <f>all!B147</f>
        <v>4021</v>
      </c>
      <c r="C130" s="261">
        <f t="shared" si="2"/>
        <v>0.006004503378</v>
      </c>
      <c r="D130" s="291">
        <f t="shared" si="20"/>
        <v>0.007470476076</v>
      </c>
      <c r="E130" s="313">
        <f>B130-K130-S130</f>
        <v>450</v>
      </c>
      <c r="G130" s="303"/>
      <c r="H130" s="314">
        <v>435.0</v>
      </c>
      <c r="I130" s="315">
        <v>1030.0</v>
      </c>
      <c r="J130" s="316">
        <v>2347.0</v>
      </c>
      <c r="K130" s="316">
        <f>I130+J130</f>
        <v>3377</v>
      </c>
      <c r="L130" s="283"/>
      <c r="M130" s="292"/>
      <c r="N130" s="296">
        <f>all!H147</f>
        <v>13</v>
      </c>
      <c r="O130" s="51">
        <f t="shared" si="4"/>
        <v>1</v>
      </c>
      <c r="P130" s="51">
        <f t="shared" si="21"/>
        <v>12.71428571</v>
      </c>
      <c r="Q130" s="261">
        <f t="shared" si="5"/>
        <v>0.08333333333</v>
      </c>
      <c r="R130" s="293">
        <f t="shared" si="22"/>
        <v>0.0429618001</v>
      </c>
      <c r="S130" s="296">
        <f>all!I147</f>
        <v>194</v>
      </c>
      <c r="T130" s="51">
        <f t="shared" si="6"/>
        <v>0</v>
      </c>
      <c r="U130" s="288">
        <f t="shared" si="23"/>
        <v>0.1428571429</v>
      </c>
      <c r="V130" s="54">
        <f t="shared" si="7"/>
        <v>0</v>
      </c>
      <c r="W130" s="294">
        <f t="shared" si="24"/>
        <v>0.00074019245</v>
      </c>
      <c r="X130" s="296">
        <f t="shared" si="1"/>
        <v>207</v>
      </c>
      <c r="Y130" s="54">
        <f t="shared" si="8"/>
        <v>0.004854368932</v>
      </c>
      <c r="Z130" s="294">
        <f t="shared" si="25"/>
        <v>0.002801155074</v>
      </c>
      <c r="AA130" s="310">
        <f t="shared" si="9"/>
        <v>0</v>
      </c>
      <c r="AB130" s="146">
        <v>124.0</v>
      </c>
      <c r="AC130" s="284">
        <f t="shared" si="29"/>
        <v>123.1428571</v>
      </c>
      <c r="AD130" s="298">
        <f t="shared" si="28"/>
        <v>1</v>
      </c>
      <c r="AE130" s="162">
        <f t="shared" si="12"/>
        <v>329</v>
      </c>
      <c r="AF130" s="261">
        <f t="shared" si="13"/>
        <v>0.003048780488</v>
      </c>
      <c r="AG130" s="293">
        <f t="shared" si="26"/>
        <v>0.002634748952</v>
      </c>
      <c r="AI130" s="307">
        <f t="shared" si="30"/>
        <v>4</v>
      </c>
      <c r="AJ130" s="281">
        <f t="shared" si="11"/>
        <v>0</v>
      </c>
    </row>
    <row r="131" ht="15.75" customHeight="1">
      <c r="A131" s="306">
        <f>all!A148</f>
        <v>44032</v>
      </c>
      <c r="B131" s="260">
        <f>all!B148</f>
        <v>4026</v>
      </c>
      <c r="C131" s="261">
        <f t="shared" si="2"/>
        <v>0.001243471773</v>
      </c>
      <c r="D131" s="291">
        <f t="shared" si="20"/>
        <v>0.006787304241</v>
      </c>
      <c r="E131" s="302"/>
      <c r="G131" s="303"/>
      <c r="H131" s="312"/>
      <c r="I131" s="51"/>
      <c r="J131" s="51"/>
      <c r="K131" s="51"/>
      <c r="L131" s="283"/>
      <c r="M131" s="292"/>
      <c r="N131" s="296">
        <f>all!H148</f>
        <v>12</v>
      </c>
      <c r="O131" s="51">
        <f t="shared" si="4"/>
        <v>-1</v>
      </c>
      <c r="P131" s="51">
        <f t="shared" si="21"/>
        <v>12.71428571</v>
      </c>
      <c r="Q131" s="261">
        <f t="shared" si="5"/>
        <v>-0.07692307692</v>
      </c>
      <c r="R131" s="293">
        <f t="shared" si="22"/>
        <v>0.003401360544</v>
      </c>
      <c r="S131" s="296">
        <f>all!I148</f>
        <v>195</v>
      </c>
      <c r="T131" s="51">
        <f t="shared" si="6"/>
        <v>1</v>
      </c>
      <c r="U131" s="288">
        <f t="shared" si="23"/>
        <v>0.2857142857</v>
      </c>
      <c r="V131" s="54">
        <f t="shared" si="7"/>
        <v>0.005154639175</v>
      </c>
      <c r="W131" s="294">
        <f t="shared" si="24"/>
        <v>0.001476569475</v>
      </c>
      <c r="X131" s="296">
        <f t="shared" si="1"/>
        <v>207</v>
      </c>
      <c r="Y131" s="54">
        <f t="shared" si="8"/>
        <v>0</v>
      </c>
      <c r="Z131" s="294">
        <f t="shared" si="25"/>
        <v>0.001393695539</v>
      </c>
      <c r="AA131" s="310">
        <f t="shared" si="9"/>
        <v>1</v>
      </c>
      <c r="AB131" s="146">
        <v>124.0</v>
      </c>
      <c r="AC131" s="284">
        <f t="shared" si="29"/>
        <v>123.4285714</v>
      </c>
      <c r="AD131" s="298">
        <f t="shared" si="28"/>
        <v>0</v>
      </c>
      <c r="AE131" s="162">
        <f t="shared" si="12"/>
        <v>329</v>
      </c>
      <c r="AF131" s="261">
        <f t="shared" si="13"/>
        <v>0</v>
      </c>
      <c r="AG131" s="293">
        <f t="shared" si="26"/>
        <v>0.0017501846</v>
      </c>
      <c r="AI131" s="307">
        <f t="shared" si="30"/>
        <v>5</v>
      </c>
      <c r="AJ131" s="281">
        <f t="shared" si="11"/>
        <v>0.008</v>
      </c>
    </row>
    <row r="132" ht="15.75" customHeight="1">
      <c r="A132" s="306">
        <f>all!A149</f>
        <v>44033</v>
      </c>
      <c r="B132" s="260">
        <f>all!B149</f>
        <v>4062</v>
      </c>
      <c r="C132" s="261">
        <f t="shared" si="2"/>
        <v>0.008941877794</v>
      </c>
      <c r="D132" s="291">
        <f t="shared" si="20"/>
        <v>0.005944179641</v>
      </c>
      <c r="E132" s="302"/>
      <c r="G132" s="303"/>
      <c r="H132" s="312"/>
      <c r="I132" s="51"/>
      <c r="J132" s="51"/>
      <c r="K132" s="51"/>
      <c r="L132" s="283"/>
      <c r="M132" s="292"/>
      <c r="N132" s="296">
        <f>all!H149</f>
        <v>10</v>
      </c>
      <c r="O132" s="51">
        <f t="shared" si="4"/>
        <v>-2</v>
      </c>
      <c r="P132" s="51">
        <f t="shared" si="21"/>
        <v>12.28571429</v>
      </c>
      <c r="Q132" s="261">
        <f t="shared" si="5"/>
        <v>-0.1666666667</v>
      </c>
      <c r="R132" s="293">
        <f t="shared" si="22"/>
        <v>-0.03231292517</v>
      </c>
      <c r="S132" s="296">
        <f>all!I149</f>
        <v>197</v>
      </c>
      <c r="T132" s="51">
        <f t="shared" si="6"/>
        <v>2</v>
      </c>
      <c r="U132" s="288">
        <f t="shared" si="23"/>
        <v>0.5714285714</v>
      </c>
      <c r="V132" s="54">
        <f t="shared" si="7"/>
        <v>0.01025641026</v>
      </c>
      <c r="W132" s="294">
        <f t="shared" si="24"/>
        <v>0.00294177094</v>
      </c>
      <c r="X132" s="296">
        <f t="shared" si="1"/>
        <v>207</v>
      </c>
      <c r="Y132" s="54">
        <f t="shared" si="8"/>
        <v>0</v>
      </c>
      <c r="Z132" s="294">
        <f t="shared" si="25"/>
        <v>0.0006968314271</v>
      </c>
      <c r="AA132" s="310">
        <f t="shared" si="9"/>
        <v>2</v>
      </c>
      <c r="AB132" s="146">
        <v>124.0</v>
      </c>
      <c r="AC132" s="284">
        <f t="shared" si="29"/>
        <v>123.7142857</v>
      </c>
      <c r="AD132" s="298">
        <f t="shared" si="28"/>
        <v>0</v>
      </c>
      <c r="AE132" s="162">
        <f t="shared" si="12"/>
        <v>329</v>
      </c>
      <c r="AF132" s="261">
        <f t="shared" si="13"/>
        <v>0</v>
      </c>
      <c r="AG132" s="293">
        <f t="shared" si="26"/>
        <v>0.001310624161</v>
      </c>
      <c r="AI132" s="307">
        <f t="shared" si="30"/>
        <v>7</v>
      </c>
      <c r="AJ132" s="281">
        <f t="shared" si="11"/>
        <v>0.01587301587</v>
      </c>
    </row>
    <row r="133" ht="15.75" customHeight="1">
      <c r="A133" s="306">
        <f>all!A150</f>
        <v>44034</v>
      </c>
      <c r="B133" s="260">
        <f>all!B150</f>
        <v>4091</v>
      </c>
      <c r="C133" s="261">
        <f t="shared" si="2"/>
        <v>0.007139340226</v>
      </c>
      <c r="D133" s="291">
        <f t="shared" si="20"/>
        <v>0.005974313035</v>
      </c>
      <c r="E133" s="302"/>
      <c r="G133" s="303"/>
      <c r="H133" s="312"/>
      <c r="I133" s="51"/>
      <c r="J133" s="51"/>
      <c r="K133" s="51"/>
      <c r="L133" s="283"/>
      <c r="M133" s="292"/>
      <c r="N133" s="296">
        <f>all!H150</f>
        <v>10</v>
      </c>
      <c r="O133" s="51">
        <f t="shared" si="4"/>
        <v>0</v>
      </c>
      <c r="P133" s="51">
        <f t="shared" si="21"/>
        <v>11.85714286</v>
      </c>
      <c r="Q133" s="261">
        <f t="shared" si="5"/>
        <v>0</v>
      </c>
      <c r="R133" s="293">
        <f t="shared" si="22"/>
        <v>-0.03231292517</v>
      </c>
      <c r="S133" s="296">
        <f>all!I150</f>
        <v>200</v>
      </c>
      <c r="T133" s="51">
        <f t="shared" si="6"/>
        <v>3</v>
      </c>
      <c r="U133" s="288">
        <f t="shared" si="23"/>
        <v>1</v>
      </c>
      <c r="V133" s="54">
        <f t="shared" si="7"/>
        <v>0.0152284264</v>
      </c>
      <c r="W133" s="294">
        <f t="shared" si="24"/>
        <v>0.005117260425</v>
      </c>
      <c r="X133" s="296">
        <f t="shared" si="1"/>
        <v>210</v>
      </c>
      <c r="Y133" s="54">
        <f t="shared" si="8"/>
        <v>0.01449275362</v>
      </c>
      <c r="Z133" s="294">
        <f t="shared" si="25"/>
        <v>0.002767224802</v>
      </c>
      <c r="AA133" s="310">
        <f t="shared" si="9"/>
        <v>3</v>
      </c>
      <c r="AB133" s="146">
        <v>124.0</v>
      </c>
      <c r="AC133" s="284">
        <f t="shared" si="29"/>
        <v>123.8571429</v>
      </c>
      <c r="AD133" s="298">
        <f t="shared" si="28"/>
        <v>3</v>
      </c>
      <c r="AE133" s="162">
        <f t="shared" si="12"/>
        <v>332</v>
      </c>
      <c r="AF133" s="261">
        <f t="shared" si="13"/>
        <v>0.009118541033</v>
      </c>
      <c r="AG133" s="293">
        <f t="shared" si="26"/>
        <v>0.002175060785</v>
      </c>
      <c r="AI133" s="307">
        <f t="shared" si="30"/>
        <v>10</v>
      </c>
      <c r="AJ133" s="281">
        <f t="shared" si="11"/>
        <v>0.02362204724</v>
      </c>
    </row>
    <row r="134" ht="15.75" customHeight="1">
      <c r="A134" s="306">
        <f>all!A151</f>
        <v>44035</v>
      </c>
      <c r="B134" s="260">
        <f>all!B151</f>
        <v>4124</v>
      </c>
      <c r="C134" s="261">
        <f t="shared" si="2"/>
        <v>0.008066487411</v>
      </c>
      <c r="D134" s="291">
        <f t="shared" si="20"/>
        <v>0.006070894388</v>
      </c>
      <c r="E134" s="302"/>
      <c r="G134" s="303"/>
      <c r="H134" s="312"/>
      <c r="I134" s="51"/>
      <c r="J134" s="51"/>
      <c r="K134" s="51"/>
      <c r="L134" s="283"/>
      <c r="M134" s="292"/>
      <c r="N134" s="296">
        <f>all!H151</f>
        <v>8</v>
      </c>
      <c r="O134" s="51">
        <f t="shared" si="4"/>
        <v>-2</v>
      </c>
      <c r="P134" s="51">
        <f t="shared" si="21"/>
        <v>11</v>
      </c>
      <c r="Q134" s="261">
        <f t="shared" si="5"/>
        <v>-0.2</v>
      </c>
      <c r="R134" s="293">
        <f t="shared" si="22"/>
        <v>-0.07187336473</v>
      </c>
      <c r="S134" s="296">
        <f>all!I151</f>
        <v>201</v>
      </c>
      <c r="T134" s="51">
        <f t="shared" si="6"/>
        <v>1</v>
      </c>
      <c r="U134" s="288">
        <f t="shared" si="23"/>
        <v>1.142857143</v>
      </c>
      <c r="V134" s="54">
        <f t="shared" si="7"/>
        <v>0.005</v>
      </c>
      <c r="W134" s="294">
        <f t="shared" si="24"/>
        <v>0.00583154614</v>
      </c>
      <c r="X134" s="296">
        <f t="shared" si="1"/>
        <v>209</v>
      </c>
      <c r="Y134" s="54">
        <f t="shared" si="8"/>
        <v>-0.004761904762</v>
      </c>
      <c r="Z134" s="294">
        <f t="shared" si="25"/>
        <v>0.001393471417</v>
      </c>
      <c r="AA134" s="310">
        <f t="shared" si="9"/>
        <v>1</v>
      </c>
      <c r="AB134" s="146">
        <v>125.0</v>
      </c>
      <c r="AC134" s="284">
        <f t="shared" si="29"/>
        <v>124.1428571</v>
      </c>
      <c r="AD134" s="298">
        <f t="shared" si="28"/>
        <v>0</v>
      </c>
      <c r="AE134" s="162">
        <f t="shared" si="12"/>
        <v>332</v>
      </c>
      <c r="AF134" s="261">
        <f t="shared" si="13"/>
        <v>0</v>
      </c>
      <c r="AG134" s="293">
        <f t="shared" si="26"/>
        <v>0.001738188789</v>
      </c>
      <c r="AI134" s="307">
        <f t="shared" si="30"/>
        <v>10</v>
      </c>
      <c r="AJ134" s="281">
        <f t="shared" si="11"/>
        <v>0.007936507937</v>
      </c>
    </row>
    <row r="135" ht="15.75" customHeight="1">
      <c r="A135" s="306">
        <f>all!A152</f>
        <v>44036</v>
      </c>
      <c r="B135" s="260">
        <f>all!B152</f>
        <v>4150</v>
      </c>
      <c r="C135" s="261">
        <f t="shared" si="2"/>
        <v>0.006304558681</v>
      </c>
      <c r="D135" s="291">
        <f t="shared" si="20"/>
        <v>0.006068072678</v>
      </c>
      <c r="E135" s="302"/>
      <c r="G135" s="303"/>
      <c r="H135" s="312"/>
      <c r="I135" s="51"/>
      <c r="J135" s="51"/>
      <c r="K135" s="51"/>
      <c r="L135" s="283"/>
      <c r="M135" s="292"/>
      <c r="N135" s="296">
        <f>all!H152</f>
        <v>8</v>
      </c>
      <c r="O135" s="51">
        <f t="shared" si="4"/>
        <v>0</v>
      </c>
      <c r="P135" s="51">
        <f t="shared" si="21"/>
        <v>10.42857143</v>
      </c>
      <c r="Q135" s="261">
        <f t="shared" si="5"/>
        <v>0</v>
      </c>
      <c r="R135" s="293">
        <f t="shared" si="22"/>
        <v>-0.05146520147</v>
      </c>
      <c r="S135" s="296">
        <f>all!I152</f>
        <v>201</v>
      </c>
      <c r="T135" s="51">
        <f t="shared" si="6"/>
        <v>0</v>
      </c>
      <c r="U135" s="288">
        <f t="shared" si="23"/>
        <v>1</v>
      </c>
      <c r="V135" s="54">
        <f t="shared" si="7"/>
        <v>0</v>
      </c>
      <c r="W135" s="294">
        <f t="shared" si="24"/>
        <v>0.00509135369</v>
      </c>
      <c r="X135" s="296">
        <f t="shared" si="1"/>
        <v>209</v>
      </c>
      <c r="Y135" s="54">
        <f t="shared" si="8"/>
        <v>0</v>
      </c>
      <c r="Z135" s="294">
        <f t="shared" si="25"/>
        <v>0.002083602542</v>
      </c>
      <c r="AA135" s="310">
        <f t="shared" si="9"/>
        <v>0</v>
      </c>
      <c r="AB135" s="146">
        <v>127.0</v>
      </c>
      <c r="AC135" s="284">
        <f t="shared" si="29"/>
        <v>124.5714286</v>
      </c>
      <c r="AD135" s="298">
        <f t="shared" si="28"/>
        <v>2</v>
      </c>
      <c r="AE135" s="162">
        <f t="shared" si="12"/>
        <v>334</v>
      </c>
      <c r="AF135" s="261">
        <f t="shared" si="13"/>
        <v>0.006024096386</v>
      </c>
      <c r="AG135" s="293">
        <f t="shared" si="26"/>
        <v>0.002598773987</v>
      </c>
      <c r="AI135" s="307">
        <f t="shared" si="30"/>
        <v>10</v>
      </c>
      <c r="AJ135" s="281">
        <f t="shared" si="11"/>
        <v>0</v>
      </c>
    </row>
    <row r="136" ht="15.75" customHeight="1">
      <c r="A136" s="308">
        <f>all!A153</f>
        <v>44037</v>
      </c>
      <c r="B136" s="260">
        <f>all!B153</f>
        <v>4180</v>
      </c>
      <c r="C136" s="261">
        <f t="shared" si="2"/>
        <v>0.007228915663</v>
      </c>
      <c r="D136" s="291">
        <f t="shared" si="20"/>
        <v>0.006418450704</v>
      </c>
      <c r="E136" s="302"/>
      <c r="G136" s="303"/>
      <c r="H136" s="312"/>
      <c r="I136" s="51"/>
      <c r="J136" s="51"/>
      <c r="K136" s="51"/>
      <c r="L136" s="283"/>
      <c r="M136" s="292"/>
      <c r="N136" s="296">
        <f>all!H153</f>
        <v>10</v>
      </c>
      <c r="O136" s="51">
        <f t="shared" si="4"/>
        <v>2</v>
      </c>
      <c r="P136" s="51">
        <f t="shared" si="21"/>
        <v>10.14285714</v>
      </c>
      <c r="Q136" s="261">
        <f t="shared" si="5"/>
        <v>0.25</v>
      </c>
      <c r="R136" s="293">
        <f t="shared" si="22"/>
        <v>-0.01575091575</v>
      </c>
      <c r="S136" s="296">
        <f>all!I153</f>
        <v>201</v>
      </c>
      <c r="T136" s="51">
        <f t="shared" si="6"/>
        <v>0</v>
      </c>
      <c r="U136" s="288">
        <f t="shared" si="23"/>
        <v>1</v>
      </c>
      <c r="V136" s="54">
        <f t="shared" si="7"/>
        <v>0</v>
      </c>
      <c r="W136" s="294">
        <f t="shared" si="24"/>
        <v>0.00509135369</v>
      </c>
      <c r="X136" s="296">
        <f t="shared" si="1"/>
        <v>211</v>
      </c>
      <c r="Y136" s="54">
        <f t="shared" si="8"/>
        <v>0.00956937799</v>
      </c>
      <c r="Z136" s="294">
        <f t="shared" si="25"/>
        <v>0.003450656541</v>
      </c>
      <c r="AA136" s="310">
        <f t="shared" si="9"/>
        <v>0</v>
      </c>
      <c r="AB136" s="146">
        <v>127.0</v>
      </c>
      <c r="AC136" s="284">
        <f t="shared" si="29"/>
        <v>125</v>
      </c>
      <c r="AD136" s="298">
        <f t="shared" si="28"/>
        <v>2</v>
      </c>
      <c r="AE136" s="162">
        <f t="shared" si="12"/>
        <v>336</v>
      </c>
      <c r="AF136" s="261">
        <f t="shared" si="13"/>
        <v>0.005988023952</v>
      </c>
      <c r="AG136" s="293">
        <f t="shared" si="26"/>
        <v>0.00345420598</v>
      </c>
      <c r="AI136" s="307">
        <f t="shared" si="30"/>
        <v>10</v>
      </c>
      <c r="AJ136" s="281">
        <f t="shared" si="11"/>
        <v>0</v>
      </c>
    </row>
    <row r="137" ht="15.75" customHeight="1">
      <c r="A137" s="308">
        <f>all!A154</f>
        <v>44038</v>
      </c>
      <c r="B137" s="260">
        <f>all!B154</f>
        <v>4207</v>
      </c>
      <c r="C137" s="261">
        <f t="shared" si="2"/>
        <v>0.006459330144</v>
      </c>
      <c r="D137" s="291">
        <f t="shared" si="20"/>
        <v>0.006483425956</v>
      </c>
      <c r="E137" s="302"/>
      <c r="G137" s="303"/>
      <c r="H137" s="312"/>
      <c r="I137" s="51"/>
      <c r="J137" s="51"/>
      <c r="K137" s="51"/>
      <c r="L137" s="283"/>
      <c r="M137" s="292"/>
      <c r="N137" s="296">
        <f>all!H154</f>
        <v>9</v>
      </c>
      <c r="O137" s="51">
        <f t="shared" si="4"/>
        <v>-1</v>
      </c>
      <c r="P137" s="51">
        <f t="shared" si="21"/>
        <v>9.571428571</v>
      </c>
      <c r="Q137" s="261">
        <f t="shared" si="5"/>
        <v>-0.1</v>
      </c>
      <c r="R137" s="293">
        <f t="shared" si="22"/>
        <v>-0.04194139194</v>
      </c>
      <c r="S137" s="296">
        <f>all!I154</f>
        <v>202</v>
      </c>
      <c r="T137" s="51">
        <f t="shared" si="6"/>
        <v>1</v>
      </c>
      <c r="U137" s="288">
        <f t="shared" si="23"/>
        <v>1.142857143</v>
      </c>
      <c r="V137" s="54">
        <f t="shared" si="7"/>
        <v>0.004975124378</v>
      </c>
      <c r="W137" s="294">
        <f t="shared" si="24"/>
        <v>0.005802085744</v>
      </c>
      <c r="X137" s="296">
        <f t="shared" si="1"/>
        <v>211</v>
      </c>
      <c r="Y137" s="54">
        <f t="shared" si="8"/>
        <v>0</v>
      </c>
      <c r="Z137" s="294">
        <f t="shared" si="25"/>
        <v>0.002757175265</v>
      </c>
      <c r="AA137" s="310">
        <f t="shared" si="9"/>
        <v>1</v>
      </c>
      <c r="AB137" s="146">
        <v>127.0</v>
      </c>
      <c r="AC137" s="284">
        <f t="shared" si="29"/>
        <v>125.4285714</v>
      </c>
      <c r="AD137" s="298">
        <f t="shared" si="28"/>
        <v>0</v>
      </c>
      <c r="AE137" s="162">
        <f t="shared" si="12"/>
        <v>336</v>
      </c>
      <c r="AF137" s="261">
        <f t="shared" si="13"/>
        <v>0</v>
      </c>
      <c r="AG137" s="293">
        <f t="shared" si="26"/>
        <v>0.00301866591</v>
      </c>
      <c r="AI137" s="307">
        <f t="shared" si="30"/>
        <v>11</v>
      </c>
      <c r="AJ137" s="281">
        <f t="shared" si="11"/>
        <v>0.0078125</v>
      </c>
    </row>
    <row r="138" ht="15.75" customHeight="1">
      <c r="A138" s="306">
        <f>all!A155</f>
        <v>44039</v>
      </c>
      <c r="B138" s="260">
        <f>all!B155</f>
        <v>4241</v>
      </c>
      <c r="C138" s="261">
        <f t="shared" si="2"/>
        <v>0.008081768481</v>
      </c>
      <c r="D138" s="291">
        <f t="shared" si="20"/>
        <v>0.007460325486</v>
      </c>
      <c r="E138" s="302"/>
      <c r="G138" s="303"/>
      <c r="H138" s="312"/>
      <c r="I138" s="51"/>
      <c r="J138" s="51"/>
      <c r="K138" s="51"/>
      <c r="L138" s="283"/>
      <c r="M138" s="292"/>
      <c r="N138" s="296">
        <f>all!H155</f>
        <v>9</v>
      </c>
      <c r="O138" s="51">
        <f t="shared" si="4"/>
        <v>0</v>
      </c>
      <c r="P138" s="51">
        <f t="shared" si="21"/>
        <v>9.142857143</v>
      </c>
      <c r="Q138" s="261">
        <f t="shared" si="5"/>
        <v>0</v>
      </c>
      <c r="R138" s="293">
        <f t="shared" si="22"/>
        <v>-0.03095238095</v>
      </c>
      <c r="S138" s="296">
        <f>all!I155</f>
        <v>202</v>
      </c>
      <c r="T138" s="51">
        <f t="shared" si="6"/>
        <v>0</v>
      </c>
      <c r="U138" s="288">
        <f t="shared" si="23"/>
        <v>1</v>
      </c>
      <c r="V138" s="54">
        <f t="shared" si="7"/>
        <v>0</v>
      </c>
      <c r="W138" s="294">
        <f t="shared" si="24"/>
        <v>0.005065708719</v>
      </c>
      <c r="X138" s="296">
        <f t="shared" si="1"/>
        <v>211</v>
      </c>
      <c r="Y138" s="54">
        <f t="shared" si="8"/>
        <v>0</v>
      </c>
      <c r="Z138" s="294">
        <f t="shared" si="25"/>
        <v>0.002757175265</v>
      </c>
      <c r="AA138" s="310">
        <f t="shared" si="9"/>
        <v>0</v>
      </c>
      <c r="AB138" s="146">
        <v>127.0</v>
      </c>
      <c r="AC138" s="284">
        <f t="shared" si="29"/>
        <v>125.8571429</v>
      </c>
      <c r="AD138" s="298">
        <f t="shared" si="28"/>
        <v>0</v>
      </c>
      <c r="AE138" s="162">
        <f t="shared" si="12"/>
        <v>336</v>
      </c>
      <c r="AF138" s="261">
        <f t="shared" si="13"/>
        <v>0</v>
      </c>
      <c r="AG138" s="293">
        <f t="shared" si="26"/>
        <v>0.00301866591</v>
      </c>
      <c r="AI138" s="307">
        <f t="shared" si="30"/>
        <v>11</v>
      </c>
      <c r="AJ138" s="281">
        <f t="shared" si="11"/>
        <v>0</v>
      </c>
    </row>
    <row r="139" ht="15.75" customHeight="1">
      <c r="A139" s="306">
        <f>all!A156</f>
        <v>44040</v>
      </c>
      <c r="B139" s="260">
        <f>all!B156</f>
        <v>4293</v>
      </c>
      <c r="C139" s="261">
        <f t="shared" si="2"/>
        <v>0.01226125914</v>
      </c>
      <c r="D139" s="291">
        <f t="shared" si="20"/>
        <v>0.00793452282</v>
      </c>
      <c r="E139" s="302"/>
      <c r="G139" s="303"/>
      <c r="H139" s="312"/>
      <c r="I139" s="51"/>
      <c r="J139" s="51"/>
      <c r="K139" s="51"/>
      <c r="L139" s="283"/>
      <c r="M139" s="292"/>
      <c r="N139" s="296">
        <f>all!H156</f>
        <v>8</v>
      </c>
      <c r="O139" s="51">
        <f t="shared" si="4"/>
        <v>-1</v>
      </c>
      <c r="P139" s="51">
        <f t="shared" si="21"/>
        <v>8.857142857</v>
      </c>
      <c r="Q139" s="261">
        <f t="shared" si="5"/>
        <v>-0.1111111111</v>
      </c>
      <c r="R139" s="293">
        <f t="shared" si="22"/>
        <v>-0.02301587302</v>
      </c>
      <c r="S139" s="296">
        <f>all!I156</f>
        <v>203</v>
      </c>
      <c r="T139" s="51">
        <f t="shared" si="6"/>
        <v>1</v>
      </c>
      <c r="U139" s="288">
        <f t="shared" si="23"/>
        <v>0.8571428571</v>
      </c>
      <c r="V139" s="54">
        <f t="shared" si="7"/>
        <v>0.00495049505</v>
      </c>
      <c r="W139" s="294">
        <f t="shared" si="24"/>
        <v>0.004307720832</v>
      </c>
      <c r="X139" s="296">
        <f t="shared" si="1"/>
        <v>211</v>
      </c>
      <c r="Y139" s="54">
        <f t="shared" si="8"/>
        <v>0</v>
      </c>
      <c r="Z139" s="294">
        <f t="shared" si="25"/>
        <v>0.002757175265</v>
      </c>
      <c r="AA139" s="310">
        <f t="shared" si="9"/>
        <v>1</v>
      </c>
      <c r="AB139" s="146">
        <v>127.0</v>
      </c>
      <c r="AC139" s="284">
        <f t="shared" si="29"/>
        <v>126.2857143</v>
      </c>
      <c r="AD139" s="298">
        <f t="shared" si="28"/>
        <v>0</v>
      </c>
      <c r="AE139" s="162">
        <f t="shared" si="12"/>
        <v>336</v>
      </c>
      <c r="AF139" s="261">
        <f t="shared" si="13"/>
        <v>0</v>
      </c>
      <c r="AG139" s="293">
        <f t="shared" si="26"/>
        <v>0.00301866591</v>
      </c>
      <c r="AI139" s="307">
        <f t="shared" si="30"/>
        <v>11</v>
      </c>
      <c r="AJ139" s="281">
        <f t="shared" si="11"/>
        <v>0.0078125</v>
      </c>
    </row>
    <row r="140" ht="15.75" customHeight="1">
      <c r="A140" s="306">
        <f>all!A157</f>
        <v>44041</v>
      </c>
      <c r="B140" s="260">
        <f>all!B157</f>
        <v>4350</v>
      </c>
      <c r="C140" s="261">
        <f t="shared" si="2"/>
        <v>0.01327742837</v>
      </c>
      <c r="D140" s="291">
        <f t="shared" si="20"/>
        <v>0.008811392555</v>
      </c>
      <c r="E140" s="302"/>
      <c r="G140" s="303"/>
      <c r="H140" s="312"/>
      <c r="I140" s="51"/>
      <c r="J140" s="51"/>
      <c r="K140" s="51"/>
      <c r="L140" s="283"/>
      <c r="M140" s="292"/>
      <c r="N140" s="296">
        <f>all!H157</f>
        <v>8</v>
      </c>
      <c r="O140" s="51">
        <f t="shared" si="4"/>
        <v>0</v>
      </c>
      <c r="P140" s="51">
        <f t="shared" si="21"/>
        <v>8.571428571</v>
      </c>
      <c r="Q140" s="261">
        <f t="shared" si="5"/>
        <v>0</v>
      </c>
      <c r="R140" s="293">
        <f t="shared" si="22"/>
        <v>-0.02301587302</v>
      </c>
      <c r="S140" s="296">
        <f>all!I157</f>
        <v>203</v>
      </c>
      <c r="T140" s="51">
        <f t="shared" si="6"/>
        <v>0</v>
      </c>
      <c r="U140" s="288">
        <f t="shared" si="23"/>
        <v>0.4285714286</v>
      </c>
      <c r="V140" s="54">
        <f t="shared" si="7"/>
        <v>0</v>
      </c>
      <c r="W140" s="294">
        <f t="shared" si="24"/>
        <v>0.002132231347</v>
      </c>
      <c r="X140" s="296">
        <f t="shared" si="1"/>
        <v>211</v>
      </c>
      <c r="Y140" s="54">
        <f t="shared" si="8"/>
        <v>0</v>
      </c>
      <c r="Z140" s="294">
        <f t="shared" si="25"/>
        <v>0.0006867818898</v>
      </c>
      <c r="AA140" s="310">
        <f t="shared" si="9"/>
        <v>0</v>
      </c>
      <c r="AB140" s="146">
        <v>127.0</v>
      </c>
      <c r="AC140" s="284">
        <f t="shared" si="29"/>
        <v>126.7142857</v>
      </c>
      <c r="AD140" s="298">
        <f t="shared" si="28"/>
        <v>0</v>
      </c>
      <c r="AE140" s="162">
        <f t="shared" si="12"/>
        <v>336</v>
      </c>
      <c r="AF140" s="261">
        <f t="shared" si="13"/>
        <v>0</v>
      </c>
      <c r="AG140" s="293">
        <f t="shared" si="26"/>
        <v>0.001716017191</v>
      </c>
      <c r="AI140" s="307">
        <f t="shared" si="30"/>
        <v>11</v>
      </c>
      <c r="AJ140" s="281">
        <f t="shared" si="11"/>
        <v>0</v>
      </c>
    </row>
    <row r="141" ht="15.75" customHeight="1">
      <c r="A141" s="306">
        <f>all!A158</f>
        <v>44042</v>
      </c>
      <c r="B141" s="260">
        <f>all!B158</f>
        <v>4415</v>
      </c>
      <c r="C141" s="261">
        <f t="shared" si="2"/>
        <v>0.01494252874</v>
      </c>
      <c r="D141" s="291">
        <f t="shared" si="20"/>
        <v>0.009793684173</v>
      </c>
      <c r="E141" s="302"/>
      <c r="G141" s="303"/>
      <c r="H141" s="312"/>
      <c r="I141" s="51"/>
      <c r="J141" s="51"/>
      <c r="K141" s="51"/>
      <c r="L141" s="283"/>
      <c r="M141" s="292"/>
      <c r="N141" s="296">
        <f>all!H158</f>
        <v>7</v>
      </c>
      <c r="O141" s="51">
        <f t="shared" si="4"/>
        <v>-1</v>
      </c>
      <c r="P141" s="51">
        <f t="shared" si="21"/>
        <v>8.428571429</v>
      </c>
      <c r="Q141" s="261">
        <f t="shared" si="5"/>
        <v>-0.125</v>
      </c>
      <c r="R141" s="293">
        <f t="shared" si="22"/>
        <v>-0.0123015873</v>
      </c>
      <c r="S141" s="296">
        <f>all!I158</f>
        <v>203</v>
      </c>
      <c r="T141" s="51">
        <f t="shared" si="6"/>
        <v>0</v>
      </c>
      <c r="U141" s="288">
        <f t="shared" si="23"/>
        <v>0.2857142857</v>
      </c>
      <c r="V141" s="54">
        <f t="shared" si="7"/>
        <v>0</v>
      </c>
      <c r="W141" s="294">
        <f t="shared" si="24"/>
        <v>0.001417945633</v>
      </c>
      <c r="X141" s="296">
        <f t="shared" si="1"/>
        <v>210</v>
      </c>
      <c r="Y141" s="54">
        <f t="shared" si="8"/>
        <v>-0.004739336493</v>
      </c>
      <c r="Z141" s="294">
        <f t="shared" si="25"/>
        <v>0.0006900059282</v>
      </c>
      <c r="AA141" s="310">
        <f t="shared" si="9"/>
        <v>0</v>
      </c>
      <c r="AB141" s="146">
        <v>127.0</v>
      </c>
      <c r="AC141" s="284">
        <f t="shared" si="29"/>
        <v>127</v>
      </c>
      <c r="AD141" s="298">
        <f t="shared" si="28"/>
        <v>-1</v>
      </c>
      <c r="AE141" s="162">
        <f t="shared" si="12"/>
        <v>335</v>
      </c>
      <c r="AF141" s="261">
        <f t="shared" si="13"/>
        <v>-0.002976190476</v>
      </c>
      <c r="AG141" s="293">
        <f t="shared" si="26"/>
        <v>0.001290847123</v>
      </c>
      <c r="AI141" s="307">
        <f t="shared" si="30"/>
        <v>11</v>
      </c>
      <c r="AJ141" s="281">
        <f t="shared" si="11"/>
        <v>0</v>
      </c>
    </row>
    <row r="142" ht="15.75" customHeight="1">
      <c r="A142" s="306">
        <f>all!A159</f>
        <v>44043</v>
      </c>
      <c r="B142" s="260">
        <f>all!B159</f>
        <v>4491</v>
      </c>
      <c r="C142" s="261">
        <f t="shared" si="2"/>
        <v>0.01721404304</v>
      </c>
      <c r="D142" s="291">
        <f t="shared" si="20"/>
        <v>0.01135218194</v>
      </c>
      <c r="E142" s="302"/>
      <c r="G142" s="303"/>
      <c r="H142" s="312"/>
      <c r="I142" s="51"/>
      <c r="J142" s="51"/>
      <c r="K142" s="51"/>
      <c r="L142" s="283"/>
      <c r="M142" s="292"/>
      <c r="N142" s="296">
        <f>all!H159</f>
        <v>9</v>
      </c>
      <c r="O142" s="51">
        <f t="shared" si="4"/>
        <v>2</v>
      </c>
      <c r="P142" s="51">
        <f t="shared" si="21"/>
        <v>8.571428571</v>
      </c>
      <c r="Q142" s="261">
        <f t="shared" si="5"/>
        <v>0.2857142857</v>
      </c>
      <c r="R142" s="293">
        <f t="shared" si="22"/>
        <v>0.02851473923</v>
      </c>
      <c r="S142" s="296">
        <f>all!I159</f>
        <v>206</v>
      </c>
      <c r="T142" s="51">
        <f t="shared" si="6"/>
        <v>3</v>
      </c>
      <c r="U142" s="288">
        <f t="shared" si="23"/>
        <v>0.7142857143</v>
      </c>
      <c r="V142" s="54">
        <f t="shared" si="7"/>
        <v>0.01477832512</v>
      </c>
      <c r="W142" s="294">
        <f t="shared" si="24"/>
        <v>0.003529134936</v>
      </c>
      <c r="X142" s="296">
        <f t="shared" si="1"/>
        <v>215</v>
      </c>
      <c r="Y142" s="54">
        <f t="shared" si="8"/>
        <v>0.02380952381</v>
      </c>
      <c r="Z142" s="294">
        <f t="shared" si="25"/>
        <v>0.004091366472</v>
      </c>
      <c r="AA142" s="310">
        <f t="shared" si="9"/>
        <v>3</v>
      </c>
      <c r="AB142" s="146">
        <v>127.0</v>
      </c>
      <c r="AC142" s="284">
        <f t="shared" si="29"/>
        <v>127</v>
      </c>
      <c r="AD142" s="298">
        <f t="shared" si="28"/>
        <v>5</v>
      </c>
      <c r="AE142" s="162">
        <f t="shared" si="12"/>
        <v>340</v>
      </c>
      <c r="AF142" s="261">
        <f t="shared" si="13"/>
        <v>0.01492537313</v>
      </c>
      <c r="AG142" s="293">
        <f t="shared" si="26"/>
        <v>0.002562458087</v>
      </c>
      <c r="AI142" s="307">
        <f t="shared" si="30"/>
        <v>14</v>
      </c>
      <c r="AJ142" s="281">
        <f t="shared" si="11"/>
        <v>0.02307692308</v>
      </c>
    </row>
    <row r="143" ht="15.75" customHeight="1">
      <c r="A143" s="308">
        <f>all!A160</f>
        <v>44044</v>
      </c>
      <c r="B143" s="260">
        <f>all!B160</f>
        <v>4601</v>
      </c>
      <c r="C143" s="261">
        <f t="shared" si="2"/>
        <v>0.02449343131</v>
      </c>
      <c r="D143" s="291">
        <f t="shared" si="20"/>
        <v>0.01381854132</v>
      </c>
      <c r="E143" s="302"/>
      <c r="G143" s="303"/>
      <c r="H143" s="312"/>
      <c r="I143" s="51"/>
      <c r="J143" s="51"/>
      <c r="K143" s="51"/>
      <c r="L143" s="283"/>
      <c r="M143" s="292"/>
      <c r="N143" s="296">
        <f>all!H160</f>
        <v>10</v>
      </c>
      <c r="O143" s="51">
        <f t="shared" si="4"/>
        <v>1</v>
      </c>
      <c r="P143" s="51">
        <f t="shared" si="21"/>
        <v>8.571428571</v>
      </c>
      <c r="Q143" s="261">
        <f t="shared" si="5"/>
        <v>0.1111111111</v>
      </c>
      <c r="R143" s="293">
        <f t="shared" si="22"/>
        <v>0.008673469388</v>
      </c>
      <c r="S143" s="296">
        <f>all!I160</f>
        <v>206</v>
      </c>
      <c r="T143" s="51">
        <f t="shared" si="6"/>
        <v>0</v>
      </c>
      <c r="U143" s="288">
        <f t="shared" si="23"/>
        <v>0.7142857143</v>
      </c>
      <c r="V143" s="54">
        <f t="shared" si="7"/>
        <v>0</v>
      </c>
      <c r="W143" s="294">
        <f t="shared" si="24"/>
        <v>0.003529134936</v>
      </c>
      <c r="X143" s="296">
        <f t="shared" si="1"/>
        <v>216</v>
      </c>
      <c r="Y143" s="54">
        <f t="shared" si="8"/>
        <v>0.004651162791</v>
      </c>
      <c r="Z143" s="294">
        <f t="shared" si="25"/>
        <v>0.003388764301</v>
      </c>
      <c r="AA143" s="310">
        <f t="shared" si="9"/>
        <v>0</v>
      </c>
      <c r="AB143" s="146">
        <v>127.0</v>
      </c>
      <c r="AC143" s="284">
        <f t="shared" si="29"/>
        <v>127</v>
      </c>
      <c r="AD143" s="298">
        <f t="shared" si="28"/>
        <v>1</v>
      </c>
      <c r="AE143" s="162">
        <f t="shared" si="12"/>
        <v>341</v>
      </c>
      <c r="AF143" s="261">
        <f t="shared" si="13"/>
        <v>0.002941176471</v>
      </c>
      <c r="AG143" s="293">
        <f t="shared" si="26"/>
        <v>0.002127194161</v>
      </c>
      <c r="AI143" s="307">
        <f t="shared" si="30"/>
        <v>14</v>
      </c>
      <c r="AJ143" s="281">
        <f t="shared" si="11"/>
        <v>0</v>
      </c>
    </row>
    <row r="144" ht="15.75" customHeight="1">
      <c r="A144" s="308">
        <f>all!A161</f>
        <v>44045</v>
      </c>
      <c r="B144" s="260">
        <f>all!B161</f>
        <v>4676</v>
      </c>
      <c r="C144" s="261">
        <f t="shared" si="2"/>
        <v>0.01630080417</v>
      </c>
      <c r="D144" s="291">
        <f t="shared" si="20"/>
        <v>0.01522446618</v>
      </c>
      <c r="E144" s="302"/>
      <c r="G144" s="303"/>
      <c r="H144" s="312"/>
      <c r="I144" s="51"/>
      <c r="J144" s="51"/>
      <c r="K144" s="51"/>
      <c r="L144" s="283"/>
      <c r="M144" s="292"/>
      <c r="N144" s="296">
        <f>all!H161</f>
        <v>12</v>
      </c>
      <c r="O144" s="51">
        <f t="shared" si="4"/>
        <v>2</v>
      </c>
      <c r="P144" s="51">
        <f t="shared" si="21"/>
        <v>9</v>
      </c>
      <c r="Q144" s="261">
        <f t="shared" si="5"/>
        <v>0.2</v>
      </c>
      <c r="R144" s="293">
        <f t="shared" si="22"/>
        <v>0.05153061224</v>
      </c>
      <c r="S144" s="296">
        <f>all!I161</f>
        <v>208</v>
      </c>
      <c r="T144" s="51">
        <f t="shared" si="6"/>
        <v>2</v>
      </c>
      <c r="U144" s="288">
        <f t="shared" si="23"/>
        <v>0.8571428571</v>
      </c>
      <c r="V144" s="54">
        <f t="shared" si="7"/>
        <v>0.009708737864</v>
      </c>
      <c r="W144" s="294">
        <f t="shared" si="24"/>
        <v>0.004205365434</v>
      </c>
      <c r="X144" s="296">
        <f t="shared" si="1"/>
        <v>220</v>
      </c>
      <c r="Y144" s="54">
        <f t="shared" si="8"/>
        <v>0.01851851852</v>
      </c>
      <c r="Z144" s="294">
        <f t="shared" si="25"/>
        <v>0.006034266947</v>
      </c>
      <c r="AA144" s="310">
        <f t="shared" si="9"/>
        <v>2</v>
      </c>
      <c r="AB144" s="146">
        <v>128.0</v>
      </c>
      <c r="AC144" s="284">
        <f t="shared" si="29"/>
        <v>127.1428571</v>
      </c>
      <c r="AD144" s="298">
        <f t="shared" si="28"/>
        <v>5</v>
      </c>
      <c r="AE144" s="162">
        <f t="shared" si="12"/>
        <v>346</v>
      </c>
      <c r="AF144" s="261">
        <f t="shared" si="13"/>
        <v>0.0146627566</v>
      </c>
      <c r="AG144" s="293">
        <f t="shared" si="26"/>
        <v>0.004221873675</v>
      </c>
      <c r="AI144" s="307">
        <f t="shared" si="30"/>
        <v>16</v>
      </c>
      <c r="AJ144" s="281">
        <f t="shared" si="11"/>
        <v>0.01538461538</v>
      </c>
    </row>
    <row r="145" ht="15.75" customHeight="1">
      <c r="A145" s="306">
        <f>all!A162</f>
        <v>44046</v>
      </c>
      <c r="B145" s="260">
        <f>all!B162</f>
        <v>4751</v>
      </c>
      <c r="C145" s="261">
        <f t="shared" si="2"/>
        <v>0.01603934987</v>
      </c>
      <c r="D145" s="291">
        <f t="shared" si="20"/>
        <v>0.01636126352</v>
      </c>
      <c r="E145" s="302"/>
      <c r="G145" s="303"/>
      <c r="H145" s="312"/>
      <c r="I145" s="51"/>
      <c r="J145" s="51"/>
      <c r="K145" s="51"/>
      <c r="L145" s="283"/>
      <c r="M145" s="292"/>
      <c r="N145" s="296">
        <f>all!H162</f>
        <v>13</v>
      </c>
      <c r="O145" s="51">
        <f t="shared" si="4"/>
        <v>1</v>
      </c>
      <c r="P145" s="51">
        <f t="shared" si="21"/>
        <v>9.571428571</v>
      </c>
      <c r="Q145" s="261">
        <f t="shared" si="5"/>
        <v>0.08333333333</v>
      </c>
      <c r="R145" s="293">
        <f t="shared" si="22"/>
        <v>0.06343537415</v>
      </c>
      <c r="S145" s="296">
        <f>all!I162</f>
        <v>209</v>
      </c>
      <c r="T145" s="51">
        <f t="shared" si="6"/>
        <v>1</v>
      </c>
      <c r="U145" s="288">
        <f t="shared" si="23"/>
        <v>1</v>
      </c>
      <c r="V145" s="54">
        <f t="shared" si="7"/>
        <v>0.004807692308</v>
      </c>
      <c r="W145" s="294">
        <f t="shared" si="24"/>
        <v>0.004892178621</v>
      </c>
      <c r="X145" s="296">
        <f t="shared" si="1"/>
        <v>222</v>
      </c>
      <c r="Y145" s="54">
        <f t="shared" si="8"/>
        <v>0.009090909091</v>
      </c>
      <c r="Z145" s="294">
        <f t="shared" si="25"/>
        <v>0.007332968245</v>
      </c>
      <c r="AA145" s="310">
        <f t="shared" si="9"/>
        <v>1</v>
      </c>
      <c r="AB145" s="146">
        <v>128.0</v>
      </c>
      <c r="AC145" s="284">
        <f t="shared" si="29"/>
        <v>127.2857143</v>
      </c>
      <c r="AD145" s="298">
        <f t="shared" si="28"/>
        <v>2</v>
      </c>
      <c r="AE145" s="162">
        <f t="shared" si="12"/>
        <v>348</v>
      </c>
      <c r="AF145" s="261">
        <f t="shared" si="13"/>
        <v>0.005780346821</v>
      </c>
      <c r="AG145" s="293">
        <f t="shared" si="26"/>
        <v>0.005047637507</v>
      </c>
      <c r="AI145" s="307">
        <f t="shared" si="30"/>
        <v>17</v>
      </c>
      <c r="AJ145" s="281">
        <f t="shared" si="11"/>
        <v>0.007751937984</v>
      </c>
    </row>
    <row r="146" ht="15.75" customHeight="1">
      <c r="A146" s="306">
        <f>all!A163</f>
        <v>44047</v>
      </c>
      <c r="B146" s="260">
        <f>all!B163</f>
        <v>4872</v>
      </c>
      <c r="C146" s="261">
        <f t="shared" si="2"/>
        <v>0.02546832246</v>
      </c>
      <c r="D146" s="291">
        <f t="shared" si="20"/>
        <v>0.01824798685</v>
      </c>
      <c r="E146" s="302"/>
      <c r="G146" s="303"/>
      <c r="H146" s="312"/>
      <c r="I146" s="51"/>
      <c r="J146" s="51"/>
      <c r="K146" s="51"/>
      <c r="L146" s="283"/>
      <c r="M146" s="292"/>
      <c r="N146" s="296">
        <f>all!H163</f>
        <v>13</v>
      </c>
      <c r="O146" s="51">
        <f t="shared" si="4"/>
        <v>0</v>
      </c>
      <c r="P146" s="51">
        <f t="shared" si="21"/>
        <v>10.28571429</v>
      </c>
      <c r="Q146" s="261">
        <f t="shared" si="5"/>
        <v>0</v>
      </c>
      <c r="R146" s="293">
        <f t="shared" si="22"/>
        <v>0.07930839002</v>
      </c>
      <c r="S146" s="296">
        <f>all!I163</f>
        <v>209</v>
      </c>
      <c r="T146" s="51">
        <f t="shared" si="6"/>
        <v>0</v>
      </c>
      <c r="U146" s="288">
        <f t="shared" si="23"/>
        <v>0.8571428571</v>
      </c>
      <c r="V146" s="54">
        <f t="shared" si="7"/>
        <v>0</v>
      </c>
      <c r="W146" s="294">
        <f t="shared" si="24"/>
        <v>0.004184965042</v>
      </c>
      <c r="X146" s="296">
        <f t="shared" si="1"/>
        <v>222</v>
      </c>
      <c r="Y146" s="54">
        <f t="shared" si="8"/>
        <v>0</v>
      </c>
      <c r="Z146" s="294">
        <f t="shared" si="25"/>
        <v>0.007332968245</v>
      </c>
      <c r="AA146" s="310">
        <f t="shared" si="9"/>
        <v>0</v>
      </c>
      <c r="AB146" s="146">
        <v>129.0</v>
      </c>
      <c r="AC146" s="284">
        <f t="shared" si="29"/>
        <v>127.5714286</v>
      </c>
      <c r="AD146" s="298">
        <f t="shared" si="28"/>
        <v>1</v>
      </c>
      <c r="AE146" s="162">
        <f t="shared" si="12"/>
        <v>349</v>
      </c>
      <c r="AF146" s="261">
        <f t="shared" si="13"/>
        <v>0.002873563218</v>
      </c>
      <c r="AG146" s="293">
        <f t="shared" si="26"/>
        <v>0.005458146538</v>
      </c>
      <c r="AI146" s="307">
        <f t="shared" si="30"/>
        <v>16</v>
      </c>
      <c r="AJ146" s="281">
        <f t="shared" si="11"/>
        <v>0</v>
      </c>
    </row>
    <row r="147" ht="15.75" customHeight="1">
      <c r="A147" s="306">
        <f>all!A164</f>
        <v>44048</v>
      </c>
      <c r="B147" s="260">
        <f>all!B164</f>
        <v>4987</v>
      </c>
      <c r="C147" s="261">
        <f t="shared" si="2"/>
        <v>0.02360426929</v>
      </c>
      <c r="D147" s="291">
        <f t="shared" si="20"/>
        <v>0.01972324984</v>
      </c>
      <c r="E147" s="302"/>
      <c r="G147" s="303"/>
      <c r="H147" s="312"/>
      <c r="I147" s="51"/>
      <c r="J147" s="51"/>
      <c r="K147" s="51"/>
      <c r="L147" s="283"/>
      <c r="M147" s="292"/>
      <c r="N147" s="296">
        <f>all!H164</f>
        <v>13</v>
      </c>
      <c r="O147" s="51">
        <f t="shared" si="4"/>
        <v>0</v>
      </c>
      <c r="P147" s="51">
        <f t="shared" si="21"/>
        <v>11</v>
      </c>
      <c r="Q147" s="261">
        <f t="shared" si="5"/>
        <v>0</v>
      </c>
      <c r="R147" s="293">
        <f t="shared" si="22"/>
        <v>0.07930839002</v>
      </c>
      <c r="S147" s="296">
        <f>all!I164</f>
        <v>210</v>
      </c>
      <c r="T147" s="51">
        <f t="shared" si="6"/>
        <v>1</v>
      </c>
      <c r="U147" s="288">
        <f t="shared" si="23"/>
        <v>1</v>
      </c>
      <c r="V147" s="54">
        <f t="shared" si="7"/>
        <v>0.004784688995</v>
      </c>
      <c r="W147" s="294">
        <f t="shared" si="24"/>
        <v>0.004868492041</v>
      </c>
      <c r="X147" s="296">
        <f t="shared" si="1"/>
        <v>223</v>
      </c>
      <c r="Y147" s="54">
        <f t="shared" si="8"/>
        <v>0.004504504505</v>
      </c>
      <c r="Z147" s="294">
        <f t="shared" si="25"/>
        <v>0.007976468889</v>
      </c>
      <c r="AA147" s="310">
        <f t="shared" si="9"/>
        <v>1</v>
      </c>
      <c r="AB147" s="146">
        <v>129.0</v>
      </c>
      <c r="AC147" s="284">
        <f t="shared" si="29"/>
        <v>127.8571429</v>
      </c>
      <c r="AD147" s="298">
        <f t="shared" si="28"/>
        <v>1</v>
      </c>
      <c r="AE147" s="162">
        <f t="shared" si="12"/>
        <v>350</v>
      </c>
      <c r="AF147" s="261">
        <f t="shared" si="13"/>
        <v>0.002865329513</v>
      </c>
      <c r="AG147" s="293">
        <f t="shared" si="26"/>
        <v>0.005867479326</v>
      </c>
      <c r="AI147" s="307">
        <f t="shared" si="30"/>
        <v>17</v>
      </c>
      <c r="AJ147" s="281">
        <f t="shared" si="11"/>
        <v>0.007692307692</v>
      </c>
    </row>
    <row r="148" ht="15.75" customHeight="1">
      <c r="A148" s="306">
        <f>all!A165</f>
        <v>44049</v>
      </c>
      <c r="B148" s="260">
        <f>all!B165</f>
        <v>5137</v>
      </c>
      <c r="C148" s="261">
        <f t="shared" si="2"/>
        <v>0.03007820333</v>
      </c>
      <c r="D148" s="291">
        <f t="shared" si="20"/>
        <v>0.02188548907</v>
      </c>
      <c r="E148" s="302"/>
      <c r="G148" s="303"/>
      <c r="H148" s="312"/>
      <c r="I148" s="51"/>
      <c r="J148" s="51"/>
      <c r="K148" s="51"/>
      <c r="L148" s="283"/>
      <c r="M148" s="292"/>
      <c r="N148" s="296">
        <f>all!H165</f>
        <v>14</v>
      </c>
      <c r="O148" s="51">
        <f t="shared" si="4"/>
        <v>1</v>
      </c>
      <c r="P148" s="51">
        <f t="shared" si="21"/>
        <v>12</v>
      </c>
      <c r="Q148" s="261">
        <f t="shared" si="5"/>
        <v>0.07692307692</v>
      </c>
      <c r="R148" s="293">
        <f t="shared" si="22"/>
        <v>0.1081545439</v>
      </c>
      <c r="S148" s="296">
        <f>all!I165</f>
        <v>210</v>
      </c>
      <c r="T148" s="51">
        <f t="shared" si="6"/>
        <v>0</v>
      </c>
      <c r="U148" s="288">
        <f t="shared" si="23"/>
        <v>1</v>
      </c>
      <c r="V148" s="54">
        <f t="shared" si="7"/>
        <v>0</v>
      </c>
      <c r="W148" s="294">
        <f t="shared" si="24"/>
        <v>0.004868492041</v>
      </c>
      <c r="X148" s="296">
        <f t="shared" si="1"/>
        <v>224</v>
      </c>
      <c r="Y148" s="54">
        <f t="shared" si="8"/>
        <v>0.004484304933</v>
      </c>
      <c r="Z148" s="294">
        <f t="shared" si="25"/>
        <v>0.00929413195</v>
      </c>
      <c r="AA148" s="310">
        <f t="shared" si="9"/>
        <v>0</v>
      </c>
      <c r="AB148" s="146">
        <v>129.0</v>
      </c>
      <c r="AC148" s="284">
        <f t="shared" si="29"/>
        <v>128.1428571</v>
      </c>
      <c r="AD148" s="298">
        <f t="shared" si="28"/>
        <v>1</v>
      </c>
      <c r="AE148" s="162">
        <f t="shared" si="12"/>
        <v>351</v>
      </c>
      <c r="AF148" s="261">
        <f t="shared" si="13"/>
        <v>0.002857142857</v>
      </c>
      <c r="AG148" s="293">
        <f t="shared" si="26"/>
        <v>0.006700812659</v>
      </c>
      <c r="AI148" s="307">
        <f t="shared" si="30"/>
        <v>17</v>
      </c>
      <c r="AJ148" s="281">
        <f t="shared" si="11"/>
        <v>0</v>
      </c>
    </row>
    <row r="149" ht="15.75" customHeight="1">
      <c r="A149" s="306">
        <f>all!A166</f>
        <v>44050</v>
      </c>
      <c r="B149" s="260">
        <f>all!B166</f>
        <v>5284</v>
      </c>
      <c r="C149" s="261">
        <f t="shared" si="2"/>
        <v>0.02861592369</v>
      </c>
      <c r="D149" s="291">
        <f t="shared" si="20"/>
        <v>0.02351432916</v>
      </c>
      <c r="E149" s="302"/>
      <c r="G149" s="303"/>
      <c r="H149" s="312"/>
      <c r="I149" s="51"/>
      <c r="J149" s="51"/>
      <c r="K149" s="51"/>
      <c r="L149" s="283"/>
      <c r="M149" s="292"/>
      <c r="N149" s="296">
        <f>all!H166</f>
        <v>14</v>
      </c>
      <c r="O149" s="51">
        <f t="shared" si="4"/>
        <v>0</v>
      </c>
      <c r="P149" s="51">
        <f t="shared" si="21"/>
        <v>12.71428571</v>
      </c>
      <c r="Q149" s="261">
        <f t="shared" si="5"/>
        <v>0</v>
      </c>
      <c r="R149" s="293">
        <f t="shared" si="22"/>
        <v>0.06733821734</v>
      </c>
      <c r="S149" s="296">
        <f>all!I166</f>
        <v>210</v>
      </c>
      <c r="T149" s="51">
        <f t="shared" si="6"/>
        <v>0</v>
      </c>
      <c r="U149" s="288">
        <f t="shared" si="23"/>
        <v>0.5714285714</v>
      </c>
      <c r="V149" s="54">
        <f t="shared" si="7"/>
        <v>0</v>
      </c>
      <c r="W149" s="294">
        <f t="shared" si="24"/>
        <v>0.002757302738</v>
      </c>
      <c r="X149" s="296">
        <f t="shared" si="1"/>
        <v>224</v>
      </c>
      <c r="Y149" s="54">
        <f t="shared" si="8"/>
        <v>0</v>
      </c>
      <c r="Z149" s="294">
        <f t="shared" si="25"/>
        <v>0.005892771405</v>
      </c>
      <c r="AA149" s="310">
        <f t="shared" si="9"/>
        <v>0</v>
      </c>
      <c r="AB149" s="146">
        <v>129.0</v>
      </c>
      <c r="AC149" s="284">
        <f t="shared" si="29"/>
        <v>128.4285714</v>
      </c>
      <c r="AD149" s="298">
        <f t="shared" si="28"/>
        <v>0</v>
      </c>
      <c r="AE149" s="162">
        <f t="shared" si="12"/>
        <v>351</v>
      </c>
      <c r="AF149" s="261">
        <f t="shared" si="13"/>
        <v>0</v>
      </c>
      <c r="AG149" s="293">
        <f t="shared" si="26"/>
        <v>0.004568616497</v>
      </c>
      <c r="AI149" s="307">
        <f t="shared" si="30"/>
        <v>17</v>
      </c>
      <c r="AJ149" s="281">
        <f t="shared" si="11"/>
        <v>0</v>
      </c>
    </row>
    <row r="150" ht="15.75" customHeight="1">
      <c r="A150" s="308">
        <f>all!A167</f>
        <v>44051</v>
      </c>
      <c r="B150" s="260">
        <f>all!B167</f>
        <v>5435</v>
      </c>
      <c r="C150" s="261">
        <f t="shared" si="2"/>
        <v>0.02857683573</v>
      </c>
      <c r="D150" s="291">
        <f t="shared" si="20"/>
        <v>0.02409767265</v>
      </c>
      <c r="E150" s="302"/>
      <c r="G150" s="303"/>
      <c r="H150" s="312"/>
      <c r="I150" s="51"/>
      <c r="J150" s="51"/>
      <c r="K150" s="51"/>
      <c r="L150" s="283"/>
      <c r="M150" s="292"/>
      <c r="N150" s="296">
        <f>all!H167</f>
        <v>17</v>
      </c>
      <c r="O150" s="51">
        <f t="shared" si="4"/>
        <v>3</v>
      </c>
      <c r="P150" s="51">
        <f t="shared" si="21"/>
        <v>13.71428571</v>
      </c>
      <c r="Q150" s="261">
        <f t="shared" si="5"/>
        <v>0.2142857143</v>
      </c>
      <c r="R150" s="293">
        <f t="shared" si="22"/>
        <v>0.08207744636</v>
      </c>
      <c r="S150" s="296">
        <f>all!I167</f>
        <v>211</v>
      </c>
      <c r="T150" s="51">
        <f t="shared" si="6"/>
        <v>1</v>
      </c>
      <c r="U150" s="288">
        <f t="shared" si="23"/>
        <v>0.7142857143</v>
      </c>
      <c r="V150" s="54">
        <f t="shared" si="7"/>
        <v>0.004761904762</v>
      </c>
      <c r="W150" s="294">
        <f t="shared" si="24"/>
        <v>0.003437574847</v>
      </c>
      <c r="X150" s="296">
        <f t="shared" si="1"/>
        <v>228</v>
      </c>
      <c r="Y150" s="54">
        <f t="shared" si="8"/>
        <v>0.01785714286</v>
      </c>
      <c r="Z150" s="294">
        <f t="shared" si="25"/>
        <v>0.007779339986</v>
      </c>
      <c r="AA150" s="310">
        <f t="shared" si="9"/>
        <v>1</v>
      </c>
      <c r="AB150" s="146">
        <v>129.0</v>
      </c>
      <c r="AC150" s="284">
        <f t="shared" si="29"/>
        <v>128.7142857</v>
      </c>
      <c r="AD150" s="298">
        <f t="shared" si="28"/>
        <v>4</v>
      </c>
      <c r="AE150" s="162">
        <f t="shared" si="12"/>
        <v>355</v>
      </c>
      <c r="AF150" s="261">
        <f t="shared" si="13"/>
        <v>0.0113960114</v>
      </c>
      <c r="AG150" s="293">
        <f t="shared" si="26"/>
        <v>0.005776450058</v>
      </c>
      <c r="AI150" s="307">
        <f t="shared" si="30"/>
        <v>18</v>
      </c>
      <c r="AJ150" s="281">
        <f t="shared" si="11"/>
        <v>0.007692307692</v>
      </c>
    </row>
    <row r="151" ht="15.75" customHeight="1">
      <c r="A151" s="308">
        <f>all!A168</f>
        <v>44052</v>
      </c>
      <c r="B151" s="260">
        <f>all!B168</f>
        <v>5637</v>
      </c>
      <c r="C151" s="261">
        <f t="shared" si="2"/>
        <v>0.03716651334</v>
      </c>
      <c r="D151" s="291">
        <f t="shared" si="20"/>
        <v>0.02707848824</v>
      </c>
      <c r="E151" s="302"/>
      <c r="G151" s="303"/>
      <c r="H151" s="312"/>
      <c r="I151" s="51"/>
      <c r="J151" s="51"/>
      <c r="K151" s="51"/>
      <c r="L151" s="283"/>
      <c r="M151" s="292"/>
      <c r="N151" s="296">
        <f>all!H168</f>
        <v>22</v>
      </c>
      <c r="O151" s="51">
        <f t="shared" si="4"/>
        <v>5</v>
      </c>
      <c r="P151" s="51">
        <f t="shared" si="21"/>
        <v>15.14285714</v>
      </c>
      <c r="Q151" s="261">
        <f t="shared" si="5"/>
        <v>0.2941176471</v>
      </c>
      <c r="R151" s="293">
        <f t="shared" si="22"/>
        <v>0.09552282451</v>
      </c>
      <c r="S151" s="296">
        <f>all!I168</f>
        <v>212</v>
      </c>
      <c r="T151" s="51">
        <f t="shared" si="6"/>
        <v>1</v>
      </c>
      <c r="U151" s="288">
        <f t="shared" si="23"/>
        <v>0.5714285714</v>
      </c>
      <c r="V151" s="54">
        <f t="shared" si="7"/>
        <v>0.004739336493</v>
      </c>
      <c r="W151" s="294">
        <f t="shared" si="24"/>
        <v>0.002727660365</v>
      </c>
      <c r="X151" s="296">
        <f t="shared" si="1"/>
        <v>234</v>
      </c>
      <c r="Y151" s="54">
        <f t="shared" si="8"/>
        <v>0.02631578947</v>
      </c>
      <c r="Z151" s="294">
        <f t="shared" si="25"/>
        <v>0.008893235837</v>
      </c>
      <c r="AA151" s="310">
        <f t="shared" si="9"/>
        <v>1</v>
      </c>
      <c r="AB151" s="146">
        <v>129.0</v>
      </c>
      <c r="AC151" s="284">
        <f t="shared" si="29"/>
        <v>128.8571429</v>
      </c>
      <c r="AD151" s="298">
        <f t="shared" si="28"/>
        <v>6</v>
      </c>
      <c r="AE151" s="162">
        <f t="shared" si="12"/>
        <v>361</v>
      </c>
      <c r="AF151" s="261">
        <f t="shared" si="13"/>
        <v>0.01690140845</v>
      </c>
      <c r="AG151" s="293">
        <f t="shared" si="26"/>
        <v>0.006096257465</v>
      </c>
      <c r="AI151" s="307">
        <f t="shared" si="30"/>
        <v>19</v>
      </c>
      <c r="AJ151" s="281">
        <f t="shared" si="11"/>
        <v>0.007692307692</v>
      </c>
    </row>
    <row r="152" ht="15.75" customHeight="1">
      <c r="A152" s="306">
        <f>all!A169</f>
        <v>44053</v>
      </c>
      <c r="B152" s="260">
        <f>all!B169</f>
        <v>5763</v>
      </c>
      <c r="C152" s="261">
        <f t="shared" si="2"/>
        <v>0.02235231506</v>
      </c>
      <c r="D152" s="291">
        <f t="shared" si="20"/>
        <v>0.02798034041</v>
      </c>
      <c r="E152" s="302"/>
      <c r="G152" s="303"/>
      <c r="H152" s="312"/>
      <c r="I152" s="51"/>
      <c r="J152" s="51"/>
      <c r="K152" s="51"/>
      <c r="L152" s="283"/>
      <c r="M152" s="292"/>
      <c r="N152" s="296">
        <f>all!H169</f>
        <v>24</v>
      </c>
      <c r="O152" s="51">
        <f t="shared" si="4"/>
        <v>2</v>
      </c>
      <c r="P152" s="51">
        <f t="shared" si="21"/>
        <v>16.71428571</v>
      </c>
      <c r="Q152" s="261">
        <f t="shared" si="5"/>
        <v>0.09090909091</v>
      </c>
      <c r="R152" s="293">
        <f t="shared" si="22"/>
        <v>0.0966050756</v>
      </c>
      <c r="S152" s="296">
        <f>all!I169</f>
        <v>213</v>
      </c>
      <c r="T152" s="51">
        <f t="shared" si="6"/>
        <v>1</v>
      </c>
      <c r="U152" s="288">
        <f t="shared" si="23"/>
        <v>0.5714285714</v>
      </c>
      <c r="V152" s="54">
        <f t="shared" si="7"/>
        <v>0.004716981132</v>
      </c>
      <c r="W152" s="294">
        <f t="shared" si="24"/>
        <v>0.002714701626</v>
      </c>
      <c r="X152" s="296">
        <f t="shared" si="1"/>
        <v>237</v>
      </c>
      <c r="Y152" s="54">
        <f t="shared" si="8"/>
        <v>0.01282051282</v>
      </c>
      <c r="Z152" s="294">
        <f t="shared" si="25"/>
        <v>0.00942603637</v>
      </c>
      <c r="AA152" s="310">
        <f t="shared" si="9"/>
        <v>1</v>
      </c>
      <c r="AB152" s="146">
        <v>129.0</v>
      </c>
      <c r="AC152" s="284">
        <f t="shared" si="29"/>
        <v>129</v>
      </c>
      <c r="AD152" s="298">
        <f t="shared" si="28"/>
        <v>3</v>
      </c>
      <c r="AE152" s="162">
        <f t="shared" si="12"/>
        <v>364</v>
      </c>
      <c r="AF152" s="261">
        <f t="shared" si="13"/>
        <v>0.008310249307</v>
      </c>
      <c r="AG152" s="293">
        <f t="shared" si="26"/>
        <v>0.006457672106</v>
      </c>
      <c r="AI152" s="307">
        <f t="shared" si="30"/>
        <v>20</v>
      </c>
      <c r="AJ152" s="281">
        <f t="shared" si="11"/>
        <v>0.007692307692</v>
      </c>
    </row>
    <row r="153" ht="15.75" customHeight="1">
      <c r="A153" s="306">
        <f>all!A170</f>
        <v>44054</v>
      </c>
      <c r="B153" s="260">
        <f>all!B170</f>
        <v>5956</v>
      </c>
      <c r="C153" s="261">
        <f t="shared" si="2"/>
        <v>0.033489502</v>
      </c>
      <c r="D153" s="291">
        <f t="shared" si="20"/>
        <v>0.02912622321</v>
      </c>
      <c r="E153" s="302"/>
      <c r="G153" s="303"/>
      <c r="H153" s="312"/>
      <c r="I153" s="51"/>
      <c r="J153" s="51"/>
      <c r="K153" s="51"/>
      <c r="L153" s="283"/>
      <c r="M153" s="292"/>
      <c r="N153" s="296">
        <f>all!H170</f>
        <v>26</v>
      </c>
      <c r="O153" s="51">
        <f t="shared" si="4"/>
        <v>2</v>
      </c>
      <c r="P153" s="51">
        <f t="shared" si="21"/>
        <v>18.57142857</v>
      </c>
      <c r="Q153" s="261">
        <f t="shared" si="5"/>
        <v>0.08333333333</v>
      </c>
      <c r="R153" s="293">
        <f t="shared" si="22"/>
        <v>0.1085098375</v>
      </c>
      <c r="S153" s="296">
        <f>all!I170</f>
        <v>214</v>
      </c>
      <c r="T153" s="51">
        <f t="shared" si="6"/>
        <v>1</v>
      </c>
      <c r="U153" s="288">
        <f t="shared" si="23"/>
        <v>0.7142857143</v>
      </c>
      <c r="V153" s="54">
        <f t="shared" si="7"/>
        <v>0.004694835681</v>
      </c>
      <c r="W153" s="294">
        <f t="shared" si="24"/>
        <v>0.003385392438</v>
      </c>
      <c r="X153" s="296">
        <f t="shared" si="1"/>
        <v>240</v>
      </c>
      <c r="Y153" s="54">
        <f t="shared" si="8"/>
        <v>0.01265822785</v>
      </c>
      <c r="Z153" s="294">
        <f t="shared" si="25"/>
        <v>0.01123435463</v>
      </c>
      <c r="AA153" s="310">
        <f t="shared" si="9"/>
        <v>1</v>
      </c>
      <c r="AB153" s="146">
        <v>130.0</v>
      </c>
      <c r="AC153" s="284">
        <f t="shared" si="29"/>
        <v>129.1428571</v>
      </c>
      <c r="AD153" s="298">
        <f t="shared" si="28"/>
        <v>4</v>
      </c>
      <c r="AE153" s="162">
        <f t="shared" si="12"/>
        <v>368</v>
      </c>
      <c r="AF153" s="261">
        <f t="shared" si="13"/>
        <v>0.01098901099</v>
      </c>
      <c r="AG153" s="293">
        <f t="shared" si="26"/>
        <v>0.007617021788</v>
      </c>
      <c r="AI153" s="307">
        <f t="shared" si="30"/>
        <v>21</v>
      </c>
      <c r="AJ153" s="281">
        <f t="shared" si="11"/>
        <v>0.007633587786</v>
      </c>
    </row>
    <row r="154" ht="15.75" customHeight="1">
      <c r="A154" s="306">
        <f>all!A171</f>
        <v>44055</v>
      </c>
      <c r="B154" s="260">
        <f>all!B171</f>
        <v>6191</v>
      </c>
      <c r="C154" s="261">
        <f t="shared" si="2"/>
        <v>0.03945601075</v>
      </c>
      <c r="D154" s="291">
        <f t="shared" si="20"/>
        <v>0.0313907577</v>
      </c>
      <c r="E154" s="302"/>
      <c r="G154" s="303"/>
      <c r="H154" s="312"/>
      <c r="I154" s="51"/>
      <c r="J154" s="51"/>
      <c r="K154" s="51"/>
      <c r="L154" s="283"/>
      <c r="M154" s="292"/>
      <c r="N154" s="296">
        <f>all!H171</f>
        <v>24</v>
      </c>
      <c r="O154" s="51">
        <f t="shared" si="4"/>
        <v>-2</v>
      </c>
      <c r="P154" s="51">
        <f t="shared" si="21"/>
        <v>20.14285714</v>
      </c>
      <c r="Q154" s="261">
        <f t="shared" si="5"/>
        <v>-0.07692307692</v>
      </c>
      <c r="R154" s="293">
        <f t="shared" si="22"/>
        <v>0.09752082651</v>
      </c>
      <c r="S154" s="296">
        <f>all!I171</f>
        <v>216</v>
      </c>
      <c r="T154" s="51">
        <f t="shared" si="6"/>
        <v>2</v>
      </c>
      <c r="U154" s="288">
        <f t="shared" si="23"/>
        <v>0.8571428571</v>
      </c>
      <c r="V154" s="54">
        <f t="shared" si="7"/>
        <v>0.009345794393</v>
      </c>
      <c r="W154" s="294">
        <f t="shared" si="24"/>
        <v>0.004036978923</v>
      </c>
      <c r="X154" s="296">
        <f t="shared" si="1"/>
        <v>240</v>
      </c>
      <c r="Y154" s="54">
        <f t="shared" si="8"/>
        <v>0</v>
      </c>
      <c r="Z154" s="294">
        <f t="shared" si="25"/>
        <v>0.01059085399</v>
      </c>
      <c r="AA154" s="310">
        <f t="shared" si="9"/>
        <v>2</v>
      </c>
      <c r="AB154" s="146">
        <v>132.0</v>
      </c>
      <c r="AC154" s="284">
        <f t="shared" si="29"/>
        <v>129.5714286</v>
      </c>
      <c r="AD154" s="298">
        <f t="shared" si="28"/>
        <v>2</v>
      </c>
      <c r="AE154" s="162">
        <f t="shared" si="12"/>
        <v>370</v>
      </c>
      <c r="AF154" s="261">
        <f t="shared" si="13"/>
        <v>0.005434782609</v>
      </c>
      <c r="AG154" s="293">
        <f t="shared" si="26"/>
        <v>0.007984086516</v>
      </c>
      <c r="AI154" s="307">
        <f t="shared" si="30"/>
        <v>23</v>
      </c>
      <c r="AJ154" s="281">
        <f t="shared" si="11"/>
        <v>0.01492537313</v>
      </c>
    </row>
    <row r="155" ht="15.75" customHeight="1">
      <c r="A155" s="306">
        <f>all!A172</f>
        <v>44056</v>
      </c>
      <c r="B155" s="260">
        <f>all!B172</f>
        <v>6395</v>
      </c>
      <c r="C155" s="261">
        <f t="shared" si="2"/>
        <v>0.03295105799</v>
      </c>
      <c r="D155" s="291">
        <f t="shared" si="20"/>
        <v>0.03180116551</v>
      </c>
      <c r="E155" s="302"/>
      <c r="G155" s="303"/>
      <c r="H155" s="312"/>
      <c r="I155" s="51"/>
      <c r="J155" s="51"/>
      <c r="K155" s="51"/>
      <c r="L155" s="283"/>
      <c r="M155" s="292"/>
      <c r="N155" s="296">
        <f>all!H172</f>
        <v>22</v>
      </c>
      <c r="O155" s="51">
        <f t="shared" si="4"/>
        <v>-2</v>
      </c>
      <c r="P155" s="51">
        <f t="shared" si="21"/>
        <v>21.28571429</v>
      </c>
      <c r="Q155" s="261">
        <f t="shared" si="5"/>
        <v>-0.08333333333</v>
      </c>
      <c r="R155" s="293">
        <f t="shared" si="22"/>
        <v>0.07462705362</v>
      </c>
      <c r="S155" s="296">
        <f>all!I172</f>
        <v>221</v>
      </c>
      <c r="T155" s="51">
        <f t="shared" si="6"/>
        <v>5</v>
      </c>
      <c r="U155" s="288">
        <f t="shared" si="23"/>
        <v>1.571428571</v>
      </c>
      <c r="V155" s="54">
        <f t="shared" si="7"/>
        <v>0.02314814815</v>
      </c>
      <c r="W155" s="294">
        <f t="shared" si="24"/>
        <v>0.00734385723</v>
      </c>
      <c r="X155" s="296">
        <f t="shared" si="1"/>
        <v>243</v>
      </c>
      <c r="Y155" s="54">
        <f t="shared" si="8"/>
        <v>0.0125</v>
      </c>
      <c r="Z155" s="294">
        <f t="shared" si="25"/>
        <v>0.01173595329</v>
      </c>
      <c r="AA155" s="310">
        <f t="shared" si="9"/>
        <v>5</v>
      </c>
      <c r="AB155" s="146">
        <v>136.0</v>
      </c>
      <c r="AC155" s="284">
        <f t="shared" si="29"/>
        <v>130.5714286</v>
      </c>
      <c r="AD155" s="298">
        <f t="shared" si="28"/>
        <v>7</v>
      </c>
      <c r="AE155" s="162">
        <f t="shared" si="12"/>
        <v>377</v>
      </c>
      <c r="AF155" s="261">
        <f t="shared" si="13"/>
        <v>0.01891891892</v>
      </c>
      <c r="AG155" s="293">
        <f t="shared" si="26"/>
        <v>0.01027862595</v>
      </c>
      <c r="AI155" s="307">
        <f t="shared" si="30"/>
        <v>28</v>
      </c>
      <c r="AJ155" s="281">
        <f t="shared" si="11"/>
        <v>0.03546099291</v>
      </c>
    </row>
    <row r="156" ht="15.75" customHeight="1">
      <c r="A156" s="306">
        <f>all!A173</f>
        <v>44057</v>
      </c>
      <c r="B156" s="260">
        <f>all!B173</f>
        <v>6646</v>
      </c>
      <c r="C156" s="261">
        <f t="shared" si="2"/>
        <v>0.0392494136</v>
      </c>
      <c r="D156" s="291">
        <f t="shared" si="20"/>
        <v>0.03332023549</v>
      </c>
      <c r="E156" s="302"/>
      <c r="G156" s="303"/>
      <c r="H156" s="312"/>
      <c r="I156" s="51"/>
      <c r="J156" s="51"/>
      <c r="K156" s="51"/>
      <c r="L156" s="283"/>
      <c r="M156" s="292"/>
      <c r="N156" s="296">
        <f>all!H173</f>
        <v>22</v>
      </c>
      <c r="O156" s="51">
        <f t="shared" si="4"/>
        <v>0</v>
      </c>
      <c r="P156" s="51">
        <f t="shared" si="21"/>
        <v>22.42857143</v>
      </c>
      <c r="Q156" s="261">
        <f t="shared" si="5"/>
        <v>0</v>
      </c>
      <c r="R156" s="293">
        <f t="shared" si="22"/>
        <v>0.07462705362</v>
      </c>
      <c r="S156" s="296">
        <f>all!I173</f>
        <v>223</v>
      </c>
      <c r="T156" s="51">
        <f t="shared" si="6"/>
        <v>2</v>
      </c>
      <c r="U156" s="288">
        <f t="shared" si="23"/>
        <v>1.857142857</v>
      </c>
      <c r="V156" s="54">
        <f t="shared" si="7"/>
        <v>0.009049773756</v>
      </c>
      <c r="W156" s="294">
        <f t="shared" si="24"/>
        <v>0.008636682052</v>
      </c>
      <c r="X156" s="296">
        <f t="shared" si="1"/>
        <v>245</v>
      </c>
      <c r="Y156" s="54">
        <f t="shared" si="8"/>
        <v>0.008230452675</v>
      </c>
      <c r="Z156" s="294">
        <f t="shared" si="25"/>
        <v>0.01291173224</v>
      </c>
      <c r="AA156" s="310">
        <f t="shared" si="9"/>
        <v>2</v>
      </c>
      <c r="AB156" s="146">
        <v>136.0</v>
      </c>
      <c r="AC156" s="284">
        <f t="shared" si="29"/>
        <v>131.5714286</v>
      </c>
      <c r="AD156" s="298">
        <f t="shared" si="28"/>
        <v>2</v>
      </c>
      <c r="AE156" s="162">
        <f t="shared" si="12"/>
        <v>379</v>
      </c>
      <c r="AF156" s="261">
        <f t="shared" si="13"/>
        <v>0.005305039788</v>
      </c>
      <c r="AG156" s="293">
        <f t="shared" si="26"/>
        <v>0.01103648878</v>
      </c>
      <c r="AI156" s="307">
        <f t="shared" si="30"/>
        <v>29</v>
      </c>
      <c r="AJ156" s="281">
        <f t="shared" si="11"/>
        <v>0.01449275362</v>
      </c>
    </row>
    <row r="157" ht="15.75" customHeight="1">
      <c r="A157" s="308">
        <f>all!A174</f>
        <v>44058</v>
      </c>
      <c r="B157" s="260">
        <f>all!B174</f>
        <v>6872</v>
      </c>
      <c r="C157" s="261">
        <f t="shared" si="2"/>
        <v>0.03400541679</v>
      </c>
      <c r="D157" s="291">
        <f t="shared" si="20"/>
        <v>0.03409574708</v>
      </c>
      <c r="E157" s="302"/>
      <c r="G157" s="303"/>
      <c r="H157" s="312"/>
      <c r="I157" s="51"/>
      <c r="J157" s="51"/>
      <c r="K157" s="51"/>
      <c r="L157" s="283"/>
      <c r="M157" s="292"/>
      <c r="N157" s="296">
        <f>all!H174</f>
        <v>23</v>
      </c>
      <c r="O157" s="51">
        <f t="shared" si="4"/>
        <v>1</v>
      </c>
      <c r="P157" s="51">
        <f t="shared" si="21"/>
        <v>23.28571429</v>
      </c>
      <c r="Q157" s="261">
        <f t="shared" si="5"/>
        <v>0.04545454545</v>
      </c>
      <c r="R157" s="293">
        <f t="shared" si="22"/>
        <v>0.05050831521</v>
      </c>
      <c r="S157" s="296">
        <f>all!I174</f>
        <v>226</v>
      </c>
      <c r="T157" s="51">
        <f t="shared" si="6"/>
        <v>3</v>
      </c>
      <c r="U157" s="288">
        <f t="shared" si="23"/>
        <v>2.142857143</v>
      </c>
      <c r="V157" s="54">
        <f t="shared" si="7"/>
        <v>0.0134529148</v>
      </c>
      <c r="W157" s="294">
        <f t="shared" si="24"/>
        <v>0.009878254914</v>
      </c>
      <c r="X157" s="296">
        <f t="shared" si="1"/>
        <v>249</v>
      </c>
      <c r="Y157" s="54">
        <f t="shared" si="8"/>
        <v>0.01632653061</v>
      </c>
      <c r="Z157" s="294">
        <f t="shared" si="25"/>
        <v>0.01269307335</v>
      </c>
      <c r="AA157" s="310">
        <f t="shared" si="9"/>
        <v>3</v>
      </c>
      <c r="AB157" s="146">
        <v>136.0</v>
      </c>
      <c r="AC157" s="284">
        <f t="shared" si="29"/>
        <v>132.5714286</v>
      </c>
      <c r="AD157" s="298">
        <f t="shared" si="28"/>
        <v>4</v>
      </c>
      <c r="AE157" s="162">
        <f t="shared" si="12"/>
        <v>383</v>
      </c>
      <c r="AF157" s="261">
        <f t="shared" si="13"/>
        <v>0.01055408971</v>
      </c>
      <c r="AG157" s="293">
        <f t="shared" si="26"/>
        <v>0.01091621425</v>
      </c>
      <c r="AI157" s="307">
        <f t="shared" si="30"/>
        <v>32</v>
      </c>
      <c r="AJ157" s="281">
        <f t="shared" si="11"/>
        <v>0.02158273381</v>
      </c>
    </row>
    <row r="158" ht="15.75" customHeight="1">
      <c r="A158" s="308">
        <f>all!A175</f>
        <v>44059</v>
      </c>
      <c r="B158" s="260">
        <f>all!B175</f>
        <v>7089</v>
      </c>
      <c r="C158" s="261">
        <f t="shared" si="2"/>
        <v>0.0315774156</v>
      </c>
      <c r="D158" s="291">
        <f t="shared" si="20"/>
        <v>0.03329730454</v>
      </c>
      <c r="E158" s="302"/>
      <c r="G158" s="303"/>
      <c r="H158" s="312"/>
      <c r="I158" s="51"/>
      <c r="J158" s="51"/>
      <c r="K158" s="51"/>
      <c r="L158" s="283"/>
      <c r="M158" s="292"/>
      <c r="N158" s="296">
        <f>all!H175</f>
        <v>24</v>
      </c>
      <c r="O158" s="51">
        <f t="shared" si="4"/>
        <v>1</v>
      </c>
      <c r="P158" s="51">
        <f t="shared" si="21"/>
        <v>23.57142857</v>
      </c>
      <c r="Q158" s="261">
        <f t="shared" si="5"/>
        <v>0.04347826087</v>
      </c>
      <c r="R158" s="293">
        <f t="shared" si="22"/>
        <v>0.01470268862</v>
      </c>
      <c r="S158" s="296">
        <f>all!I175</f>
        <v>228</v>
      </c>
      <c r="T158" s="51">
        <f t="shared" si="6"/>
        <v>2</v>
      </c>
      <c r="U158" s="288">
        <f t="shared" si="23"/>
        <v>2.285714286</v>
      </c>
      <c r="V158" s="54">
        <f t="shared" si="7"/>
        <v>0.008849557522</v>
      </c>
      <c r="W158" s="294">
        <f t="shared" si="24"/>
        <v>0.01046542935</v>
      </c>
      <c r="X158" s="296">
        <f t="shared" si="1"/>
        <v>252</v>
      </c>
      <c r="Y158" s="54">
        <f t="shared" si="8"/>
        <v>0.01204819277</v>
      </c>
      <c r="Z158" s="294">
        <f t="shared" si="25"/>
        <v>0.01065484525</v>
      </c>
      <c r="AA158" s="310">
        <f t="shared" si="9"/>
        <v>2</v>
      </c>
      <c r="AB158" s="146">
        <v>136.0</v>
      </c>
      <c r="AC158" s="284">
        <f t="shared" si="29"/>
        <v>133.5714286</v>
      </c>
      <c r="AD158" s="298">
        <f t="shared" si="28"/>
        <v>3</v>
      </c>
      <c r="AE158" s="162">
        <f t="shared" si="12"/>
        <v>386</v>
      </c>
      <c r="AF158" s="261">
        <f t="shared" si="13"/>
        <v>0.007832898172</v>
      </c>
      <c r="AG158" s="293">
        <f t="shared" si="26"/>
        <v>0.009620712785</v>
      </c>
      <c r="AI158" s="307">
        <f t="shared" si="30"/>
        <v>34</v>
      </c>
      <c r="AJ158" s="281">
        <f t="shared" si="11"/>
        <v>0.01449275362</v>
      </c>
    </row>
    <row r="159" ht="15.75" customHeight="1">
      <c r="A159" s="306">
        <f>all!A176</f>
        <v>44060</v>
      </c>
      <c r="B159" s="260">
        <f>all!B176</f>
        <v>7236</v>
      </c>
      <c r="C159" s="261">
        <f t="shared" si="2"/>
        <v>0.02073635209</v>
      </c>
      <c r="D159" s="291">
        <f t="shared" si="20"/>
        <v>0.03306645269</v>
      </c>
      <c r="E159" s="302"/>
      <c r="G159" s="303"/>
      <c r="H159" s="312"/>
      <c r="I159" s="51"/>
      <c r="J159" s="51"/>
      <c r="K159" s="51"/>
      <c r="L159" s="283"/>
      <c r="M159" s="292"/>
      <c r="N159" s="296">
        <f>all!H176</f>
        <v>23</v>
      </c>
      <c r="O159" s="51">
        <f t="shared" si="4"/>
        <v>-1</v>
      </c>
      <c r="P159" s="51">
        <f t="shared" si="21"/>
        <v>23.42857143</v>
      </c>
      <c r="Q159" s="261">
        <f t="shared" si="5"/>
        <v>-0.04166666667</v>
      </c>
      <c r="R159" s="293">
        <f t="shared" si="22"/>
        <v>-0.004236705324</v>
      </c>
      <c r="S159" s="296">
        <f>all!I176</f>
        <v>230</v>
      </c>
      <c r="T159" s="51">
        <f t="shared" si="6"/>
        <v>2</v>
      </c>
      <c r="U159" s="288">
        <f t="shared" si="23"/>
        <v>2.428571429</v>
      </c>
      <c r="V159" s="54">
        <f t="shared" si="7"/>
        <v>0.008771929825</v>
      </c>
      <c r="W159" s="294">
        <f t="shared" si="24"/>
        <v>0.01104470773</v>
      </c>
      <c r="X159" s="296">
        <f t="shared" si="1"/>
        <v>253</v>
      </c>
      <c r="Y159" s="54">
        <f t="shared" si="8"/>
        <v>0.003968253968</v>
      </c>
      <c r="Z159" s="294">
        <f t="shared" si="25"/>
        <v>0.009390236839</v>
      </c>
      <c r="AA159" s="310">
        <f t="shared" si="9"/>
        <v>2</v>
      </c>
      <c r="AB159" s="146">
        <v>136.0</v>
      </c>
      <c r="AC159" s="284">
        <f t="shared" si="29"/>
        <v>134.5714286</v>
      </c>
      <c r="AD159" s="298">
        <f t="shared" si="28"/>
        <v>1</v>
      </c>
      <c r="AE159" s="162">
        <f t="shared" si="12"/>
        <v>387</v>
      </c>
      <c r="AF159" s="261">
        <f t="shared" si="13"/>
        <v>0.002590673575</v>
      </c>
      <c r="AG159" s="293">
        <f t="shared" si="26"/>
        <v>0.008803630537</v>
      </c>
      <c r="AI159" s="307">
        <f t="shared" si="30"/>
        <v>35</v>
      </c>
      <c r="AJ159" s="281">
        <f t="shared" si="11"/>
        <v>0.01449275362</v>
      </c>
    </row>
    <row r="160" ht="15.75" customHeight="1">
      <c r="A160" s="306">
        <f>all!A177</f>
        <v>44061</v>
      </c>
      <c r="B160" s="260">
        <f>all!B177</f>
        <v>7486</v>
      </c>
      <c r="C160" s="261">
        <f t="shared" si="2"/>
        <v>0.03454947485</v>
      </c>
      <c r="D160" s="291">
        <f t="shared" si="20"/>
        <v>0.03321787738</v>
      </c>
      <c r="E160" s="302"/>
      <c r="G160" s="303"/>
      <c r="H160" s="312"/>
      <c r="I160" s="51"/>
      <c r="J160" s="51"/>
      <c r="K160" s="51"/>
      <c r="L160" s="283"/>
      <c r="M160" s="292"/>
      <c r="N160" s="296">
        <f>all!H177</f>
        <v>25</v>
      </c>
      <c r="O160" s="51">
        <f t="shared" si="4"/>
        <v>2</v>
      </c>
      <c r="P160" s="51">
        <f t="shared" si="21"/>
        <v>23.28571429</v>
      </c>
      <c r="Q160" s="261">
        <f t="shared" si="5"/>
        <v>0.08695652174</v>
      </c>
      <c r="R160" s="293">
        <f t="shared" si="22"/>
        <v>-0.00371910698</v>
      </c>
      <c r="S160" s="296">
        <f>all!I177</f>
        <v>232</v>
      </c>
      <c r="T160" s="51">
        <f t="shared" si="6"/>
        <v>2</v>
      </c>
      <c r="U160" s="288">
        <f t="shared" si="23"/>
        <v>2.571428571</v>
      </c>
      <c r="V160" s="54">
        <f t="shared" si="7"/>
        <v>0.008695652174</v>
      </c>
      <c r="W160" s="294">
        <f t="shared" si="24"/>
        <v>0.01161625295</v>
      </c>
      <c r="X160" s="296">
        <f t="shared" si="1"/>
        <v>257</v>
      </c>
      <c r="Y160" s="54">
        <f t="shared" si="8"/>
        <v>0.01581027668</v>
      </c>
      <c r="Z160" s="294">
        <f t="shared" si="25"/>
        <v>0.009840529529</v>
      </c>
      <c r="AA160" s="310">
        <f t="shared" si="9"/>
        <v>2</v>
      </c>
      <c r="AB160" s="146">
        <v>137.0</v>
      </c>
      <c r="AC160" s="284">
        <f t="shared" si="29"/>
        <v>135.5714286</v>
      </c>
      <c r="AD160" s="298">
        <f t="shared" si="28"/>
        <v>5</v>
      </c>
      <c r="AE160" s="162">
        <f t="shared" si="12"/>
        <v>392</v>
      </c>
      <c r="AF160" s="261">
        <f t="shared" si="13"/>
        <v>0.01291989664</v>
      </c>
      <c r="AG160" s="293">
        <f t="shared" si="26"/>
        <v>0.009079471345</v>
      </c>
      <c r="AI160" s="307">
        <f t="shared" si="30"/>
        <v>35</v>
      </c>
      <c r="AJ160" s="281">
        <f t="shared" si="11"/>
        <v>0.01438848921</v>
      </c>
    </row>
    <row r="161" ht="15.75" customHeight="1">
      <c r="A161" s="306">
        <f>all!A178</f>
        <v>44062</v>
      </c>
      <c r="B161" s="260">
        <f>all!B178</f>
        <v>7698</v>
      </c>
      <c r="C161" s="261">
        <f t="shared" si="2"/>
        <v>0.02831952979</v>
      </c>
      <c r="D161" s="291">
        <f t="shared" si="20"/>
        <v>0.03162695153</v>
      </c>
      <c r="E161" s="302"/>
      <c r="G161" s="303"/>
      <c r="H161" s="312"/>
      <c r="I161" s="51"/>
      <c r="J161" s="51"/>
      <c r="K161" s="51"/>
      <c r="L161" s="283"/>
      <c r="M161" s="292"/>
      <c r="N161" s="296">
        <f>all!H178</f>
        <v>28</v>
      </c>
      <c r="O161" s="51">
        <f t="shared" si="4"/>
        <v>3</v>
      </c>
      <c r="P161" s="51">
        <f t="shared" si="21"/>
        <v>23.85714286</v>
      </c>
      <c r="Q161" s="261">
        <f t="shared" si="5"/>
        <v>0.12</v>
      </c>
      <c r="R161" s="293">
        <f t="shared" si="22"/>
        <v>0.02441276115</v>
      </c>
      <c r="S161" s="296">
        <f>all!I178</f>
        <v>235</v>
      </c>
      <c r="T161" s="51">
        <f t="shared" si="6"/>
        <v>3</v>
      </c>
      <c r="U161" s="288">
        <f t="shared" si="23"/>
        <v>2.714285714</v>
      </c>
      <c r="V161" s="54">
        <f t="shared" si="7"/>
        <v>0.01293103448</v>
      </c>
      <c r="W161" s="294">
        <f t="shared" si="24"/>
        <v>0.0121284301</v>
      </c>
      <c r="X161" s="296">
        <f t="shared" si="1"/>
        <v>263</v>
      </c>
      <c r="Y161" s="54">
        <f t="shared" si="8"/>
        <v>0.0233463035</v>
      </c>
      <c r="Z161" s="294">
        <f t="shared" si="25"/>
        <v>0.01317571574</v>
      </c>
      <c r="AA161" s="310">
        <f t="shared" si="9"/>
        <v>3</v>
      </c>
      <c r="AB161" s="146">
        <v>140.0</v>
      </c>
      <c r="AC161" s="284">
        <f t="shared" si="29"/>
        <v>136.7142857</v>
      </c>
      <c r="AD161" s="298">
        <f t="shared" si="28"/>
        <v>9</v>
      </c>
      <c r="AE161" s="162">
        <f t="shared" si="12"/>
        <v>401</v>
      </c>
      <c r="AF161" s="261">
        <f t="shared" si="13"/>
        <v>0.02295918367</v>
      </c>
      <c r="AG161" s="293">
        <f t="shared" si="26"/>
        <v>0.01158295721</v>
      </c>
      <c r="AI161" s="307">
        <f t="shared" si="30"/>
        <v>35</v>
      </c>
      <c r="AJ161" s="281">
        <f t="shared" si="11"/>
        <v>0.02097902098</v>
      </c>
    </row>
    <row r="162" ht="15.75" customHeight="1">
      <c r="A162" s="306">
        <f>all!A179</f>
        <v>44063</v>
      </c>
      <c r="B162" s="260">
        <f>all!B179</f>
        <v>7948</v>
      </c>
      <c r="C162" s="261">
        <f t="shared" si="2"/>
        <v>0.03247596778</v>
      </c>
      <c r="D162" s="291">
        <f t="shared" si="20"/>
        <v>0.0315590815</v>
      </c>
      <c r="E162" s="302"/>
      <c r="G162" s="303"/>
      <c r="H162" s="312"/>
      <c r="I162" s="51"/>
      <c r="J162" s="51"/>
      <c r="K162" s="51"/>
      <c r="L162" s="283"/>
      <c r="M162" s="292"/>
      <c r="N162" s="296">
        <f>all!H179</f>
        <v>30</v>
      </c>
      <c r="O162" s="51">
        <f t="shared" si="4"/>
        <v>2</v>
      </c>
      <c r="P162" s="51">
        <f t="shared" si="21"/>
        <v>25</v>
      </c>
      <c r="Q162" s="261">
        <f t="shared" si="5"/>
        <v>0.07142857143</v>
      </c>
      <c r="R162" s="293">
        <f t="shared" si="22"/>
        <v>0.04652160469</v>
      </c>
      <c r="S162" s="296">
        <f>all!I179</f>
        <v>235</v>
      </c>
      <c r="T162" s="51">
        <f t="shared" si="6"/>
        <v>0</v>
      </c>
      <c r="U162" s="288">
        <f t="shared" si="23"/>
        <v>2</v>
      </c>
      <c r="V162" s="54">
        <f t="shared" si="7"/>
        <v>0</v>
      </c>
      <c r="W162" s="294">
        <f t="shared" si="24"/>
        <v>0.008821551794</v>
      </c>
      <c r="X162" s="296">
        <f t="shared" si="1"/>
        <v>265</v>
      </c>
      <c r="Y162" s="54">
        <f t="shared" si="8"/>
        <v>0.007604562738</v>
      </c>
      <c r="Z162" s="294">
        <f t="shared" si="25"/>
        <v>0.01247636756</v>
      </c>
      <c r="AA162" s="310">
        <f t="shared" si="9"/>
        <v>0</v>
      </c>
      <c r="AB162" s="146">
        <v>140.0</v>
      </c>
      <c r="AC162" s="284">
        <f t="shared" si="29"/>
        <v>137.2857143</v>
      </c>
      <c r="AD162" s="298">
        <f t="shared" si="28"/>
        <v>2</v>
      </c>
      <c r="AE162" s="162">
        <f t="shared" si="12"/>
        <v>403</v>
      </c>
      <c r="AF162" s="261">
        <f t="shared" si="13"/>
        <v>0.004987531172</v>
      </c>
      <c r="AG162" s="293">
        <f t="shared" si="26"/>
        <v>0.009592758962</v>
      </c>
      <c r="AI162" s="307">
        <f t="shared" si="30"/>
        <v>34</v>
      </c>
      <c r="AJ162" s="281">
        <f t="shared" si="11"/>
        <v>0</v>
      </c>
    </row>
    <row r="163" ht="15.75" customHeight="1">
      <c r="A163" s="306">
        <f>all!A180</f>
        <v>44064</v>
      </c>
      <c r="B163" s="260">
        <f>all!B180</f>
        <v>8152</v>
      </c>
      <c r="C163" s="261">
        <f t="shared" si="2"/>
        <v>0.02566683442</v>
      </c>
      <c r="D163" s="291">
        <f t="shared" si="20"/>
        <v>0.02961871305</v>
      </c>
      <c r="E163" s="302"/>
      <c r="G163" s="303"/>
      <c r="H163" s="312"/>
      <c r="I163" s="51"/>
      <c r="J163" s="51"/>
      <c r="K163" s="51"/>
      <c r="L163" s="283"/>
      <c r="M163" s="292"/>
      <c r="N163" s="296">
        <f>all!H180</f>
        <v>28</v>
      </c>
      <c r="O163" s="51">
        <f t="shared" si="4"/>
        <v>-2</v>
      </c>
      <c r="P163" s="51">
        <f t="shared" si="21"/>
        <v>25.85714286</v>
      </c>
      <c r="Q163" s="261">
        <f t="shared" si="5"/>
        <v>-0.06666666667</v>
      </c>
      <c r="R163" s="293">
        <f t="shared" si="22"/>
        <v>0.03699779517</v>
      </c>
      <c r="S163" s="296">
        <f>all!I180</f>
        <v>238</v>
      </c>
      <c r="T163" s="51">
        <f t="shared" si="6"/>
        <v>3</v>
      </c>
      <c r="U163" s="288">
        <f t="shared" si="23"/>
        <v>2.142857143</v>
      </c>
      <c r="V163" s="54">
        <f t="shared" si="7"/>
        <v>0.01276595745</v>
      </c>
      <c r="W163" s="294">
        <f t="shared" si="24"/>
        <v>0.009352435178</v>
      </c>
      <c r="X163" s="296">
        <f t="shared" si="1"/>
        <v>266</v>
      </c>
      <c r="Y163" s="54">
        <f t="shared" si="8"/>
        <v>0.003773584906</v>
      </c>
      <c r="Z163" s="294">
        <f t="shared" si="25"/>
        <v>0.01183967217</v>
      </c>
      <c r="AA163" s="310">
        <f t="shared" si="9"/>
        <v>3</v>
      </c>
      <c r="AB163" s="146">
        <v>143.0</v>
      </c>
      <c r="AC163" s="284">
        <f t="shared" si="29"/>
        <v>138.2857143</v>
      </c>
      <c r="AD163" s="298">
        <f t="shared" si="28"/>
        <v>4</v>
      </c>
      <c r="AE163" s="162">
        <f t="shared" si="12"/>
        <v>407</v>
      </c>
      <c r="AF163" s="261">
        <f t="shared" si="13"/>
        <v>0.009925558313</v>
      </c>
      <c r="AG163" s="293">
        <f t="shared" si="26"/>
        <v>0.01025283304</v>
      </c>
      <c r="AI163" s="307">
        <f t="shared" si="30"/>
        <v>37</v>
      </c>
      <c r="AJ163" s="281">
        <f t="shared" si="11"/>
        <v>0.02054794521</v>
      </c>
    </row>
    <row r="164" ht="15.75" customHeight="1">
      <c r="A164" s="308">
        <f>all!A181</f>
        <v>44065</v>
      </c>
      <c r="B164" s="260">
        <f>all!B181</f>
        <v>8395</v>
      </c>
      <c r="C164" s="261">
        <f t="shared" si="2"/>
        <v>0.02980863592</v>
      </c>
      <c r="D164" s="291">
        <f t="shared" si="20"/>
        <v>0.02901917292</v>
      </c>
      <c r="E164" s="302"/>
      <c r="G164" s="303"/>
      <c r="H164" s="312"/>
      <c r="I164" s="51"/>
      <c r="J164" s="51"/>
      <c r="K164" s="51"/>
      <c r="L164" s="283"/>
      <c r="M164" s="292"/>
      <c r="N164" s="296">
        <f>all!H181</f>
        <v>31</v>
      </c>
      <c r="O164" s="51">
        <f t="shared" si="4"/>
        <v>3</v>
      </c>
      <c r="P164" s="51">
        <f t="shared" si="21"/>
        <v>27</v>
      </c>
      <c r="Q164" s="261">
        <f t="shared" si="5"/>
        <v>0.1071428571</v>
      </c>
      <c r="R164" s="293">
        <f t="shared" si="22"/>
        <v>0.04581041112</v>
      </c>
      <c r="S164" s="296">
        <f>all!I181</f>
        <v>240</v>
      </c>
      <c r="T164" s="51">
        <f t="shared" si="6"/>
        <v>2</v>
      </c>
      <c r="U164" s="288">
        <f t="shared" si="23"/>
        <v>2</v>
      </c>
      <c r="V164" s="54">
        <f t="shared" si="7"/>
        <v>0.008403361345</v>
      </c>
      <c r="W164" s="294">
        <f t="shared" si="24"/>
        <v>0.008631070399</v>
      </c>
      <c r="X164" s="296">
        <f t="shared" si="1"/>
        <v>271</v>
      </c>
      <c r="Y164" s="54">
        <f t="shared" si="8"/>
        <v>0.01879699248</v>
      </c>
      <c r="Z164" s="294">
        <f t="shared" si="25"/>
        <v>0.01219259529</v>
      </c>
      <c r="AA164" s="310">
        <f t="shared" si="9"/>
        <v>2</v>
      </c>
      <c r="AB164" s="146">
        <v>143.0</v>
      </c>
      <c r="AC164" s="284">
        <f t="shared" si="29"/>
        <v>139.2857143</v>
      </c>
      <c r="AD164" s="298">
        <f t="shared" si="28"/>
        <v>5</v>
      </c>
      <c r="AE164" s="162">
        <f t="shared" si="12"/>
        <v>412</v>
      </c>
      <c r="AF164" s="261">
        <f t="shared" si="13"/>
        <v>0.01228501229</v>
      </c>
      <c r="AG164" s="293">
        <f t="shared" si="26"/>
        <v>0.01050010769</v>
      </c>
      <c r="AI164" s="307">
        <f t="shared" si="30"/>
        <v>39</v>
      </c>
      <c r="AJ164" s="281">
        <f t="shared" si="11"/>
        <v>0.01379310345</v>
      </c>
    </row>
    <row r="165" ht="15.75" customHeight="1">
      <c r="A165" s="308">
        <f>all!A182</f>
        <v>44066</v>
      </c>
      <c r="B165" s="260">
        <f>all!B182</f>
        <v>8678</v>
      </c>
      <c r="C165" s="261">
        <f t="shared" si="2"/>
        <v>0.03371054199</v>
      </c>
      <c r="D165" s="291">
        <f t="shared" si="20"/>
        <v>0.02932390526</v>
      </c>
      <c r="E165" s="302"/>
      <c r="G165" s="303"/>
      <c r="H165" s="312"/>
      <c r="I165" s="51"/>
      <c r="J165" s="51"/>
      <c r="K165" s="51"/>
      <c r="L165" s="283"/>
      <c r="M165" s="292"/>
      <c r="N165" s="296">
        <f>all!H182</f>
        <v>31</v>
      </c>
      <c r="O165" s="51">
        <f t="shared" si="4"/>
        <v>0</v>
      </c>
      <c r="P165" s="51">
        <f t="shared" si="21"/>
        <v>28</v>
      </c>
      <c r="Q165" s="261">
        <f t="shared" si="5"/>
        <v>0</v>
      </c>
      <c r="R165" s="293">
        <f t="shared" si="22"/>
        <v>0.039599231</v>
      </c>
      <c r="S165" s="296">
        <f>all!I182</f>
        <v>242</v>
      </c>
      <c r="T165" s="51">
        <f t="shared" si="6"/>
        <v>2</v>
      </c>
      <c r="U165" s="288">
        <f t="shared" si="23"/>
        <v>2</v>
      </c>
      <c r="V165" s="54">
        <f t="shared" si="7"/>
        <v>0.008333333333</v>
      </c>
      <c r="W165" s="294">
        <f t="shared" si="24"/>
        <v>0.008557324087</v>
      </c>
      <c r="X165" s="296">
        <f t="shared" si="1"/>
        <v>273</v>
      </c>
      <c r="Y165" s="54">
        <f t="shared" si="8"/>
        <v>0.007380073801</v>
      </c>
      <c r="Z165" s="294">
        <f t="shared" si="25"/>
        <v>0.01152572115</v>
      </c>
      <c r="AA165" s="310">
        <f t="shared" si="9"/>
        <v>2</v>
      </c>
      <c r="AB165" s="146">
        <v>143.0</v>
      </c>
      <c r="AC165" s="284">
        <f t="shared" si="29"/>
        <v>140.2857143</v>
      </c>
      <c r="AD165" s="298">
        <f t="shared" si="28"/>
        <v>2</v>
      </c>
      <c r="AE165" s="162">
        <f t="shared" si="12"/>
        <v>414</v>
      </c>
      <c r="AF165" s="261">
        <f t="shared" si="13"/>
        <v>0.004854368932</v>
      </c>
      <c r="AG165" s="293">
        <f t="shared" si="26"/>
        <v>0.01007460351</v>
      </c>
      <c r="AI165" s="307">
        <f t="shared" si="30"/>
        <v>40</v>
      </c>
      <c r="AJ165" s="281">
        <f t="shared" si="11"/>
        <v>0.01379310345</v>
      </c>
    </row>
    <row r="166" ht="15.75" customHeight="1">
      <c r="A166" s="306">
        <f>all!A183</f>
        <v>44067</v>
      </c>
      <c r="B166" s="260">
        <f>all!B183</f>
        <v>8833</v>
      </c>
      <c r="C166" s="261">
        <f t="shared" si="2"/>
        <v>0.01786125835</v>
      </c>
      <c r="D166" s="291">
        <f t="shared" si="20"/>
        <v>0.02891317759</v>
      </c>
      <c r="E166" s="302"/>
      <c r="G166" s="303"/>
      <c r="H166" s="312"/>
      <c r="I166" s="51"/>
      <c r="J166" s="51"/>
      <c r="K166" s="51"/>
      <c r="L166" s="283"/>
      <c r="M166" s="292"/>
      <c r="N166" s="296">
        <f>all!H183</f>
        <v>31</v>
      </c>
      <c r="O166" s="51">
        <f t="shared" si="4"/>
        <v>0</v>
      </c>
      <c r="P166" s="51">
        <f t="shared" si="21"/>
        <v>29.14285714</v>
      </c>
      <c r="Q166" s="261">
        <f t="shared" si="5"/>
        <v>0</v>
      </c>
      <c r="R166" s="293">
        <f t="shared" si="22"/>
        <v>0.04555161195</v>
      </c>
      <c r="S166" s="296">
        <f>all!I183</f>
        <v>242</v>
      </c>
      <c r="T166" s="51">
        <f t="shared" si="6"/>
        <v>0</v>
      </c>
      <c r="U166" s="288">
        <f t="shared" si="23"/>
        <v>1.714285714</v>
      </c>
      <c r="V166" s="54">
        <f t="shared" si="7"/>
        <v>0</v>
      </c>
      <c r="W166" s="294">
        <f t="shared" si="24"/>
        <v>0.007304191254</v>
      </c>
      <c r="X166" s="296">
        <f t="shared" si="1"/>
        <v>273</v>
      </c>
      <c r="Y166" s="54">
        <f t="shared" si="8"/>
        <v>0</v>
      </c>
      <c r="Z166" s="294">
        <f t="shared" si="25"/>
        <v>0.01095882773</v>
      </c>
      <c r="AA166" s="310">
        <f t="shared" si="9"/>
        <v>0</v>
      </c>
      <c r="AB166" s="146">
        <v>143.0</v>
      </c>
      <c r="AC166" s="284">
        <f t="shared" si="29"/>
        <v>141.2857143</v>
      </c>
      <c r="AD166" s="298">
        <f t="shared" si="28"/>
        <v>0</v>
      </c>
      <c r="AE166" s="162">
        <f t="shared" si="12"/>
        <v>414</v>
      </c>
      <c r="AF166" s="261">
        <f t="shared" si="13"/>
        <v>0</v>
      </c>
      <c r="AG166" s="293">
        <f t="shared" si="26"/>
        <v>0.009704507288</v>
      </c>
      <c r="AI166" s="307">
        <f t="shared" si="30"/>
        <v>40</v>
      </c>
      <c r="AJ166" s="281">
        <f t="shared" si="11"/>
        <v>0</v>
      </c>
    </row>
    <row r="167" ht="15.75" customHeight="1">
      <c r="A167" s="306">
        <f>all!A184</f>
        <v>44068</v>
      </c>
      <c r="B167" s="260">
        <f>all!B184</f>
        <v>9001</v>
      </c>
      <c r="C167" s="261">
        <f t="shared" si="2"/>
        <v>0.01901958564</v>
      </c>
      <c r="D167" s="291">
        <f t="shared" si="20"/>
        <v>0.02669462199</v>
      </c>
      <c r="E167" s="302"/>
      <c r="G167" s="303"/>
      <c r="H167" s="312"/>
      <c r="I167" s="51"/>
      <c r="J167" s="51"/>
      <c r="K167" s="51"/>
      <c r="L167" s="283"/>
      <c r="M167" s="292"/>
      <c r="N167" s="296">
        <f>all!H184</f>
        <v>31</v>
      </c>
      <c r="O167" s="51">
        <f t="shared" si="4"/>
        <v>0</v>
      </c>
      <c r="P167" s="51">
        <f t="shared" si="21"/>
        <v>30</v>
      </c>
      <c r="Q167" s="261">
        <f t="shared" si="5"/>
        <v>0</v>
      </c>
      <c r="R167" s="293">
        <f t="shared" si="22"/>
        <v>0.0331292517</v>
      </c>
      <c r="S167" s="296">
        <f>all!I184</f>
        <v>243</v>
      </c>
      <c r="T167" s="51">
        <f t="shared" si="6"/>
        <v>1</v>
      </c>
      <c r="U167" s="288">
        <f t="shared" si="23"/>
        <v>1.571428571</v>
      </c>
      <c r="V167" s="54">
        <f t="shared" si="7"/>
        <v>0.004132231405</v>
      </c>
      <c r="W167" s="294">
        <f t="shared" si="24"/>
        <v>0.006652274002</v>
      </c>
      <c r="X167" s="296">
        <f t="shared" si="1"/>
        <v>274</v>
      </c>
      <c r="Y167" s="54">
        <f t="shared" si="8"/>
        <v>0.003663003663</v>
      </c>
      <c r="Z167" s="294">
        <f t="shared" si="25"/>
        <v>0.009223503013</v>
      </c>
      <c r="AA167" s="310">
        <f t="shared" si="9"/>
        <v>1</v>
      </c>
      <c r="AB167" s="146">
        <v>143.0</v>
      </c>
      <c r="AC167" s="284">
        <f t="shared" si="29"/>
        <v>142.1428571</v>
      </c>
      <c r="AD167" s="298">
        <f t="shared" si="28"/>
        <v>1</v>
      </c>
      <c r="AE167" s="162">
        <f t="shared" si="12"/>
        <v>415</v>
      </c>
      <c r="AF167" s="261">
        <f t="shared" si="13"/>
        <v>0.002415458937</v>
      </c>
      <c r="AG167" s="293">
        <f t="shared" si="26"/>
        <v>0.00820387333</v>
      </c>
      <c r="AI167" s="307">
        <f t="shared" si="30"/>
        <v>40</v>
      </c>
      <c r="AJ167" s="281">
        <f t="shared" si="11"/>
        <v>0.006944444444</v>
      </c>
    </row>
    <row r="168" ht="15.75" customHeight="1">
      <c r="A168" s="306">
        <f>all!A185</f>
        <v>44069</v>
      </c>
      <c r="B168" s="260">
        <f>all!B185</f>
        <v>9294</v>
      </c>
      <c r="C168" s="261">
        <f t="shared" si="2"/>
        <v>0.03255193867</v>
      </c>
      <c r="D168" s="291">
        <f t="shared" si="20"/>
        <v>0.02729925183</v>
      </c>
      <c r="E168" s="302"/>
      <c r="G168" s="303"/>
      <c r="H168" s="312"/>
      <c r="I168" s="51"/>
      <c r="J168" s="51"/>
      <c r="K168" s="51"/>
      <c r="L168" s="283"/>
      <c r="M168" s="292"/>
      <c r="N168" s="296">
        <f>all!H185</f>
        <v>33</v>
      </c>
      <c r="O168" s="51">
        <f t="shared" si="4"/>
        <v>2</v>
      </c>
      <c r="P168" s="51">
        <f t="shared" si="21"/>
        <v>30.71428571</v>
      </c>
      <c r="Q168" s="261">
        <f t="shared" si="5"/>
        <v>0.06451612903</v>
      </c>
      <c r="R168" s="293">
        <f t="shared" si="22"/>
        <v>0.02520298442</v>
      </c>
      <c r="S168" s="296">
        <f>all!I185</f>
        <v>248</v>
      </c>
      <c r="T168" s="51">
        <f t="shared" si="6"/>
        <v>5</v>
      </c>
      <c r="U168" s="288">
        <f t="shared" si="23"/>
        <v>1.857142857</v>
      </c>
      <c r="V168" s="54">
        <f t="shared" si="7"/>
        <v>0.02057613169</v>
      </c>
      <c r="W168" s="294">
        <f t="shared" si="24"/>
        <v>0.007744430745</v>
      </c>
      <c r="X168" s="296">
        <f t="shared" si="1"/>
        <v>281</v>
      </c>
      <c r="Y168" s="54">
        <f t="shared" si="8"/>
        <v>0.02554744526</v>
      </c>
      <c r="Z168" s="294">
        <f t="shared" si="25"/>
        <v>0.009537951835</v>
      </c>
      <c r="AA168" s="310">
        <f t="shared" si="9"/>
        <v>5</v>
      </c>
      <c r="AB168" s="146">
        <v>145.0</v>
      </c>
      <c r="AC168" s="284">
        <f t="shared" si="29"/>
        <v>142.8571429</v>
      </c>
      <c r="AD168" s="298">
        <f t="shared" si="28"/>
        <v>9</v>
      </c>
      <c r="AE168" s="162">
        <f t="shared" si="12"/>
        <v>424</v>
      </c>
      <c r="AF168" s="261">
        <f t="shared" si="13"/>
        <v>0.02168674699</v>
      </c>
      <c r="AG168" s="293">
        <f t="shared" si="26"/>
        <v>0.008022096661</v>
      </c>
      <c r="AI168" s="307">
        <f t="shared" si="30"/>
        <v>45</v>
      </c>
      <c r="AJ168" s="281">
        <f t="shared" si="11"/>
        <v>0.03333333333</v>
      </c>
    </row>
    <row r="169" ht="15.75" customHeight="1">
      <c r="A169" s="306">
        <f>all!A186</f>
        <v>44070</v>
      </c>
      <c r="B169" s="260">
        <f>all!B186</f>
        <v>9545</v>
      </c>
      <c r="C169" s="261">
        <f t="shared" si="2"/>
        <v>0.02700667097</v>
      </c>
      <c r="D169" s="291">
        <f t="shared" si="20"/>
        <v>0.02651792371</v>
      </c>
      <c r="E169" s="302"/>
      <c r="G169" s="303"/>
      <c r="H169" s="312"/>
      <c r="I169" s="51"/>
      <c r="J169" s="51"/>
      <c r="K169" s="51"/>
      <c r="L169" s="283"/>
      <c r="M169" s="292"/>
      <c r="N169" s="296">
        <f>all!H186</f>
        <v>35</v>
      </c>
      <c r="O169" s="51">
        <f t="shared" si="4"/>
        <v>2</v>
      </c>
      <c r="P169" s="51">
        <f t="shared" si="21"/>
        <v>31.42857143</v>
      </c>
      <c r="Q169" s="261">
        <f t="shared" si="5"/>
        <v>0.06060606061</v>
      </c>
      <c r="R169" s="293">
        <f t="shared" si="22"/>
        <v>0.02365691144</v>
      </c>
      <c r="S169" s="296">
        <f>all!I186</f>
        <v>254</v>
      </c>
      <c r="T169" s="51">
        <f t="shared" si="6"/>
        <v>6</v>
      </c>
      <c r="U169" s="288">
        <f t="shared" si="23"/>
        <v>2.714285714</v>
      </c>
      <c r="V169" s="54">
        <f t="shared" si="7"/>
        <v>0.02419354839</v>
      </c>
      <c r="W169" s="294">
        <f t="shared" si="24"/>
        <v>0.01120065194</v>
      </c>
      <c r="X169" s="296">
        <f t="shared" si="1"/>
        <v>289</v>
      </c>
      <c r="Y169" s="54">
        <f t="shared" si="8"/>
        <v>0.02846975089</v>
      </c>
      <c r="Z169" s="294">
        <f t="shared" si="25"/>
        <v>0.012518693</v>
      </c>
      <c r="AA169" s="310">
        <f t="shared" si="9"/>
        <v>6</v>
      </c>
      <c r="AB169" s="146">
        <v>147.0</v>
      </c>
      <c r="AC169" s="284">
        <f t="shared" si="29"/>
        <v>143.8571429</v>
      </c>
      <c r="AD169" s="298">
        <f t="shared" si="28"/>
        <v>10</v>
      </c>
      <c r="AE169" s="162">
        <f t="shared" si="12"/>
        <v>434</v>
      </c>
      <c r="AF169" s="261">
        <f t="shared" si="13"/>
        <v>0.02358490566</v>
      </c>
      <c r="AG169" s="293">
        <f t="shared" si="26"/>
        <v>0.01067886445</v>
      </c>
      <c r="AI169" s="307">
        <f t="shared" si="30"/>
        <v>51</v>
      </c>
      <c r="AJ169" s="281">
        <f t="shared" si="11"/>
        <v>0.03921568627</v>
      </c>
    </row>
    <row r="170" ht="15.75" customHeight="1">
      <c r="A170" s="306">
        <f>all!A187</f>
        <v>44071</v>
      </c>
      <c r="B170" s="260">
        <f>all!B187</f>
        <v>9814</v>
      </c>
      <c r="C170" s="261">
        <f t="shared" si="2"/>
        <v>0.02818229439</v>
      </c>
      <c r="D170" s="291">
        <f t="shared" si="20"/>
        <v>0.02687727514</v>
      </c>
      <c r="E170" s="302"/>
      <c r="G170" s="303"/>
      <c r="H170" s="312"/>
      <c r="I170" s="51"/>
      <c r="J170" s="51"/>
      <c r="K170" s="51"/>
      <c r="L170" s="283"/>
      <c r="M170" s="292"/>
      <c r="N170" s="296">
        <f>all!H187</f>
        <v>35</v>
      </c>
      <c r="O170" s="51">
        <f t="shared" si="4"/>
        <v>0</v>
      </c>
      <c r="P170" s="51">
        <f t="shared" si="21"/>
        <v>32.42857143</v>
      </c>
      <c r="Q170" s="261">
        <f t="shared" si="5"/>
        <v>0</v>
      </c>
      <c r="R170" s="293">
        <f t="shared" si="22"/>
        <v>0.03318072097</v>
      </c>
      <c r="S170" s="296">
        <f>all!I187</f>
        <v>259</v>
      </c>
      <c r="T170" s="51">
        <f t="shared" si="6"/>
        <v>5</v>
      </c>
      <c r="U170" s="288">
        <f t="shared" si="23"/>
        <v>3</v>
      </c>
      <c r="V170" s="54">
        <f t="shared" si="7"/>
        <v>0.01968503937</v>
      </c>
      <c r="W170" s="294">
        <f t="shared" si="24"/>
        <v>0.01218909222</v>
      </c>
      <c r="X170" s="296">
        <f t="shared" si="1"/>
        <v>294</v>
      </c>
      <c r="Y170" s="54">
        <f t="shared" si="8"/>
        <v>0.01730103806</v>
      </c>
      <c r="Z170" s="294">
        <f t="shared" si="25"/>
        <v>0.01445118631</v>
      </c>
      <c r="AA170" s="310">
        <f t="shared" si="9"/>
        <v>5</v>
      </c>
      <c r="AB170" s="146">
        <v>147.0</v>
      </c>
      <c r="AC170" s="284">
        <f t="shared" si="29"/>
        <v>144.4285714</v>
      </c>
      <c r="AD170" s="298">
        <f t="shared" si="28"/>
        <v>5</v>
      </c>
      <c r="AE170" s="162">
        <f t="shared" si="12"/>
        <v>439</v>
      </c>
      <c r="AF170" s="261">
        <f t="shared" si="13"/>
        <v>0.01152073733</v>
      </c>
      <c r="AG170" s="293">
        <f t="shared" si="26"/>
        <v>0.01090674716</v>
      </c>
      <c r="AI170" s="307">
        <f t="shared" si="30"/>
        <v>53</v>
      </c>
      <c r="AJ170" s="281">
        <f t="shared" si="11"/>
        <v>0.03289473684</v>
      </c>
    </row>
    <row r="171" ht="15.75" customHeight="1">
      <c r="A171" s="308">
        <f>all!A188</f>
        <v>44072</v>
      </c>
      <c r="B171" s="260">
        <f>all!B188</f>
        <v>9991</v>
      </c>
      <c r="C171" s="261">
        <f t="shared" si="2"/>
        <v>0.01803545955</v>
      </c>
      <c r="D171" s="291">
        <f t="shared" si="20"/>
        <v>0.0251953928</v>
      </c>
      <c r="E171" s="302"/>
      <c r="G171" s="303"/>
      <c r="H171" s="312"/>
      <c r="I171" s="51"/>
      <c r="J171" s="51"/>
      <c r="K171" s="51"/>
      <c r="L171" s="283"/>
      <c r="M171" s="292"/>
      <c r="N171" s="296">
        <f>all!H188</f>
        <v>36</v>
      </c>
      <c r="O171" s="51">
        <f t="shared" si="4"/>
        <v>1</v>
      </c>
      <c r="P171" s="51">
        <f t="shared" si="21"/>
        <v>33.14285714</v>
      </c>
      <c r="Q171" s="261">
        <f t="shared" si="5"/>
        <v>0.02857142857</v>
      </c>
      <c r="R171" s="293">
        <f t="shared" si="22"/>
        <v>0.02195623117</v>
      </c>
      <c r="S171" s="296">
        <f>all!I188</f>
        <v>260</v>
      </c>
      <c r="T171" s="51">
        <f t="shared" si="6"/>
        <v>1</v>
      </c>
      <c r="U171" s="288">
        <f t="shared" si="23"/>
        <v>2.857142857</v>
      </c>
      <c r="V171" s="54">
        <f t="shared" si="7"/>
        <v>0.003861003861</v>
      </c>
      <c r="W171" s="294">
        <f t="shared" si="24"/>
        <v>0.01154018401</v>
      </c>
      <c r="X171" s="296">
        <f t="shared" si="1"/>
        <v>296</v>
      </c>
      <c r="Y171" s="54">
        <f t="shared" si="8"/>
        <v>0.006802721088</v>
      </c>
      <c r="Z171" s="294">
        <f t="shared" si="25"/>
        <v>0.01273771897</v>
      </c>
      <c r="AA171" s="310">
        <f t="shared" si="9"/>
        <v>1</v>
      </c>
      <c r="AB171" s="146">
        <v>148.0</v>
      </c>
      <c r="AC171" s="284">
        <f t="shared" si="29"/>
        <v>145.1428571</v>
      </c>
      <c r="AD171" s="298">
        <f t="shared" si="28"/>
        <v>3</v>
      </c>
      <c r="AE171" s="162">
        <f t="shared" si="12"/>
        <v>442</v>
      </c>
      <c r="AF171" s="261">
        <f t="shared" si="13"/>
        <v>0.006833712984</v>
      </c>
      <c r="AG171" s="293">
        <f t="shared" si="26"/>
        <v>0.01012799012</v>
      </c>
      <c r="AI171" s="307">
        <f t="shared" si="30"/>
        <v>54</v>
      </c>
      <c r="AJ171" s="281">
        <f t="shared" si="11"/>
        <v>0.006711409396</v>
      </c>
    </row>
    <row r="172" ht="15.75" customHeight="1">
      <c r="A172" s="308">
        <f>all!A189</f>
        <v>44073</v>
      </c>
      <c r="B172" s="260">
        <f>all!B189</f>
        <v>10148</v>
      </c>
      <c r="C172" s="261">
        <f t="shared" si="2"/>
        <v>0.01571414273</v>
      </c>
      <c r="D172" s="291">
        <f t="shared" si="20"/>
        <v>0.02262447862</v>
      </c>
      <c r="E172" s="302"/>
      <c r="G172" s="303"/>
      <c r="H172" s="312"/>
      <c r="I172" s="51"/>
      <c r="J172" s="51"/>
      <c r="K172" s="51"/>
      <c r="L172" s="283"/>
      <c r="M172" s="292"/>
      <c r="N172" s="296">
        <f>all!H189</f>
        <v>35</v>
      </c>
      <c r="O172" s="51">
        <f t="shared" si="4"/>
        <v>-1</v>
      </c>
      <c r="P172" s="51">
        <f t="shared" si="21"/>
        <v>33.71428571</v>
      </c>
      <c r="Q172" s="261">
        <f t="shared" si="5"/>
        <v>-0.02777777778</v>
      </c>
      <c r="R172" s="293">
        <f t="shared" si="22"/>
        <v>0.0179879772</v>
      </c>
      <c r="S172" s="296">
        <f>all!I189</f>
        <v>262</v>
      </c>
      <c r="T172" s="51">
        <f t="shared" si="6"/>
        <v>2</v>
      </c>
      <c r="U172" s="288">
        <f t="shared" si="23"/>
        <v>2.857142857</v>
      </c>
      <c r="V172" s="54">
        <f t="shared" si="7"/>
        <v>0.007692307692</v>
      </c>
      <c r="W172" s="294">
        <f t="shared" si="24"/>
        <v>0.01144860891</v>
      </c>
      <c r="X172" s="296">
        <f t="shared" si="1"/>
        <v>297</v>
      </c>
      <c r="Y172" s="54">
        <f t="shared" si="8"/>
        <v>0.003378378378</v>
      </c>
      <c r="Z172" s="294">
        <f t="shared" si="25"/>
        <v>0.01216604819</v>
      </c>
      <c r="AA172" s="310">
        <f t="shared" si="9"/>
        <v>2</v>
      </c>
      <c r="AB172" s="146">
        <v>149.0</v>
      </c>
      <c r="AC172" s="284">
        <f t="shared" si="29"/>
        <v>146</v>
      </c>
      <c r="AD172" s="298">
        <f t="shared" si="28"/>
        <v>2</v>
      </c>
      <c r="AE172" s="162">
        <f t="shared" si="12"/>
        <v>444</v>
      </c>
      <c r="AF172" s="261">
        <f t="shared" si="13"/>
        <v>0.004524886878</v>
      </c>
      <c r="AG172" s="293">
        <f t="shared" si="26"/>
        <v>0.01008092125</v>
      </c>
      <c r="AI172" s="307">
        <f t="shared" si="30"/>
        <v>54</v>
      </c>
      <c r="AJ172" s="281">
        <f t="shared" si="11"/>
        <v>0.01324503311</v>
      </c>
    </row>
    <row r="173" ht="15.75" customHeight="1">
      <c r="A173" s="306">
        <f>all!A190</f>
        <v>44074</v>
      </c>
      <c r="B173" s="260">
        <f>all!B190</f>
        <v>10331</v>
      </c>
      <c r="C173" s="261">
        <f t="shared" si="2"/>
        <v>0.01803310997</v>
      </c>
      <c r="D173" s="291">
        <f t="shared" si="20"/>
        <v>0.02264902885</v>
      </c>
      <c r="E173" s="302"/>
      <c r="G173" s="303"/>
      <c r="H173" s="312"/>
      <c r="I173" s="51"/>
      <c r="J173" s="51"/>
      <c r="K173" s="51"/>
      <c r="L173" s="283"/>
      <c r="M173" s="292"/>
      <c r="N173" s="296">
        <f>all!H190</f>
        <v>36</v>
      </c>
      <c r="O173" s="51">
        <f t="shared" si="4"/>
        <v>1</v>
      </c>
      <c r="P173" s="51">
        <f t="shared" si="21"/>
        <v>34.42857143</v>
      </c>
      <c r="Q173" s="261">
        <f t="shared" si="5"/>
        <v>0.02857142857</v>
      </c>
      <c r="R173" s="293">
        <f t="shared" si="22"/>
        <v>0.02206960986</v>
      </c>
      <c r="S173" s="296">
        <f>all!I190</f>
        <v>266</v>
      </c>
      <c r="T173" s="51">
        <f t="shared" si="6"/>
        <v>4</v>
      </c>
      <c r="U173" s="288">
        <f t="shared" si="23"/>
        <v>3.428571429</v>
      </c>
      <c r="V173" s="54">
        <f t="shared" si="7"/>
        <v>0.01526717557</v>
      </c>
      <c r="W173" s="294">
        <f t="shared" si="24"/>
        <v>0.013629634</v>
      </c>
      <c r="X173" s="296">
        <f t="shared" si="1"/>
        <v>302</v>
      </c>
      <c r="Y173" s="54">
        <f t="shared" si="8"/>
        <v>0.01683501684</v>
      </c>
      <c r="Z173" s="294">
        <f t="shared" si="25"/>
        <v>0.0145710506</v>
      </c>
      <c r="AA173" s="310">
        <f t="shared" si="9"/>
        <v>4</v>
      </c>
      <c r="AB173" s="146">
        <v>153.0</v>
      </c>
      <c r="AC173" s="284">
        <f t="shared" si="29"/>
        <v>147.4285714</v>
      </c>
      <c r="AD173" s="298">
        <f t="shared" si="28"/>
        <v>9</v>
      </c>
      <c r="AE173" s="162">
        <f t="shared" si="12"/>
        <v>453</v>
      </c>
      <c r="AF173" s="261">
        <f t="shared" si="13"/>
        <v>0.02027027027</v>
      </c>
      <c r="AG173" s="293">
        <f t="shared" si="26"/>
        <v>0.01297667415</v>
      </c>
      <c r="AI173" s="307">
        <f t="shared" si="30"/>
        <v>57</v>
      </c>
      <c r="AJ173" s="281">
        <f t="shared" si="11"/>
        <v>0.02547770701</v>
      </c>
    </row>
    <row r="174" ht="15.75" customHeight="1">
      <c r="A174" s="306">
        <f>all!A191</f>
        <v>44075</v>
      </c>
      <c r="B174" s="260">
        <f>all!B191</f>
        <v>10538</v>
      </c>
      <c r="C174" s="261">
        <f t="shared" si="2"/>
        <v>0.0200367825</v>
      </c>
      <c r="D174" s="291">
        <f t="shared" si="20"/>
        <v>0.02279434268</v>
      </c>
      <c r="E174" s="302"/>
      <c r="G174" s="303"/>
      <c r="H174" s="312"/>
      <c r="I174" s="51"/>
      <c r="J174" s="51"/>
      <c r="K174" s="51"/>
      <c r="L174" s="283"/>
      <c r="M174" s="292"/>
      <c r="N174" s="296">
        <f>all!H191</f>
        <v>38</v>
      </c>
      <c r="O174" s="51">
        <f t="shared" si="4"/>
        <v>2</v>
      </c>
      <c r="P174" s="51">
        <f t="shared" si="21"/>
        <v>35.42857143</v>
      </c>
      <c r="Q174" s="261">
        <f t="shared" si="5"/>
        <v>0.05555555556</v>
      </c>
      <c r="R174" s="293">
        <f t="shared" si="22"/>
        <v>0.03000611779</v>
      </c>
      <c r="S174" s="296">
        <f>all!I191</f>
        <v>271</v>
      </c>
      <c r="T174" s="51">
        <f t="shared" si="6"/>
        <v>5</v>
      </c>
      <c r="U174" s="288">
        <f t="shared" si="23"/>
        <v>4</v>
      </c>
      <c r="V174" s="54">
        <f t="shared" si="7"/>
        <v>0.01879699248</v>
      </c>
      <c r="W174" s="294">
        <f t="shared" si="24"/>
        <v>0.01572459986</v>
      </c>
      <c r="X174" s="296">
        <f t="shared" si="1"/>
        <v>309</v>
      </c>
      <c r="Y174" s="54">
        <f t="shared" si="8"/>
        <v>0.02317880795</v>
      </c>
      <c r="Z174" s="294">
        <f t="shared" si="25"/>
        <v>0.01735902264</v>
      </c>
      <c r="AA174" s="310">
        <f t="shared" si="9"/>
        <v>5</v>
      </c>
      <c r="AB174" s="146">
        <v>153.0</v>
      </c>
      <c r="AC174" s="284">
        <f t="shared" si="29"/>
        <v>148.8571429</v>
      </c>
      <c r="AD174" s="298">
        <f t="shared" si="28"/>
        <v>7</v>
      </c>
      <c r="AE174" s="162">
        <f t="shared" si="12"/>
        <v>460</v>
      </c>
      <c r="AF174" s="261">
        <f t="shared" si="13"/>
        <v>0.01545253863</v>
      </c>
      <c r="AG174" s="293">
        <f t="shared" si="26"/>
        <v>0.01483911411</v>
      </c>
      <c r="AI174" s="307">
        <f t="shared" si="30"/>
        <v>62</v>
      </c>
      <c r="AJ174" s="281">
        <f t="shared" si="11"/>
        <v>0.03164556962</v>
      </c>
    </row>
    <row r="175" ht="15.75" customHeight="1">
      <c r="A175" s="306">
        <f>all!A192</f>
        <v>44076</v>
      </c>
      <c r="B175" s="260">
        <f>all!B192</f>
        <v>10771</v>
      </c>
      <c r="C175" s="261">
        <f t="shared" si="2"/>
        <v>0.02211045739</v>
      </c>
      <c r="D175" s="291">
        <f t="shared" si="20"/>
        <v>0.0213027025</v>
      </c>
      <c r="E175" s="302"/>
      <c r="G175" s="303"/>
      <c r="H175" s="312"/>
      <c r="I175" s="51"/>
      <c r="J175" s="51"/>
      <c r="K175" s="51"/>
      <c r="L175" s="283"/>
      <c r="M175" s="292"/>
      <c r="N175" s="296">
        <f>all!H192</f>
        <v>38</v>
      </c>
      <c r="O175" s="51">
        <f t="shared" si="4"/>
        <v>0</v>
      </c>
      <c r="P175" s="51">
        <f t="shared" si="21"/>
        <v>36.14285714</v>
      </c>
      <c r="Q175" s="261">
        <f t="shared" si="5"/>
        <v>0</v>
      </c>
      <c r="R175" s="293">
        <f t="shared" si="22"/>
        <v>0.02078952793</v>
      </c>
      <c r="S175" s="296">
        <f>all!I192</f>
        <v>273</v>
      </c>
      <c r="T175" s="51">
        <f t="shared" si="6"/>
        <v>2</v>
      </c>
      <c r="U175" s="288">
        <f t="shared" si="23"/>
        <v>3.571428571</v>
      </c>
      <c r="V175" s="54">
        <f t="shared" si="7"/>
        <v>0.007380073801</v>
      </c>
      <c r="W175" s="294">
        <f t="shared" si="24"/>
        <v>0.01383944874</v>
      </c>
      <c r="X175" s="296">
        <f t="shared" si="1"/>
        <v>311</v>
      </c>
      <c r="Y175" s="54">
        <f t="shared" si="8"/>
        <v>0.006472491909</v>
      </c>
      <c r="Z175" s="294">
        <f t="shared" si="25"/>
        <v>0.0146340293</v>
      </c>
      <c r="AA175" s="310">
        <f t="shared" si="9"/>
        <v>2</v>
      </c>
      <c r="AB175" s="146">
        <v>154.0</v>
      </c>
      <c r="AC175" s="284">
        <f t="shared" si="29"/>
        <v>150.1428571</v>
      </c>
      <c r="AD175" s="298">
        <f t="shared" si="28"/>
        <v>3</v>
      </c>
      <c r="AE175" s="162">
        <f t="shared" si="12"/>
        <v>463</v>
      </c>
      <c r="AF175" s="261">
        <f t="shared" si="13"/>
        <v>0.00652173913</v>
      </c>
      <c r="AG175" s="293">
        <f t="shared" si="26"/>
        <v>0.01267268441</v>
      </c>
      <c r="AI175" s="307">
        <f t="shared" si="30"/>
        <v>63</v>
      </c>
      <c r="AJ175" s="281">
        <f t="shared" si="11"/>
        <v>0.01282051282</v>
      </c>
    </row>
    <row r="176" ht="15.75" customHeight="1">
      <c r="A176" s="306">
        <f>all!A193</f>
        <v>44077</v>
      </c>
      <c r="B176" s="260">
        <f>all!B193</f>
        <v>11012</v>
      </c>
      <c r="C176" s="261">
        <f t="shared" si="2"/>
        <v>0.02237489555</v>
      </c>
      <c r="D176" s="291">
        <f t="shared" si="20"/>
        <v>0.0206410203</v>
      </c>
      <c r="E176" s="302"/>
      <c r="G176" s="303"/>
      <c r="H176" s="312"/>
      <c r="I176" s="51"/>
      <c r="J176" s="51"/>
      <c r="K176" s="51"/>
      <c r="L176" s="283"/>
      <c r="M176" s="292"/>
      <c r="N176" s="296">
        <f>all!H193</f>
        <v>39</v>
      </c>
      <c r="O176" s="51">
        <f t="shared" si="4"/>
        <v>1</v>
      </c>
      <c r="P176" s="51">
        <f t="shared" si="21"/>
        <v>36.71428571</v>
      </c>
      <c r="Q176" s="261">
        <f t="shared" si="5"/>
        <v>0.02631578947</v>
      </c>
      <c r="R176" s="293">
        <f t="shared" si="22"/>
        <v>0.01589091777</v>
      </c>
      <c r="S176" s="296">
        <f>all!I193</f>
        <v>278</v>
      </c>
      <c r="T176" s="51">
        <f t="shared" si="6"/>
        <v>5</v>
      </c>
      <c r="U176" s="288">
        <f t="shared" si="23"/>
        <v>3.428571429</v>
      </c>
      <c r="V176" s="54">
        <f t="shared" si="7"/>
        <v>0.01831501832</v>
      </c>
      <c r="W176" s="294">
        <f t="shared" si="24"/>
        <v>0.01299965873</v>
      </c>
      <c r="X176" s="296">
        <f t="shared" si="1"/>
        <v>317</v>
      </c>
      <c r="Y176" s="54">
        <f t="shared" si="8"/>
        <v>0.0192926045</v>
      </c>
      <c r="Z176" s="294">
        <f t="shared" si="25"/>
        <v>0.01332300839</v>
      </c>
      <c r="AA176" s="310">
        <f t="shared" si="9"/>
        <v>5</v>
      </c>
      <c r="AB176" s="146">
        <v>154.0</v>
      </c>
      <c r="AC176" s="284">
        <f t="shared" si="29"/>
        <v>151.1428571</v>
      </c>
      <c r="AD176" s="298">
        <f t="shared" si="28"/>
        <v>6</v>
      </c>
      <c r="AE176" s="162">
        <f t="shared" si="12"/>
        <v>469</v>
      </c>
      <c r="AF176" s="261">
        <f t="shared" si="13"/>
        <v>0.01295896328</v>
      </c>
      <c r="AG176" s="293">
        <f t="shared" si="26"/>
        <v>0.01115469264</v>
      </c>
      <c r="AI176" s="307">
        <f t="shared" si="30"/>
        <v>68</v>
      </c>
      <c r="AJ176" s="281">
        <f t="shared" si="11"/>
        <v>0.03144654088</v>
      </c>
    </row>
    <row r="177" ht="15.75" customHeight="1">
      <c r="A177" s="306">
        <f>all!A194</f>
        <v>44078</v>
      </c>
      <c r="B177" s="260">
        <f>all!B194</f>
        <v>11214</v>
      </c>
      <c r="C177" s="261">
        <f t="shared" si="2"/>
        <v>0.01834362514</v>
      </c>
      <c r="D177" s="291">
        <f t="shared" si="20"/>
        <v>0.01923549612</v>
      </c>
      <c r="E177" s="302"/>
      <c r="G177" s="303"/>
      <c r="H177" s="312"/>
      <c r="I177" s="51"/>
      <c r="J177" s="51"/>
      <c r="K177" s="51"/>
      <c r="L177" s="283"/>
      <c r="M177" s="292"/>
      <c r="N177" s="296">
        <f>all!H194</f>
        <v>38</v>
      </c>
      <c r="O177" s="51">
        <f t="shared" si="4"/>
        <v>-1</v>
      </c>
      <c r="P177" s="51">
        <f t="shared" si="21"/>
        <v>37.14285714</v>
      </c>
      <c r="Q177" s="261">
        <f t="shared" si="5"/>
        <v>-0.02564102564</v>
      </c>
      <c r="R177" s="293">
        <f t="shared" si="22"/>
        <v>0.01222791411</v>
      </c>
      <c r="S177" s="296">
        <f>all!I194</f>
        <v>279</v>
      </c>
      <c r="T177" s="51">
        <f t="shared" si="6"/>
        <v>1</v>
      </c>
      <c r="U177" s="288">
        <f t="shared" si="23"/>
        <v>2.857142857</v>
      </c>
      <c r="V177" s="54">
        <f t="shared" si="7"/>
        <v>0.003597122302</v>
      </c>
      <c r="W177" s="294">
        <f t="shared" si="24"/>
        <v>0.01070138486</v>
      </c>
      <c r="X177" s="296">
        <f t="shared" si="1"/>
        <v>317</v>
      </c>
      <c r="Y177" s="54">
        <f t="shared" si="8"/>
        <v>0</v>
      </c>
      <c r="Z177" s="294">
        <f t="shared" si="25"/>
        <v>0.01085143152</v>
      </c>
      <c r="AA177" s="310">
        <f t="shared" si="9"/>
        <v>1</v>
      </c>
      <c r="AB177" s="146">
        <v>157.0</v>
      </c>
      <c r="AC177" s="284">
        <f t="shared" si="29"/>
        <v>152.5714286</v>
      </c>
      <c r="AD177" s="298">
        <f t="shared" si="28"/>
        <v>3</v>
      </c>
      <c r="AE177" s="162">
        <f t="shared" si="12"/>
        <v>472</v>
      </c>
      <c r="AF177" s="261">
        <f t="shared" si="13"/>
        <v>0.006396588486</v>
      </c>
      <c r="AG177" s="293">
        <f t="shared" si="26"/>
        <v>0.01042267138</v>
      </c>
      <c r="AI177" s="307">
        <f t="shared" si="30"/>
        <v>69</v>
      </c>
      <c r="AJ177" s="281">
        <f t="shared" si="11"/>
        <v>0.006329113924</v>
      </c>
    </row>
    <row r="178" ht="15.75" customHeight="1">
      <c r="A178" s="308">
        <f>all!A195</f>
        <v>44079</v>
      </c>
      <c r="B178" s="260">
        <f>all!B195</f>
        <v>11400</v>
      </c>
      <c r="C178" s="261">
        <f t="shared" si="2"/>
        <v>0.01658640984</v>
      </c>
      <c r="D178" s="291">
        <f t="shared" si="20"/>
        <v>0.01902848902</v>
      </c>
      <c r="E178" s="302"/>
      <c r="G178" s="303"/>
      <c r="H178" s="312"/>
      <c r="I178" s="51"/>
      <c r="J178" s="51"/>
      <c r="K178" s="51"/>
      <c r="L178" s="283"/>
      <c r="M178" s="292"/>
      <c r="N178" s="296">
        <f>all!H195</f>
        <v>40</v>
      </c>
      <c r="O178" s="51">
        <f t="shared" si="4"/>
        <v>2</v>
      </c>
      <c r="P178" s="51">
        <f t="shared" si="21"/>
        <v>37.71428571</v>
      </c>
      <c r="Q178" s="261">
        <f t="shared" si="5"/>
        <v>0.05263157895</v>
      </c>
      <c r="R178" s="293">
        <f t="shared" si="22"/>
        <v>0.01566507845</v>
      </c>
      <c r="S178" s="296">
        <f>all!I195</f>
        <v>280</v>
      </c>
      <c r="T178" s="51">
        <f t="shared" si="6"/>
        <v>1</v>
      </c>
      <c r="U178" s="288">
        <f t="shared" si="23"/>
        <v>2.857142857</v>
      </c>
      <c r="V178" s="54">
        <f t="shared" si="7"/>
        <v>0.003584229391</v>
      </c>
      <c r="W178" s="294">
        <f t="shared" si="24"/>
        <v>0.01066184565</v>
      </c>
      <c r="X178" s="296">
        <f t="shared" si="1"/>
        <v>320</v>
      </c>
      <c r="Y178" s="54">
        <f t="shared" si="8"/>
        <v>0.009463722397</v>
      </c>
      <c r="Z178" s="294">
        <f t="shared" si="25"/>
        <v>0.01123157457</v>
      </c>
      <c r="AA178" s="310">
        <f t="shared" si="9"/>
        <v>1</v>
      </c>
      <c r="AB178" s="146">
        <v>157.0</v>
      </c>
      <c r="AC178" s="284">
        <f t="shared" si="29"/>
        <v>153.8571429</v>
      </c>
      <c r="AD178" s="298">
        <f t="shared" si="28"/>
        <v>3</v>
      </c>
      <c r="AE178" s="162">
        <f t="shared" si="12"/>
        <v>475</v>
      </c>
      <c r="AF178" s="261">
        <f t="shared" si="13"/>
        <v>0.006355932203</v>
      </c>
      <c r="AG178" s="293">
        <f t="shared" si="26"/>
        <v>0.01035441698</v>
      </c>
      <c r="AI178" s="307">
        <f t="shared" si="30"/>
        <v>69</v>
      </c>
      <c r="AJ178" s="281">
        <f t="shared" si="11"/>
        <v>0.006329113924</v>
      </c>
    </row>
    <row r="179" ht="15.75" customHeight="1">
      <c r="A179" s="308">
        <f>all!A196</f>
        <v>44080</v>
      </c>
      <c r="B179" s="260">
        <f>all!B196</f>
        <v>11538</v>
      </c>
      <c r="C179" s="261">
        <f t="shared" si="2"/>
        <v>0.01210526316</v>
      </c>
      <c r="D179" s="291">
        <f t="shared" si="20"/>
        <v>0.01851293479</v>
      </c>
      <c r="E179" s="302"/>
      <c r="G179" s="303"/>
      <c r="H179" s="312"/>
      <c r="I179" s="51"/>
      <c r="J179" s="51"/>
      <c r="K179" s="51"/>
      <c r="L179" s="283"/>
      <c r="M179" s="292"/>
      <c r="N179" s="296">
        <f>all!H196</f>
        <v>41</v>
      </c>
      <c r="O179" s="51">
        <f t="shared" si="4"/>
        <v>1</v>
      </c>
      <c r="P179" s="51">
        <f t="shared" si="21"/>
        <v>38.57142857</v>
      </c>
      <c r="Q179" s="261">
        <f t="shared" si="5"/>
        <v>0.025</v>
      </c>
      <c r="R179" s="293">
        <f t="shared" si="22"/>
        <v>0.02320476099</v>
      </c>
      <c r="S179" s="296">
        <f>all!I196</f>
        <v>284</v>
      </c>
      <c r="T179" s="51">
        <f t="shared" si="6"/>
        <v>4</v>
      </c>
      <c r="U179" s="288">
        <f t="shared" si="23"/>
        <v>3.142857143</v>
      </c>
      <c r="V179" s="54">
        <f t="shared" si="7"/>
        <v>0.01428571429</v>
      </c>
      <c r="W179" s="294">
        <f t="shared" si="24"/>
        <v>0.01160376088</v>
      </c>
      <c r="X179" s="296">
        <f t="shared" si="1"/>
        <v>325</v>
      </c>
      <c r="Y179" s="54">
        <f t="shared" si="8"/>
        <v>0.015625</v>
      </c>
      <c r="Z179" s="294">
        <f t="shared" si="25"/>
        <v>0.01298109194</v>
      </c>
      <c r="AA179" s="310">
        <f t="shared" si="9"/>
        <v>4</v>
      </c>
      <c r="AB179" s="146">
        <v>161.0</v>
      </c>
      <c r="AC179" s="284">
        <f t="shared" si="29"/>
        <v>155.5714286</v>
      </c>
      <c r="AD179" s="298">
        <f t="shared" si="28"/>
        <v>9</v>
      </c>
      <c r="AE179" s="162">
        <f t="shared" si="12"/>
        <v>484</v>
      </c>
      <c r="AF179" s="261">
        <f t="shared" si="13"/>
        <v>0.01894736842</v>
      </c>
      <c r="AG179" s="293">
        <f t="shared" si="26"/>
        <v>0.01241477149</v>
      </c>
      <c r="AI179" s="307">
        <f t="shared" si="30"/>
        <v>72</v>
      </c>
      <c r="AJ179" s="281">
        <f t="shared" si="11"/>
        <v>0.02424242424</v>
      </c>
    </row>
    <row r="180" ht="15.75" customHeight="1">
      <c r="A180" s="306">
        <f>all!A197</f>
        <v>44081</v>
      </c>
      <c r="B180" s="260">
        <f>all!B197</f>
        <v>11677</v>
      </c>
      <c r="C180" s="261">
        <f t="shared" si="2"/>
        <v>0.01204714855</v>
      </c>
      <c r="D180" s="291">
        <f t="shared" si="20"/>
        <v>0.01765779745</v>
      </c>
      <c r="E180" s="302"/>
      <c r="G180" s="303"/>
      <c r="H180" s="312"/>
      <c r="I180" s="51"/>
      <c r="J180" s="51"/>
      <c r="K180" s="51"/>
      <c r="L180" s="283"/>
      <c r="M180" s="292"/>
      <c r="N180" s="296">
        <f>all!H197</f>
        <v>42</v>
      </c>
      <c r="O180" s="51">
        <f t="shared" si="4"/>
        <v>1</v>
      </c>
      <c r="P180" s="51">
        <f t="shared" si="21"/>
        <v>39.42857143</v>
      </c>
      <c r="Q180" s="261">
        <f t="shared" si="5"/>
        <v>0.0243902439</v>
      </c>
      <c r="R180" s="293">
        <f t="shared" si="22"/>
        <v>0.02260744889</v>
      </c>
      <c r="S180" s="296">
        <f>all!I197</f>
        <v>289</v>
      </c>
      <c r="T180" s="51">
        <f t="shared" si="6"/>
        <v>5</v>
      </c>
      <c r="U180" s="288">
        <f t="shared" si="23"/>
        <v>3.285714286</v>
      </c>
      <c r="V180" s="54">
        <f t="shared" si="7"/>
        <v>0.0176056338</v>
      </c>
      <c r="W180" s="294">
        <f t="shared" si="24"/>
        <v>0.01193782634</v>
      </c>
      <c r="X180" s="296">
        <f t="shared" si="1"/>
        <v>331</v>
      </c>
      <c r="Y180" s="54">
        <f t="shared" si="8"/>
        <v>0.01846153846</v>
      </c>
      <c r="Z180" s="294">
        <f t="shared" si="25"/>
        <v>0.01321345217</v>
      </c>
      <c r="AA180" s="310">
        <f t="shared" si="9"/>
        <v>5</v>
      </c>
      <c r="AB180" s="146">
        <v>160.0</v>
      </c>
      <c r="AC180" s="284">
        <f t="shared" si="29"/>
        <v>156.5714286</v>
      </c>
      <c r="AD180" s="298">
        <f t="shared" si="28"/>
        <v>5</v>
      </c>
      <c r="AE180" s="162">
        <f t="shared" si="12"/>
        <v>489</v>
      </c>
      <c r="AF180" s="261">
        <f t="shared" si="13"/>
        <v>0.01033057851</v>
      </c>
      <c r="AG180" s="293">
        <f t="shared" si="26"/>
        <v>0.01099481552</v>
      </c>
      <c r="AI180" s="307">
        <f t="shared" si="30"/>
        <v>76</v>
      </c>
      <c r="AJ180" s="281">
        <f t="shared" si="11"/>
        <v>0.0303030303</v>
      </c>
    </row>
    <row r="181" ht="15.75" customHeight="1">
      <c r="A181" s="306">
        <f>all!A198</f>
        <v>44082</v>
      </c>
      <c r="B181" s="260">
        <f>all!B198</f>
        <v>11846</v>
      </c>
      <c r="C181" s="261">
        <f t="shared" si="2"/>
        <v>0.01447289544</v>
      </c>
      <c r="D181" s="291">
        <f t="shared" si="20"/>
        <v>0.01686295644</v>
      </c>
      <c r="E181" s="302"/>
      <c r="G181" s="303"/>
      <c r="H181" s="312"/>
      <c r="I181" s="51"/>
      <c r="J181" s="51"/>
      <c r="K181" s="51"/>
      <c r="L181" s="283"/>
      <c r="M181" s="292"/>
      <c r="N181" s="296">
        <f>all!H198</f>
        <v>42</v>
      </c>
      <c r="O181" s="51">
        <f t="shared" si="4"/>
        <v>0</v>
      </c>
      <c r="P181" s="51">
        <f t="shared" si="21"/>
        <v>40</v>
      </c>
      <c r="Q181" s="261">
        <f t="shared" si="5"/>
        <v>0</v>
      </c>
      <c r="R181" s="293">
        <f t="shared" si="22"/>
        <v>0.01467094095</v>
      </c>
      <c r="S181" s="296">
        <f>all!I198</f>
        <v>290</v>
      </c>
      <c r="T181" s="51">
        <f t="shared" si="6"/>
        <v>1</v>
      </c>
      <c r="U181" s="288">
        <f t="shared" si="23"/>
        <v>2.714285714</v>
      </c>
      <c r="V181" s="54">
        <f t="shared" si="7"/>
        <v>0.003460207612</v>
      </c>
      <c r="W181" s="294">
        <f t="shared" si="24"/>
        <v>0.009746857073</v>
      </c>
      <c r="X181" s="296">
        <f t="shared" si="1"/>
        <v>332</v>
      </c>
      <c r="Y181" s="54">
        <f t="shared" si="8"/>
        <v>0.003021148036</v>
      </c>
      <c r="Z181" s="294">
        <f t="shared" si="25"/>
        <v>0.01033378647</v>
      </c>
      <c r="AA181" s="310">
        <f t="shared" si="9"/>
        <v>1</v>
      </c>
      <c r="AB181" s="146">
        <v>164.0</v>
      </c>
      <c r="AC181" s="284">
        <f t="shared" si="29"/>
        <v>158.1428571</v>
      </c>
      <c r="AD181" s="298">
        <f t="shared" si="28"/>
        <v>5</v>
      </c>
      <c r="AE181" s="162">
        <f t="shared" si="12"/>
        <v>494</v>
      </c>
      <c r="AF181" s="261">
        <f t="shared" si="13"/>
        <v>0.01022494888</v>
      </c>
      <c r="AG181" s="293">
        <f t="shared" si="26"/>
        <v>0.01024801699</v>
      </c>
      <c r="AI181" s="307">
        <f t="shared" si="30"/>
        <v>76</v>
      </c>
      <c r="AJ181" s="281">
        <f t="shared" si="11"/>
        <v>0.006060606061</v>
      </c>
    </row>
    <row r="182" ht="15.75" customHeight="1">
      <c r="A182" s="306">
        <f>all!A199</f>
        <v>44083</v>
      </c>
      <c r="B182" s="260">
        <f>all!B199</f>
        <v>12094</v>
      </c>
      <c r="C182" s="261">
        <f t="shared" si="2"/>
        <v>0.02093533682</v>
      </c>
      <c r="D182" s="291">
        <f t="shared" si="20"/>
        <v>0.01669508207</v>
      </c>
      <c r="E182" s="302"/>
      <c r="G182" s="303"/>
      <c r="H182" s="312"/>
      <c r="I182" s="51"/>
      <c r="J182" s="51"/>
      <c r="K182" s="51"/>
      <c r="L182" s="283"/>
      <c r="M182" s="292"/>
      <c r="N182" s="296">
        <f>all!H199</f>
        <v>46</v>
      </c>
      <c r="O182" s="51">
        <f t="shared" si="4"/>
        <v>4</v>
      </c>
      <c r="P182" s="51">
        <f t="shared" si="21"/>
        <v>41.14285714</v>
      </c>
      <c r="Q182" s="261">
        <f t="shared" si="5"/>
        <v>0.09523809524</v>
      </c>
      <c r="R182" s="293">
        <f t="shared" si="22"/>
        <v>0.02827638313</v>
      </c>
      <c r="S182" s="296">
        <f>all!I199</f>
        <v>293</v>
      </c>
      <c r="T182" s="51">
        <f t="shared" si="6"/>
        <v>3</v>
      </c>
      <c r="U182" s="288">
        <f t="shared" si="23"/>
        <v>2.857142857</v>
      </c>
      <c r="V182" s="54">
        <f t="shared" si="7"/>
        <v>0.01034482759</v>
      </c>
      <c r="W182" s="294">
        <f t="shared" si="24"/>
        <v>0.01017039333</v>
      </c>
      <c r="X182" s="296">
        <f t="shared" si="1"/>
        <v>339</v>
      </c>
      <c r="Y182" s="54">
        <f t="shared" si="8"/>
        <v>0.02108433735</v>
      </c>
      <c r="Z182" s="294">
        <f t="shared" si="25"/>
        <v>0.01242119296</v>
      </c>
      <c r="AA182" s="310">
        <f t="shared" si="9"/>
        <v>3</v>
      </c>
      <c r="AB182" s="146">
        <v>167.0</v>
      </c>
      <c r="AC182" s="284">
        <f t="shared" si="29"/>
        <v>160</v>
      </c>
      <c r="AD182" s="298">
        <f t="shared" si="28"/>
        <v>10</v>
      </c>
      <c r="AE182" s="162">
        <f t="shared" si="12"/>
        <v>504</v>
      </c>
      <c r="AF182" s="261">
        <f t="shared" si="13"/>
        <v>0.02024291498</v>
      </c>
      <c r="AG182" s="293">
        <f t="shared" si="26"/>
        <v>0.01220818497</v>
      </c>
      <c r="AI182" s="307">
        <f t="shared" si="30"/>
        <v>77</v>
      </c>
      <c r="AJ182" s="281">
        <f t="shared" si="11"/>
        <v>0.01764705882</v>
      </c>
    </row>
    <row r="183" ht="15.75" customHeight="1">
      <c r="A183" s="306">
        <f>all!A200</f>
        <v>44084</v>
      </c>
      <c r="B183" s="260">
        <f>all!B200</f>
        <v>12466</v>
      </c>
      <c r="C183" s="261">
        <f t="shared" si="2"/>
        <v>0.03075905408</v>
      </c>
      <c r="D183" s="291">
        <f t="shared" si="20"/>
        <v>0.017892819</v>
      </c>
      <c r="E183" s="302"/>
      <c r="G183" s="303"/>
      <c r="H183" s="312"/>
      <c r="I183" s="51"/>
      <c r="J183" s="51"/>
      <c r="K183" s="51"/>
      <c r="L183" s="283"/>
      <c r="M183" s="292"/>
      <c r="N183" s="296">
        <f>all!H200</f>
        <v>49</v>
      </c>
      <c r="O183" s="51">
        <f t="shared" si="4"/>
        <v>3</v>
      </c>
      <c r="P183" s="51">
        <f t="shared" si="21"/>
        <v>42.57142857</v>
      </c>
      <c r="Q183" s="261">
        <f t="shared" si="5"/>
        <v>0.0652173913</v>
      </c>
      <c r="R183" s="293">
        <f t="shared" si="22"/>
        <v>0.03383375482</v>
      </c>
      <c r="S183" s="296">
        <f>all!I200</f>
        <v>297</v>
      </c>
      <c r="T183" s="51">
        <f t="shared" si="6"/>
        <v>4</v>
      </c>
      <c r="U183" s="288">
        <f t="shared" si="23"/>
        <v>2.714285714</v>
      </c>
      <c r="V183" s="54">
        <f t="shared" si="7"/>
        <v>0.01365187713</v>
      </c>
      <c r="W183" s="294">
        <f t="shared" si="24"/>
        <v>0.009504230302</v>
      </c>
      <c r="X183" s="296">
        <f t="shared" si="1"/>
        <v>346</v>
      </c>
      <c r="Y183" s="54">
        <f t="shared" si="8"/>
        <v>0.02064896755</v>
      </c>
      <c r="Z183" s="294">
        <f t="shared" si="25"/>
        <v>0.01261495911</v>
      </c>
      <c r="AA183" s="310">
        <f t="shared" si="9"/>
        <v>4</v>
      </c>
      <c r="AB183" s="146">
        <v>167.0</v>
      </c>
      <c r="AC183" s="284">
        <f t="shared" si="29"/>
        <v>161.8571429</v>
      </c>
      <c r="AD183" s="298">
        <f t="shared" si="28"/>
        <v>7</v>
      </c>
      <c r="AE183" s="162">
        <f t="shared" si="12"/>
        <v>511</v>
      </c>
      <c r="AF183" s="261">
        <f t="shared" si="13"/>
        <v>0.01388888889</v>
      </c>
      <c r="AG183" s="293">
        <f t="shared" si="26"/>
        <v>0.01234103148</v>
      </c>
      <c r="AI183" s="307">
        <f t="shared" si="30"/>
        <v>76</v>
      </c>
      <c r="AJ183" s="281">
        <f t="shared" si="11"/>
        <v>0.02339181287</v>
      </c>
    </row>
    <row r="184" ht="15.75" customHeight="1">
      <c r="A184" s="306">
        <f>all!A201</f>
        <v>44085</v>
      </c>
      <c r="B184" s="260">
        <f>all!B201</f>
        <v>12748</v>
      </c>
      <c r="C184" s="261">
        <f t="shared" si="2"/>
        <v>0.02262153056</v>
      </c>
      <c r="D184" s="291">
        <f t="shared" si="20"/>
        <v>0.01850394835</v>
      </c>
      <c r="E184" s="302"/>
      <c r="G184" s="303"/>
      <c r="H184" s="312"/>
      <c r="I184" s="51"/>
      <c r="J184" s="51"/>
      <c r="K184" s="51"/>
      <c r="L184" s="283"/>
      <c r="M184" s="292"/>
      <c r="N184" s="296">
        <f>all!H201</f>
        <v>52</v>
      </c>
      <c r="O184" s="51">
        <f t="shared" si="4"/>
        <v>3</v>
      </c>
      <c r="P184" s="51">
        <f t="shared" si="21"/>
        <v>44.57142857</v>
      </c>
      <c r="Q184" s="261">
        <f t="shared" si="5"/>
        <v>0.0612244898</v>
      </c>
      <c r="R184" s="293">
        <f t="shared" si="22"/>
        <v>0.04624311417</v>
      </c>
      <c r="S184" s="296">
        <f>all!I201</f>
        <v>300</v>
      </c>
      <c r="T184" s="51">
        <f t="shared" si="6"/>
        <v>3</v>
      </c>
      <c r="U184" s="288">
        <f t="shared" si="23"/>
        <v>3</v>
      </c>
      <c r="V184" s="54">
        <f t="shared" si="7"/>
        <v>0.0101010101</v>
      </c>
      <c r="W184" s="294">
        <f t="shared" si="24"/>
        <v>0.01043335713</v>
      </c>
      <c r="X184" s="296">
        <f t="shared" si="1"/>
        <v>352</v>
      </c>
      <c r="Y184" s="54">
        <f t="shared" si="8"/>
        <v>0.01734104046</v>
      </c>
      <c r="Z184" s="294">
        <f t="shared" si="25"/>
        <v>0.01509225061</v>
      </c>
      <c r="AA184" s="310">
        <f t="shared" si="9"/>
        <v>3</v>
      </c>
      <c r="AB184" s="146">
        <v>169.0</v>
      </c>
      <c r="AC184" s="284">
        <f t="shared" si="29"/>
        <v>163.5714286</v>
      </c>
      <c r="AD184" s="298">
        <f t="shared" si="28"/>
        <v>8</v>
      </c>
      <c r="AE184" s="162">
        <f t="shared" si="12"/>
        <v>519</v>
      </c>
      <c r="AF184" s="261">
        <f t="shared" si="13"/>
        <v>0.0156555773</v>
      </c>
      <c r="AG184" s="293">
        <f t="shared" si="26"/>
        <v>0.01366374417</v>
      </c>
      <c r="AI184" s="307">
        <f t="shared" si="30"/>
        <v>77</v>
      </c>
      <c r="AJ184" s="281">
        <f t="shared" si="11"/>
        <v>0.01744186047</v>
      </c>
    </row>
    <row r="185" ht="15.75" customHeight="1">
      <c r="A185" s="308">
        <f>all!A202</f>
        <v>44086</v>
      </c>
      <c r="B185" s="260">
        <f>all!B202</f>
        <v>13050</v>
      </c>
      <c r="C185" s="261">
        <f t="shared" si="2"/>
        <v>0.02368999059</v>
      </c>
      <c r="D185" s="291">
        <f t="shared" si="20"/>
        <v>0.0195187456</v>
      </c>
      <c r="E185" s="302"/>
      <c r="G185" s="303"/>
      <c r="H185" s="312"/>
      <c r="I185" s="51"/>
      <c r="J185" s="51"/>
      <c r="K185" s="51"/>
      <c r="L185" s="283"/>
      <c r="M185" s="292"/>
      <c r="N185" s="296">
        <f>all!H202</f>
        <v>53</v>
      </c>
      <c r="O185" s="51">
        <f t="shared" si="4"/>
        <v>1</v>
      </c>
      <c r="P185" s="51">
        <f t="shared" si="21"/>
        <v>46.42857143</v>
      </c>
      <c r="Q185" s="261">
        <f t="shared" si="5"/>
        <v>0.01923076923</v>
      </c>
      <c r="R185" s="293">
        <f t="shared" si="22"/>
        <v>0.04147156992</v>
      </c>
      <c r="S185" s="296">
        <f>all!I202</f>
        <v>302</v>
      </c>
      <c r="T185" s="51">
        <f t="shared" si="6"/>
        <v>2</v>
      </c>
      <c r="U185" s="288">
        <f t="shared" si="23"/>
        <v>3.142857143</v>
      </c>
      <c r="V185" s="54">
        <f t="shared" si="7"/>
        <v>0.006666666667</v>
      </c>
      <c r="W185" s="294">
        <f t="shared" si="24"/>
        <v>0.01087370531</v>
      </c>
      <c r="X185" s="296">
        <f t="shared" si="1"/>
        <v>355</v>
      </c>
      <c r="Y185" s="54">
        <f t="shared" si="8"/>
        <v>0.008522727273</v>
      </c>
      <c r="Z185" s="294">
        <f t="shared" si="25"/>
        <v>0.01495782273</v>
      </c>
      <c r="AA185" s="310">
        <f t="shared" si="9"/>
        <v>2</v>
      </c>
      <c r="AB185" s="146">
        <v>170.0</v>
      </c>
      <c r="AC185" s="284">
        <f t="shared" si="29"/>
        <v>165.4285714</v>
      </c>
      <c r="AD185" s="298">
        <f t="shared" si="28"/>
        <v>4</v>
      </c>
      <c r="AE185" s="162">
        <f t="shared" si="12"/>
        <v>523</v>
      </c>
      <c r="AF185" s="261">
        <f t="shared" si="13"/>
        <v>0.007707129094</v>
      </c>
      <c r="AG185" s="293">
        <f t="shared" si="26"/>
        <v>0.0138567723</v>
      </c>
      <c r="AI185" s="307">
        <f t="shared" si="30"/>
        <v>76</v>
      </c>
      <c r="AJ185" s="281">
        <f t="shared" si="11"/>
        <v>0.01162790698</v>
      </c>
    </row>
    <row r="186" ht="15.75" customHeight="1">
      <c r="A186" s="308">
        <f>all!A203</f>
        <v>44087</v>
      </c>
      <c r="B186" s="260">
        <f>all!B203</f>
        <v>13254</v>
      </c>
      <c r="C186" s="261">
        <f t="shared" si="2"/>
        <v>0.01563218391</v>
      </c>
      <c r="D186" s="291">
        <f t="shared" si="20"/>
        <v>0.02002259142</v>
      </c>
      <c r="E186" s="302"/>
      <c r="G186" s="303"/>
      <c r="H186" s="312"/>
      <c r="I186" s="51"/>
      <c r="J186" s="51"/>
      <c r="K186" s="51"/>
      <c r="L186" s="283"/>
      <c r="M186" s="292"/>
      <c r="N186" s="296">
        <f>all!H203</f>
        <v>54</v>
      </c>
      <c r="O186" s="51">
        <f t="shared" si="4"/>
        <v>1</v>
      </c>
      <c r="P186" s="51">
        <f t="shared" si="21"/>
        <v>48.28571429</v>
      </c>
      <c r="Q186" s="261">
        <f t="shared" si="5"/>
        <v>0.01886792453</v>
      </c>
      <c r="R186" s="293">
        <f t="shared" si="22"/>
        <v>0.04059555914</v>
      </c>
      <c r="S186" s="296">
        <f>all!I203</f>
        <v>305</v>
      </c>
      <c r="T186" s="51">
        <f t="shared" si="6"/>
        <v>3</v>
      </c>
      <c r="U186" s="288">
        <f t="shared" si="23"/>
        <v>3</v>
      </c>
      <c r="V186" s="54">
        <f t="shared" si="7"/>
        <v>0.009933774834</v>
      </c>
      <c r="W186" s="294">
        <f t="shared" si="24"/>
        <v>0.01025199968</v>
      </c>
      <c r="X186" s="296">
        <f t="shared" si="1"/>
        <v>359</v>
      </c>
      <c r="Y186" s="54">
        <f t="shared" si="8"/>
        <v>0.01126760563</v>
      </c>
      <c r="Z186" s="294">
        <f t="shared" si="25"/>
        <v>0.01433533782</v>
      </c>
      <c r="AA186" s="310">
        <f t="shared" si="9"/>
        <v>3</v>
      </c>
      <c r="AB186" s="146">
        <v>171.0</v>
      </c>
      <c r="AC186" s="284">
        <f t="shared" si="29"/>
        <v>166.8571429</v>
      </c>
      <c r="AD186" s="298">
        <f t="shared" si="28"/>
        <v>5</v>
      </c>
      <c r="AE186" s="162">
        <f t="shared" si="12"/>
        <v>528</v>
      </c>
      <c r="AF186" s="261">
        <f t="shared" si="13"/>
        <v>0.009560229446</v>
      </c>
      <c r="AG186" s="293">
        <f t="shared" si="26"/>
        <v>0.01251575244</v>
      </c>
      <c r="AI186" s="307">
        <f t="shared" si="30"/>
        <v>77</v>
      </c>
      <c r="AJ186" s="281">
        <f t="shared" si="11"/>
        <v>0.01724137931</v>
      </c>
    </row>
    <row r="187" ht="15.75" customHeight="1">
      <c r="A187" s="306">
        <f>all!A204</f>
        <v>44088</v>
      </c>
      <c r="B187" s="260">
        <f>all!B204</f>
        <v>13434</v>
      </c>
      <c r="C187" s="261">
        <f t="shared" si="2"/>
        <v>0.01358080579</v>
      </c>
      <c r="D187" s="291">
        <f t="shared" si="20"/>
        <v>0.02024168531</v>
      </c>
      <c r="E187" s="302"/>
      <c r="G187" s="303"/>
      <c r="H187" s="312"/>
      <c r="I187" s="51"/>
      <c r="J187" s="51"/>
      <c r="K187" s="51"/>
      <c r="L187" s="283"/>
      <c r="M187" s="292"/>
      <c r="N187" s="296">
        <f>all!H204</f>
        <v>59</v>
      </c>
      <c r="O187" s="51">
        <f t="shared" si="4"/>
        <v>5</v>
      </c>
      <c r="P187" s="51">
        <f t="shared" si="21"/>
        <v>50.71428571</v>
      </c>
      <c r="Q187" s="261">
        <f t="shared" si="5"/>
        <v>0.09259259259</v>
      </c>
      <c r="R187" s="293">
        <f t="shared" si="22"/>
        <v>0.05033875181</v>
      </c>
      <c r="S187" s="296">
        <f>all!I204</f>
        <v>310</v>
      </c>
      <c r="T187" s="51">
        <f t="shared" si="6"/>
        <v>5</v>
      </c>
      <c r="U187" s="288">
        <f t="shared" si="23"/>
        <v>3</v>
      </c>
      <c r="V187" s="54">
        <f t="shared" si="7"/>
        <v>0.01639344262</v>
      </c>
      <c r="W187" s="294">
        <f t="shared" si="24"/>
        <v>0.01007882951</v>
      </c>
      <c r="X187" s="296">
        <f t="shared" si="1"/>
        <v>369</v>
      </c>
      <c r="Y187" s="54">
        <f t="shared" si="8"/>
        <v>0.0278551532</v>
      </c>
      <c r="Z187" s="294">
        <f t="shared" si="25"/>
        <v>0.01567728279</v>
      </c>
      <c r="AA187" s="310">
        <f t="shared" si="9"/>
        <v>5</v>
      </c>
      <c r="AB187" s="146">
        <v>173.0</v>
      </c>
      <c r="AC187" s="284">
        <f t="shared" si="29"/>
        <v>168.7142857</v>
      </c>
      <c r="AD187" s="298">
        <f t="shared" si="28"/>
        <v>12</v>
      </c>
      <c r="AE187" s="162">
        <f t="shared" si="12"/>
        <v>540</v>
      </c>
      <c r="AF187" s="261">
        <f t="shared" si="13"/>
        <v>0.02272727273</v>
      </c>
      <c r="AG187" s="293">
        <f t="shared" si="26"/>
        <v>0.01428670876</v>
      </c>
      <c r="AI187" s="307">
        <f t="shared" si="30"/>
        <v>80</v>
      </c>
      <c r="AJ187" s="281">
        <f t="shared" si="11"/>
        <v>0.02808988764</v>
      </c>
    </row>
    <row r="188" ht="15.75" customHeight="1">
      <c r="A188" s="306">
        <f>all!A205</f>
        <v>44089</v>
      </c>
      <c r="B188" s="260">
        <f>all!B205</f>
        <v>13744</v>
      </c>
      <c r="C188" s="261">
        <f t="shared" si="2"/>
        <v>0.02307577788</v>
      </c>
      <c r="D188" s="291">
        <f t="shared" si="20"/>
        <v>0.02147066852</v>
      </c>
      <c r="E188" s="302"/>
      <c r="G188" s="303"/>
      <c r="H188" s="312"/>
      <c r="I188" s="51"/>
      <c r="J188" s="51"/>
      <c r="K188" s="51"/>
      <c r="L188" s="283"/>
      <c r="M188" s="292"/>
      <c r="N188" s="296">
        <f>all!H205</f>
        <v>67</v>
      </c>
      <c r="O188" s="51">
        <f t="shared" si="4"/>
        <v>8</v>
      </c>
      <c r="P188" s="51">
        <f t="shared" si="21"/>
        <v>54.28571429</v>
      </c>
      <c r="Q188" s="261">
        <f t="shared" si="5"/>
        <v>0.1355932203</v>
      </c>
      <c r="R188" s="293">
        <f t="shared" si="22"/>
        <v>0.06970921186</v>
      </c>
      <c r="S188" s="296">
        <f>all!I205</f>
        <v>313</v>
      </c>
      <c r="T188" s="51">
        <f t="shared" si="6"/>
        <v>3</v>
      </c>
      <c r="U188" s="288">
        <f t="shared" si="23"/>
        <v>3.285714286</v>
      </c>
      <c r="V188" s="54">
        <f t="shared" si="7"/>
        <v>0.009677419355</v>
      </c>
      <c r="W188" s="294">
        <f t="shared" si="24"/>
        <v>0.01096700261</v>
      </c>
      <c r="X188" s="296">
        <f t="shared" si="1"/>
        <v>380</v>
      </c>
      <c r="Y188" s="54">
        <f t="shared" si="8"/>
        <v>0.0298102981</v>
      </c>
      <c r="Z188" s="294">
        <f t="shared" si="25"/>
        <v>0.01950430423</v>
      </c>
      <c r="AA188" s="310">
        <f t="shared" si="9"/>
        <v>3</v>
      </c>
      <c r="AB188" s="146">
        <v>175.0</v>
      </c>
      <c r="AC188" s="284">
        <f t="shared" si="29"/>
        <v>170.2857143</v>
      </c>
      <c r="AD188" s="298">
        <f t="shared" si="28"/>
        <v>13</v>
      </c>
      <c r="AE188" s="162">
        <f t="shared" si="12"/>
        <v>553</v>
      </c>
      <c r="AF188" s="261">
        <f t="shared" si="13"/>
        <v>0.02407407407</v>
      </c>
      <c r="AG188" s="293">
        <f t="shared" si="26"/>
        <v>0.01626515522</v>
      </c>
      <c r="AI188" s="307">
        <f t="shared" si="30"/>
        <v>81</v>
      </c>
      <c r="AJ188" s="281">
        <f t="shared" si="11"/>
        <v>0.01685393258</v>
      </c>
    </row>
    <row r="189" ht="15.75" customHeight="1">
      <c r="A189" s="306">
        <f>all!A206</f>
        <v>44090</v>
      </c>
      <c r="B189" s="260">
        <f>all!B206</f>
        <v>14055</v>
      </c>
      <c r="C189" s="261">
        <f t="shared" si="2"/>
        <v>0.02262805588</v>
      </c>
      <c r="D189" s="291">
        <f t="shared" si="20"/>
        <v>0.02171248553</v>
      </c>
      <c r="E189" s="302"/>
      <c r="G189" s="303"/>
      <c r="H189" s="312"/>
      <c r="I189" s="51"/>
      <c r="J189" s="51"/>
      <c r="K189" s="51"/>
      <c r="L189" s="283"/>
      <c r="M189" s="292"/>
      <c r="N189" s="296">
        <f>all!H206</f>
        <v>67</v>
      </c>
      <c r="O189" s="51">
        <f t="shared" si="4"/>
        <v>0</v>
      </c>
      <c r="P189" s="51">
        <f t="shared" si="21"/>
        <v>57.28571429</v>
      </c>
      <c r="Q189" s="261">
        <f t="shared" si="5"/>
        <v>0</v>
      </c>
      <c r="R189" s="293">
        <f t="shared" si="22"/>
        <v>0.05610376968</v>
      </c>
      <c r="S189" s="296">
        <f>all!I206</f>
        <v>316</v>
      </c>
      <c r="T189" s="51">
        <f t="shared" si="6"/>
        <v>3</v>
      </c>
      <c r="U189" s="288">
        <f t="shared" si="23"/>
        <v>3.285714286</v>
      </c>
      <c r="V189" s="54">
        <f t="shared" si="7"/>
        <v>0.009584664537</v>
      </c>
      <c r="W189" s="294">
        <f t="shared" si="24"/>
        <v>0.01085840789</v>
      </c>
      <c r="X189" s="296">
        <f t="shared" si="1"/>
        <v>383</v>
      </c>
      <c r="Y189" s="54">
        <f t="shared" si="8"/>
        <v>0.007894736842</v>
      </c>
      <c r="Z189" s="294">
        <f t="shared" si="25"/>
        <v>0.01762007558</v>
      </c>
      <c r="AA189" s="310">
        <f t="shared" si="9"/>
        <v>3</v>
      </c>
      <c r="AB189" s="146">
        <v>176.0</v>
      </c>
      <c r="AC189" s="284">
        <f t="shared" si="29"/>
        <v>171.5714286</v>
      </c>
      <c r="AD189" s="298">
        <f t="shared" si="28"/>
        <v>4</v>
      </c>
      <c r="AE189" s="162">
        <f t="shared" si="12"/>
        <v>557</v>
      </c>
      <c r="AF189" s="261">
        <f t="shared" si="13"/>
        <v>0.007233273056</v>
      </c>
      <c r="AG189" s="293">
        <f t="shared" si="26"/>
        <v>0.01440663494</v>
      </c>
      <c r="AI189" s="307">
        <f t="shared" si="30"/>
        <v>81</v>
      </c>
      <c r="AJ189" s="281">
        <f t="shared" si="11"/>
        <v>0.01675977654</v>
      </c>
    </row>
    <row r="190" ht="15.75" customHeight="1">
      <c r="A190" s="306">
        <f>all!A207</f>
        <v>44091</v>
      </c>
      <c r="B190" s="260">
        <f>all!B207</f>
        <v>14414</v>
      </c>
      <c r="C190" s="261">
        <f t="shared" si="2"/>
        <v>0.02554251156</v>
      </c>
      <c r="D190" s="291">
        <f t="shared" si="20"/>
        <v>0.02096726517</v>
      </c>
      <c r="E190" s="302"/>
      <c r="G190" s="303"/>
      <c r="H190" s="312"/>
      <c r="I190" s="51"/>
      <c r="J190" s="51"/>
      <c r="K190" s="51"/>
      <c r="L190" s="283"/>
      <c r="M190" s="292"/>
      <c r="N190" s="296">
        <f>all!H207</f>
        <v>69</v>
      </c>
      <c r="O190" s="51">
        <f t="shared" si="4"/>
        <v>2</v>
      </c>
      <c r="P190" s="51">
        <f t="shared" si="21"/>
        <v>60.14285714</v>
      </c>
      <c r="Q190" s="261">
        <f t="shared" si="5"/>
        <v>0.02985074627</v>
      </c>
      <c r="R190" s="293">
        <f t="shared" si="22"/>
        <v>0.05105139182</v>
      </c>
      <c r="S190" s="296">
        <f>all!I207</f>
        <v>325</v>
      </c>
      <c r="T190" s="51">
        <f t="shared" si="6"/>
        <v>9</v>
      </c>
      <c r="U190" s="288">
        <f t="shared" si="23"/>
        <v>4</v>
      </c>
      <c r="V190" s="54">
        <f t="shared" si="7"/>
        <v>0.02848101266</v>
      </c>
      <c r="W190" s="294">
        <f t="shared" si="24"/>
        <v>0.01297685582</v>
      </c>
      <c r="X190" s="296">
        <f t="shared" si="1"/>
        <v>394</v>
      </c>
      <c r="Y190" s="54">
        <f t="shared" si="8"/>
        <v>0.02872062663</v>
      </c>
      <c r="Z190" s="294">
        <f t="shared" si="25"/>
        <v>0.01877316974</v>
      </c>
      <c r="AA190" s="310">
        <f t="shared" si="9"/>
        <v>9</v>
      </c>
      <c r="AB190" s="146">
        <v>178.0</v>
      </c>
      <c r="AC190" s="284">
        <f t="shared" si="29"/>
        <v>173.1428571</v>
      </c>
      <c r="AD190" s="298">
        <f t="shared" si="28"/>
        <v>13</v>
      </c>
      <c r="AE190" s="162">
        <f t="shared" si="12"/>
        <v>570</v>
      </c>
      <c r="AF190" s="261">
        <f t="shared" si="13"/>
        <v>0.02333931777</v>
      </c>
      <c r="AG190" s="293">
        <f t="shared" si="26"/>
        <v>0.01575669621</v>
      </c>
      <c r="AI190" s="307">
        <f t="shared" si="30"/>
        <v>90</v>
      </c>
      <c r="AJ190" s="281">
        <f t="shared" si="11"/>
        <v>0.04812834225</v>
      </c>
    </row>
    <row r="191" ht="15.75" customHeight="1">
      <c r="A191" s="306">
        <f>all!A208</f>
        <v>44092</v>
      </c>
      <c r="B191" s="260">
        <f>all!B208</f>
        <v>14752</v>
      </c>
      <c r="C191" s="261">
        <f t="shared" si="2"/>
        <v>0.02344942417</v>
      </c>
      <c r="D191" s="291">
        <f t="shared" si="20"/>
        <v>0.02108553568</v>
      </c>
      <c r="E191" s="302"/>
      <c r="G191" s="303"/>
      <c r="H191" s="312"/>
      <c r="I191" s="51"/>
      <c r="J191" s="51"/>
      <c r="K191" s="51"/>
      <c r="L191" s="283"/>
      <c r="M191" s="292"/>
      <c r="N191" s="296">
        <f>all!H208</f>
        <v>71</v>
      </c>
      <c r="O191" s="51">
        <f t="shared" si="4"/>
        <v>2</v>
      </c>
      <c r="P191" s="51">
        <f t="shared" si="21"/>
        <v>62.85714286</v>
      </c>
      <c r="Q191" s="261">
        <f t="shared" si="5"/>
        <v>0.02898550725</v>
      </c>
      <c r="R191" s="293">
        <f t="shared" si="22"/>
        <v>0.04644582289</v>
      </c>
      <c r="S191" s="296">
        <f>all!I208</f>
        <v>327</v>
      </c>
      <c r="T191" s="51">
        <f t="shared" si="6"/>
        <v>2</v>
      </c>
      <c r="U191" s="288">
        <f t="shared" si="23"/>
        <v>3.857142857</v>
      </c>
      <c r="V191" s="54">
        <f t="shared" si="7"/>
        <v>0.006153846154</v>
      </c>
      <c r="W191" s="294">
        <f t="shared" si="24"/>
        <v>0.01241297526</v>
      </c>
      <c r="X191" s="296">
        <f t="shared" si="1"/>
        <v>398</v>
      </c>
      <c r="Y191" s="54">
        <f t="shared" si="8"/>
        <v>0.01015228426</v>
      </c>
      <c r="Z191" s="294">
        <f t="shared" si="25"/>
        <v>0.01774620456</v>
      </c>
      <c r="AA191" s="310">
        <f t="shared" si="9"/>
        <v>2</v>
      </c>
      <c r="AB191" s="257">
        <v>177.0</v>
      </c>
      <c r="AC191" s="284">
        <f t="shared" si="29"/>
        <v>174.2857143</v>
      </c>
      <c r="AD191" s="298">
        <f t="shared" si="28"/>
        <v>3</v>
      </c>
      <c r="AE191" s="162">
        <f t="shared" si="12"/>
        <v>573</v>
      </c>
      <c r="AF191" s="261">
        <f t="shared" si="13"/>
        <v>0.005263157895</v>
      </c>
      <c r="AG191" s="293">
        <f t="shared" si="26"/>
        <v>0.01427206487</v>
      </c>
      <c r="AI191" s="307">
        <f t="shared" si="30"/>
        <v>89</v>
      </c>
      <c r="AJ191" s="281">
        <f t="shared" si="11"/>
        <v>0.01117318436</v>
      </c>
    </row>
    <row r="192" ht="15.75" customHeight="1">
      <c r="A192" s="308">
        <f>all!A209</f>
        <v>44093</v>
      </c>
      <c r="B192" s="260">
        <f>all!B209</f>
        <v>14992</v>
      </c>
      <c r="C192" s="261">
        <f t="shared" si="2"/>
        <v>0.01626898048</v>
      </c>
      <c r="D192" s="291">
        <f t="shared" si="20"/>
        <v>0.02002539138</v>
      </c>
      <c r="E192" s="302"/>
      <c r="G192" s="303"/>
      <c r="H192" s="312"/>
      <c r="I192" s="51"/>
      <c r="J192" s="51"/>
      <c r="K192" s="51"/>
      <c r="L192" s="283"/>
      <c r="M192" s="292"/>
      <c r="N192" s="296">
        <f>all!H209</f>
        <v>65</v>
      </c>
      <c r="O192" s="51">
        <f t="shared" si="4"/>
        <v>-6</v>
      </c>
      <c r="P192" s="51">
        <f t="shared" si="21"/>
        <v>64.57142857</v>
      </c>
      <c r="Q192" s="261">
        <f t="shared" si="5"/>
        <v>-0.08450704225</v>
      </c>
      <c r="R192" s="293">
        <f t="shared" si="22"/>
        <v>0.03162613553</v>
      </c>
      <c r="S192" s="296">
        <f>all!I209</f>
        <v>331</v>
      </c>
      <c r="T192" s="51">
        <f t="shared" si="6"/>
        <v>4</v>
      </c>
      <c r="U192" s="288">
        <f t="shared" si="23"/>
        <v>4.142857143</v>
      </c>
      <c r="V192" s="54">
        <f t="shared" si="7"/>
        <v>0.0122324159</v>
      </c>
      <c r="W192" s="294">
        <f t="shared" si="24"/>
        <v>0.01320808229</v>
      </c>
      <c r="X192" s="296">
        <f t="shared" si="1"/>
        <v>396</v>
      </c>
      <c r="Y192" s="54">
        <f t="shared" si="8"/>
        <v>-0.005025125628</v>
      </c>
      <c r="Z192" s="294">
        <f t="shared" si="25"/>
        <v>0.01581079701</v>
      </c>
      <c r="AA192" s="310">
        <f t="shared" si="9"/>
        <v>4</v>
      </c>
      <c r="AB192" s="257">
        <v>177.0</v>
      </c>
      <c r="AC192" s="284">
        <f t="shared" si="29"/>
        <v>175.2857143</v>
      </c>
      <c r="AD192" s="298">
        <f t="shared" si="28"/>
        <v>-2</v>
      </c>
      <c r="AE192" s="162">
        <f t="shared" si="12"/>
        <v>571</v>
      </c>
      <c r="AF192" s="261">
        <f t="shared" si="13"/>
        <v>-0.003490401396</v>
      </c>
      <c r="AG192" s="293">
        <f t="shared" si="26"/>
        <v>0.01267241765</v>
      </c>
      <c r="AI192" s="307">
        <f t="shared" si="30"/>
        <v>91</v>
      </c>
      <c r="AJ192" s="281">
        <f t="shared" si="11"/>
        <v>0.02209944751</v>
      </c>
    </row>
    <row r="193" ht="15.75" customHeight="1">
      <c r="A193" s="308">
        <f>all!A210</f>
        <v>44094</v>
      </c>
      <c r="B193" s="260">
        <f>all!B210</f>
        <v>15156</v>
      </c>
      <c r="C193" s="261">
        <f t="shared" si="2"/>
        <v>0.01093916756</v>
      </c>
      <c r="D193" s="291">
        <f t="shared" si="20"/>
        <v>0.01935496047</v>
      </c>
      <c r="E193" s="302"/>
      <c r="G193" s="303"/>
      <c r="H193" s="312"/>
      <c r="I193" s="51"/>
      <c r="J193" s="51"/>
      <c r="K193" s="51"/>
      <c r="L193" s="283"/>
      <c r="M193" s="292"/>
      <c r="N193" s="296">
        <f>all!H210</f>
        <v>78</v>
      </c>
      <c r="O193" s="51">
        <f t="shared" si="4"/>
        <v>13</v>
      </c>
      <c r="P193" s="51">
        <f t="shared" si="21"/>
        <v>68</v>
      </c>
      <c r="Q193" s="261">
        <f t="shared" si="5"/>
        <v>0.2</v>
      </c>
      <c r="R193" s="293">
        <f t="shared" si="22"/>
        <v>0.05750214631</v>
      </c>
      <c r="S193" s="296">
        <f>all!I210</f>
        <v>338</v>
      </c>
      <c r="T193" s="51">
        <f t="shared" si="6"/>
        <v>7</v>
      </c>
      <c r="U193" s="288">
        <f t="shared" si="23"/>
        <v>4.714285714</v>
      </c>
      <c r="V193" s="54">
        <f t="shared" si="7"/>
        <v>0.02114803625</v>
      </c>
      <c r="W193" s="294">
        <f t="shared" si="24"/>
        <v>0.01481011964</v>
      </c>
      <c r="X193" s="296">
        <f t="shared" si="1"/>
        <v>416</v>
      </c>
      <c r="Y193" s="54">
        <f t="shared" si="8"/>
        <v>0.05050505051</v>
      </c>
      <c r="Z193" s="294">
        <f t="shared" si="25"/>
        <v>0.02141614627</v>
      </c>
      <c r="AA193" s="310">
        <f t="shared" si="9"/>
        <v>7</v>
      </c>
      <c r="AB193" s="257">
        <v>177.0</v>
      </c>
      <c r="AC193" s="284">
        <f t="shared" si="29"/>
        <v>176.1428571</v>
      </c>
      <c r="AD193" s="298">
        <f t="shared" si="28"/>
        <v>20</v>
      </c>
      <c r="AE193" s="162">
        <f t="shared" si="12"/>
        <v>591</v>
      </c>
      <c r="AF193" s="261">
        <f t="shared" si="13"/>
        <v>0.0350262697</v>
      </c>
      <c r="AG193" s="293">
        <f t="shared" si="26"/>
        <v>0.0163104234</v>
      </c>
      <c r="AI193" s="307">
        <f t="shared" si="30"/>
        <v>96</v>
      </c>
      <c r="AJ193" s="281">
        <f t="shared" si="11"/>
        <v>0.03804347826</v>
      </c>
    </row>
    <row r="194" ht="15.75" customHeight="1">
      <c r="A194" s="306">
        <f>all!A211</f>
        <v>44095</v>
      </c>
      <c r="B194" s="260">
        <f>all!B211</f>
        <v>15609</v>
      </c>
      <c r="C194" s="261">
        <f t="shared" si="2"/>
        <v>0.02988915281</v>
      </c>
      <c r="D194" s="291">
        <f t="shared" si="20"/>
        <v>0.02168472433</v>
      </c>
      <c r="E194" s="302"/>
      <c r="G194" s="303"/>
      <c r="H194" s="312"/>
      <c r="I194" s="51"/>
      <c r="J194" s="51"/>
      <c r="K194" s="51"/>
      <c r="L194" s="283"/>
      <c r="M194" s="292"/>
      <c r="N194" s="296">
        <f>all!H211</f>
        <v>79</v>
      </c>
      <c r="O194" s="51">
        <f t="shared" si="4"/>
        <v>1</v>
      </c>
      <c r="P194" s="51">
        <f t="shared" si="21"/>
        <v>70.85714286</v>
      </c>
      <c r="Q194" s="261">
        <f t="shared" si="5"/>
        <v>0.01282051282</v>
      </c>
      <c r="R194" s="293">
        <f t="shared" si="22"/>
        <v>0.04610613492</v>
      </c>
      <c r="S194" s="296">
        <f>all!I211</f>
        <v>344</v>
      </c>
      <c r="T194" s="51">
        <f t="shared" si="6"/>
        <v>6</v>
      </c>
      <c r="U194" s="288">
        <f t="shared" si="23"/>
        <v>4.857142857</v>
      </c>
      <c r="V194" s="54">
        <f t="shared" si="7"/>
        <v>0.01775147929</v>
      </c>
      <c r="W194" s="294">
        <f t="shared" si="24"/>
        <v>0.01500412488</v>
      </c>
      <c r="X194" s="296">
        <f t="shared" si="1"/>
        <v>423</v>
      </c>
      <c r="Y194" s="54">
        <f t="shared" si="8"/>
        <v>0.01682692308</v>
      </c>
      <c r="Z194" s="294">
        <f t="shared" si="25"/>
        <v>0.01984068483</v>
      </c>
      <c r="AA194" s="310">
        <f t="shared" si="9"/>
        <v>6</v>
      </c>
      <c r="AB194" s="257">
        <v>181.0</v>
      </c>
      <c r="AC194" s="284">
        <f t="shared" si="29"/>
        <v>177.2857143</v>
      </c>
      <c r="AD194" s="298">
        <f t="shared" si="28"/>
        <v>11</v>
      </c>
      <c r="AE194" s="162">
        <f t="shared" si="12"/>
        <v>602</v>
      </c>
      <c r="AF194" s="261">
        <f t="shared" si="13"/>
        <v>0.01861252115</v>
      </c>
      <c r="AG194" s="293">
        <f t="shared" si="26"/>
        <v>0.01572260175</v>
      </c>
      <c r="AI194" s="307">
        <f t="shared" si="30"/>
        <v>102</v>
      </c>
      <c r="AJ194" s="281">
        <f t="shared" si="11"/>
        <v>0.0320855615</v>
      </c>
    </row>
    <row r="195" ht="15.75" customHeight="1">
      <c r="A195" s="306">
        <f>all!A212</f>
        <v>44096</v>
      </c>
      <c r="B195" s="260">
        <f>all!B212</f>
        <v>15942</v>
      </c>
      <c r="C195" s="261">
        <f t="shared" si="2"/>
        <v>0.02133384586</v>
      </c>
      <c r="D195" s="291">
        <f t="shared" si="20"/>
        <v>0.0214358769</v>
      </c>
      <c r="E195" s="302"/>
      <c r="G195" s="303"/>
      <c r="H195" s="312"/>
      <c r="I195" s="51"/>
      <c r="J195" s="51"/>
      <c r="K195" s="51"/>
      <c r="L195" s="283"/>
      <c r="M195" s="292"/>
      <c r="N195" s="296">
        <f>all!H212</f>
        <v>77</v>
      </c>
      <c r="O195" s="51">
        <f t="shared" si="4"/>
        <v>-2</v>
      </c>
      <c r="P195" s="51">
        <f t="shared" si="21"/>
        <v>72.28571429</v>
      </c>
      <c r="Q195" s="261">
        <f t="shared" si="5"/>
        <v>-0.0253164557</v>
      </c>
      <c r="R195" s="293">
        <f t="shared" si="22"/>
        <v>0.02311903834</v>
      </c>
      <c r="S195" s="296">
        <f>all!I212</f>
        <v>352</v>
      </c>
      <c r="T195" s="51">
        <f t="shared" si="6"/>
        <v>8</v>
      </c>
      <c r="U195" s="288">
        <f t="shared" si="23"/>
        <v>5.571428571</v>
      </c>
      <c r="V195" s="54">
        <f t="shared" si="7"/>
        <v>0.02325581395</v>
      </c>
      <c r="W195" s="294">
        <f t="shared" si="24"/>
        <v>0.01694389554</v>
      </c>
      <c r="X195" s="296">
        <f t="shared" si="1"/>
        <v>429</v>
      </c>
      <c r="Y195" s="54">
        <f t="shared" si="8"/>
        <v>0.01418439716</v>
      </c>
      <c r="Z195" s="294">
        <f t="shared" si="25"/>
        <v>0.01760841326</v>
      </c>
      <c r="AA195" s="310">
        <f t="shared" si="9"/>
        <v>8</v>
      </c>
      <c r="AB195" s="257">
        <v>185.0</v>
      </c>
      <c r="AC195" s="284">
        <f t="shared" si="29"/>
        <v>178.7142857</v>
      </c>
      <c r="AD195" s="298">
        <f t="shared" si="28"/>
        <v>10</v>
      </c>
      <c r="AE195" s="162">
        <f t="shared" si="12"/>
        <v>612</v>
      </c>
      <c r="AF195" s="261">
        <f t="shared" si="13"/>
        <v>0.01661129568</v>
      </c>
      <c r="AG195" s="293">
        <f t="shared" si="26"/>
        <v>0.01465649055</v>
      </c>
      <c r="AI195" s="307">
        <f t="shared" si="30"/>
        <v>109</v>
      </c>
      <c r="AJ195" s="281">
        <f t="shared" si="11"/>
        <v>0.0414507772</v>
      </c>
    </row>
    <row r="196" ht="15.75" customHeight="1">
      <c r="A196" s="306">
        <f>all!A213</f>
        <v>44097</v>
      </c>
      <c r="B196" s="260">
        <f>all!B213</f>
        <v>16300</v>
      </c>
      <c r="C196" s="261">
        <f t="shared" si="2"/>
        <v>0.02245640447</v>
      </c>
      <c r="D196" s="291">
        <f t="shared" si="20"/>
        <v>0.02141135527</v>
      </c>
      <c r="E196" s="302"/>
      <c r="G196" s="303"/>
      <c r="H196" s="312"/>
      <c r="I196" s="51"/>
      <c r="J196" s="51"/>
      <c r="K196" s="51"/>
      <c r="L196" s="283"/>
      <c r="M196" s="292"/>
      <c r="N196" s="296">
        <f>all!H213</f>
        <v>73</v>
      </c>
      <c r="O196" s="51">
        <f t="shared" si="4"/>
        <v>-4</v>
      </c>
      <c r="P196" s="51">
        <f t="shared" si="21"/>
        <v>73.14285714</v>
      </c>
      <c r="Q196" s="261">
        <f t="shared" si="5"/>
        <v>-0.05194805195</v>
      </c>
      <c r="R196" s="293">
        <f t="shared" si="22"/>
        <v>0.01569788806</v>
      </c>
      <c r="S196" s="296">
        <f>all!I213</f>
        <v>357</v>
      </c>
      <c r="T196" s="51">
        <f t="shared" si="6"/>
        <v>5</v>
      </c>
      <c r="U196" s="288">
        <f t="shared" si="23"/>
        <v>5.857142857</v>
      </c>
      <c r="V196" s="54">
        <f t="shared" si="7"/>
        <v>0.01420454545</v>
      </c>
      <c r="W196" s="294">
        <f t="shared" si="24"/>
        <v>0.01760387852</v>
      </c>
      <c r="X196" s="296">
        <f t="shared" si="1"/>
        <v>430</v>
      </c>
      <c r="Y196" s="54">
        <f t="shared" si="8"/>
        <v>0.002331002331</v>
      </c>
      <c r="Z196" s="294">
        <f t="shared" si="25"/>
        <v>0.01681359405</v>
      </c>
      <c r="AA196" s="310">
        <f t="shared" si="9"/>
        <v>5</v>
      </c>
      <c r="AB196" s="257">
        <v>191.0</v>
      </c>
      <c r="AC196" s="284">
        <f t="shared" si="29"/>
        <v>180.8571429</v>
      </c>
      <c r="AD196" s="298">
        <f t="shared" si="28"/>
        <v>7</v>
      </c>
      <c r="AE196" s="162">
        <f t="shared" si="12"/>
        <v>619</v>
      </c>
      <c r="AF196" s="261">
        <f t="shared" si="13"/>
        <v>0.0114379085</v>
      </c>
      <c r="AG196" s="293">
        <f t="shared" si="26"/>
        <v>0.01525715276</v>
      </c>
      <c r="AI196" s="307">
        <f t="shared" si="30"/>
        <v>109</v>
      </c>
      <c r="AJ196" s="281">
        <f t="shared" si="11"/>
        <v>0.02551020408</v>
      </c>
    </row>
    <row r="197" ht="15.75" customHeight="1">
      <c r="A197" s="306">
        <f>all!A214</f>
        <v>44098</v>
      </c>
      <c r="B197" s="260">
        <f>all!B214</f>
        <v>16641</v>
      </c>
      <c r="C197" s="261">
        <f t="shared" si="2"/>
        <v>0.0209202454</v>
      </c>
      <c r="D197" s="291">
        <f t="shared" si="20"/>
        <v>0.02075103153</v>
      </c>
      <c r="E197" s="302"/>
      <c r="G197" s="303"/>
      <c r="H197" s="312"/>
      <c r="I197" s="51"/>
      <c r="J197" s="51"/>
      <c r="K197" s="51"/>
      <c r="L197" s="283"/>
      <c r="M197" s="292"/>
      <c r="N197" s="296">
        <f>all!H214</f>
        <v>68</v>
      </c>
      <c r="O197" s="51">
        <f t="shared" si="4"/>
        <v>-5</v>
      </c>
      <c r="P197" s="51">
        <f t="shared" si="21"/>
        <v>73</v>
      </c>
      <c r="Q197" s="261">
        <f t="shared" si="5"/>
        <v>-0.06849315068</v>
      </c>
      <c r="R197" s="293">
        <f t="shared" si="22"/>
        <v>0.001648759926</v>
      </c>
      <c r="S197" s="296">
        <f>all!I214</f>
        <v>366</v>
      </c>
      <c r="T197" s="51">
        <f t="shared" si="6"/>
        <v>9</v>
      </c>
      <c r="U197" s="288">
        <f t="shared" si="23"/>
        <v>5.857142857</v>
      </c>
      <c r="V197" s="54">
        <f t="shared" si="7"/>
        <v>0.02521008403</v>
      </c>
      <c r="W197" s="294">
        <f t="shared" si="24"/>
        <v>0.01713660301</v>
      </c>
      <c r="X197" s="296">
        <f t="shared" si="1"/>
        <v>434</v>
      </c>
      <c r="Y197" s="54">
        <f t="shared" si="8"/>
        <v>0.009302325581</v>
      </c>
      <c r="Z197" s="294">
        <f t="shared" si="25"/>
        <v>0.01403955104</v>
      </c>
      <c r="AA197" s="310">
        <f t="shared" si="9"/>
        <v>9</v>
      </c>
      <c r="AB197" s="257">
        <v>192.0</v>
      </c>
      <c r="AC197" s="284">
        <f t="shared" si="29"/>
        <v>182.8571429</v>
      </c>
      <c r="AD197" s="298">
        <f t="shared" si="28"/>
        <v>5</v>
      </c>
      <c r="AE197" s="162">
        <f t="shared" si="12"/>
        <v>624</v>
      </c>
      <c r="AF197" s="261">
        <f t="shared" si="13"/>
        <v>0.008077544426</v>
      </c>
      <c r="AG197" s="293">
        <f t="shared" si="26"/>
        <v>0.01307689942</v>
      </c>
      <c r="AI197" s="307">
        <f t="shared" si="30"/>
        <v>112</v>
      </c>
      <c r="AJ197" s="281">
        <f t="shared" si="11"/>
        <v>0.0447761194</v>
      </c>
    </row>
    <row r="198" ht="15.75" customHeight="1">
      <c r="A198" s="306">
        <f>all!A215</f>
        <v>44099</v>
      </c>
      <c r="B198" s="260">
        <f>all!B215</f>
        <v>16927</v>
      </c>
      <c r="C198" s="261">
        <f t="shared" si="2"/>
        <v>0.01718646716</v>
      </c>
      <c r="D198" s="291">
        <f t="shared" si="20"/>
        <v>0.01985632339</v>
      </c>
      <c r="E198" s="302"/>
      <c r="G198" s="303"/>
      <c r="H198" s="312"/>
      <c r="I198" s="51"/>
      <c r="J198" s="51"/>
      <c r="K198" s="51"/>
      <c r="L198" s="283"/>
      <c r="M198" s="292"/>
      <c r="N198" s="296">
        <f>all!H215</f>
        <v>63</v>
      </c>
      <c r="O198" s="51">
        <f t="shared" si="4"/>
        <v>-5</v>
      </c>
      <c r="P198" s="51">
        <f t="shared" si="21"/>
        <v>71.85714286</v>
      </c>
      <c r="Q198" s="261">
        <f t="shared" si="5"/>
        <v>-0.07352941176</v>
      </c>
      <c r="R198" s="293">
        <f t="shared" si="22"/>
        <v>-0.0129962285</v>
      </c>
      <c r="S198" s="296">
        <f>all!I215</f>
        <v>369</v>
      </c>
      <c r="T198" s="51">
        <f t="shared" si="6"/>
        <v>3</v>
      </c>
      <c r="U198" s="288">
        <f t="shared" si="23"/>
        <v>6</v>
      </c>
      <c r="V198" s="54">
        <f t="shared" si="7"/>
        <v>0.008196721311</v>
      </c>
      <c r="W198" s="294">
        <f t="shared" si="24"/>
        <v>0.01742844231</v>
      </c>
      <c r="X198" s="296">
        <f t="shared" si="1"/>
        <v>432</v>
      </c>
      <c r="Y198" s="54">
        <f t="shared" si="8"/>
        <v>-0.004608294931</v>
      </c>
      <c r="Z198" s="294">
        <f t="shared" si="25"/>
        <v>0.01193089687</v>
      </c>
      <c r="AA198" s="310">
        <f t="shared" si="9"/>
        <v>3</v>
      </c>
      <c r="AB198" s="257">
        <v>197.0</v>
      </c>
      <c r="AC198" s="284">
        <f t="shared" si="29"/>
        <v>185.7142857</v>
      </c>
      <c r="AD198" s="298">
        <f t="shared" si="28"/>
        <v>3</v>
      </c>
      <c r="AE198" s="162">
        <f t="shared" si="12"/>
        <v>627</v>
      </c>
      <c r="AF198" s="261">
        <f t="shared" si="13"/>
        <v>0.004807692308</v>
      </c>
      <c r="AG198" s="293">
        <f t="shared" si="26"/>
        <v>0.01301183291</v>
      </c>
      <c r="AI198" s="307">
        <f t="shared" si="30"/>
        <v>110</v>
      </c>
      <c r="AJ198" s="281">
        <f t="shared" si="11"/>
        <v>0.015</v>
      </c>
    </row>
    <row r="199" ht="15.75" customHeight="1">
      <c r="A199" s="308">
        <f>all!A216</f>
        <v>44100</v>
      </c>
      <c r="B199" s="260">
        <f>all!B216</f>
        <v>17242</v>
      </c>
      <c r="C199" s="261">
        <f t="shared" si="2"/>
        <v>0.01860932238</v>
      </c>
      <c r="D199" s="291">
        <f t="shared" si="20"/>
        <v>0.02019065795</v>
      </c>
      <c r="E199" s="302"/>
      <c r="G199" s="303"/>
      <c r="H199" s="312"/>
      <c r="I199" s="51"/>
      <c r="J199" s="51"/>
      <c r="K199" s="51"/>
      <c r="L199" s="283"/>
      <c r="M199" s="292"/>
      <c r="N199" s="296">
        <f>all!H216</f>
        <v>68</v>
      </c>
      <c r="O199" s="51">
        <f t="shared" si="4"/>
        <v>5</v>
      </c>
      <c r="P199" s="51">
        <f t="shared" si="21"/>
        <v>72.28571429</v>
      </c>
      <c r="Q199" s="261">
        <f t="shared" si="5"/>
        <v>0.07936507937</v>
      </c>
      <c r="R199" s="293">
        <f t="shared" si="22"/>
        <v>0.01041407458</v>
      </c>
      <c r="S199" s="296">
        <f>all!I216</f>
        <v>376</v>
      </c>
      <c r="T199" s="51">
        <f t="shared" si="6"/>
        <v>7</v>
      </c>
      <c r="U199" s="288">
        <f t="shared" si="23"/>
        <v>6.428571429</v>
      </c>
      <c r="V199" s="54">
        <f t="shared" si="7"/>
        <v>0.0189701897</v>
      </c>
      <c r="W199" s="294">
        <f t="shared" si="24"/>
        <v>0.01839098143</v>
      </c>
      <c r="X199" s="296">
        <f t="shared" si="1"/>
        <v>444</v>
      </c>
      <c r="Y199" s="54">
        <f t="shared" si="8"/>
        <v>0.02777777778</v>
      </c>
      <c r="Z199" s="294">
        <f t="shared" si="25"/>
        <v>0.01661702593</v>
      </c>
      <c r="AA199" s="310">
        <f t="shared" si="9"/>
        <v>7</v>
      </c>
      <c r="AB199" s="257">
        <v>199.0</v>
      </c>
      <c r="AC199" s="284">
        <f t="shared" si="29"/>
        <v>188.8571429</v>
      </c>
      <c r="AD199" s="298">
        <f t="shared" si="28"/>
        <v>14</v>
      </c>
      <c r="AE199" s="162">
        <f t="shared" si="12"/>
        <v>641</v>
      </c>
      <c r="AF199" s="261">
        <f t="shared" si="13"/>
        <v>0.02232854864</v>
      </c>
      <c r="AG199" s="293">
        <f t="shared" si="26"/>
        <v>0.01670025434</v>
      </c>
      <c r="AI199" s="307">
        <f t="shared" si="30"/>
        <v>116</v>
      </c>
      <c r="AJ199" s="281">
        <f t="shared" si="11"/>
        <v>0.03398058252</v>
      </c>
    </row>
    <row r="200" ht="15.75" customHeight="1">
      <c r="A200" s="308">
        <f>all!A217</f>
        <v>44101</v>
      </c>
      <c r="B200" s="260">
        <f>all!B217</f>
        <v>17458</v>
      </c>
      <c r="C200" s="261">
        <f t="shared" si="2"/>
        <v>0.01252754901</v>
      </c>
      <c r="D200" s="291">
        <f t="shared" si="20"/>
        <v>0.02041756958</v>
      </c>
      <c r="E200" s="302"/>
      <c r="G200" s="303"/>
      <c r="H200" s="312"/>
      <c r="I200" s="51"/>
      <c r="J200" s="51"/>
      <c r="K200" s="51"/>
      <c r="L200" s="283"/>
      <c r="M200" s="292"/>
      <c r="N200" s="296">
        <f>all!H217</f>
        <v>68</v>
      </c>
      <c r="O200" s="51">
        <f t="shared" si="4"/>
        <v>0</v>
      </c>
      <c r="P200" s="51">
        <f t="shared" si="21"/>
        <v>70.85714286</v>
      </c>
      <c r="Q200" s="261">
        <f t="shared" si="5"/>
        <v>0</v>
      </c>
      <c r="R200" s="293">
        <f t="shared" si="22"/>
        <v>-0.01815735399</v>
      </c>
      <c r="S200" s="296">
        <f>all!I217</f>
        <v>379</v>
      </c>
      <c r="T200" s="51">
        <f t="shared" si="6"/>
        <v>3</v>
      </c>
      <c r="U200" s="288">
        <f t="shared" si="23"/>
        <v>5.857142857</v>
      </c>
      <c r="V200" s="54">
        <f t="shared" si="7"/>
        <v>0.007978723404</v>
      </c>
      <c r="W200" s="294">
        <f t="shared" si="24"/>
        <v>0.01650965102</v>
      </c>
      <c r="X200" s="296">
        <f t="shared" si="1"/>
        <v>447</v>
      </c>
      <c r="Y200" s="54">
        <f t="shared" si="8"/>
        <v>0.006756756757</v>
      </c>
      <c r="Z200" s="294">
        <f t="shared" si="25"/>
        <v>0.01036726968</v>
      </c>
      <c r="AA200" s="310">
        <f t="shared" si="9"/>
        <v>3</v>
      </c>
      <c r="AB200" s="257">
        <v>200.0</v>
      </c>
      <c r="AC200" s="284">
        <f t="shared" si="29"/>
        <v>192.1428571</v>
      </c>
      <c r="AD200" s="298">
        <f t="shared" si="28"/>
        <v>4</v>
      </c>
      <c r="AE200" s="162">
        <f t="shared" si="12"/>
        <v>645</v>
      </c>
      <c r="AF200" s="261">
        <f t="shared" si="13"/>
        <v>0.00624024961</v>
      </c>
      <c r="AG200" s="293">
        <f t="shared" si="26"/>
        <v>0.01258796576</v>
      </c>
      <c r="AI200" s="307">
        <f t="shared" si="30"/>
        <v>117</v>
      </c>
      <c r="AJ200" s="281">
        <f t="shared" si="11"/>
        <v>0.01477832512</v>
      </c>
    </row>
    <row r="201" ht="15.75" customHeight="1">
      <c r="A201" s="306">
        <f>all!A218</f>
        <v>44102</v>
      </c>
      <c r="B201" s="260">
        <f>all!B218</f>
        <v>17721</v>
      </c>
      <c r="C201" s="261">
        <f t="shared" si="2"/>
        <v>0.01506472677</v>
      </c>
      <c r="D201" s="291">
        <f t="shared" si="20"/>
        <v>0.01829979444</v>
      </c>
      <c r="E201" s="302"/>
      <c r="G201" s="303"/>
      <c r="H201" s="312"/>
      <c r="I201" s="51"/>
      <c r="J201" s="51"/>
      <c r="K201" s="51"/>
      <c r="L201" s="283"/>
      <c r="M201" s="292"/>
      <c r="N201" s="296">
        <f>all!H218</f>
        <v>73</v>
      </c>
      <c r="O201" s="51">
        <f t="shared" si="4"/>
        <v>5</v>
      </c>
      <c r="P201" s="51">
        <f t="shared" si="21"/>
        <v>70</v>
      </c>
      <c r="Q201" s="261">
        <f t="shared" si="5"/>
        <v>0.07352941176</v>
      </c>
      <c r="R201" s="293">
        <f t="shared" si="22"/>
        <v>-0.009484654138</v>
      </c>
      <c r="S201" s="296">
        <f>all!I218</f>
        <v>383</v>
      </c>
      <c r="T201" s="51">
        <f t="shared" si="6"/>
        <v>4</v>
      </c>
      <c r="U201" s="288">
        <f t="shared" si="23"/>
        <v>5.571428571</v>
      </c>
      <c r="V201" s="54">
        <f t="shared" si="7"/>
        <v>0.01055408971</v>
      </c>
      <c r="W201" s="294">
        <f t="shared" si="24"/>
        <v>0.01548145251</v>
      </c>
      <c r="X201" s="296">
        <f t="shared" si="1"/>
        <v>456</v>
      </c>
      <c r="Y201" s="54">
        <f t="shared" si="8"/>
        <v>0.02013422819</v>
      </c>
      <c r="Z201" s="294">
        <f t="shared" si="25"/>
        <v>0.01083974184</v>
      </c>
      <c r="AA201" s="310">
        <f t="shared" si="9"/>
        <v>4</v>
      </c>
      <c r="AB201" s="257">
        <v>201.0</v>
      </c>
      <c r="AC201" s="284">
        <f t="shared" si="29"/>
        <v>195</v>
      </c>
      <c r="AD201" s="298">
        <f t="shared" si="28"/>
        <v>10</v>
      </c>
      <c r="AE201" s="162">
        <f t="shared" si="12"/>
        <v>655</v>
      </c>
      <c r="AF201" s="261">
        <f t="shared" si="13"/>
        <v>0.01550387597</v>
      </c>
      <c r="AG201" s="293">
        <f t="shared" si="26"/>
        <v>0.01214387359</v>
      </c>
      <c r="AI201" s="307">
        <f t="shared" si="30"/>
        <v>117</v>
      </c>
      <c r="AJ201" s="281">
        <f t="shared" si="11"/>
        <v>0.01951219512</v>
      </c>
    </row>
    <row r="202" ht="15.75" customHeight="1">
      <c r="A202" s="306">
        <f>all!A219</f>
        <v>44103</v>
      </c>
      <c r="B202" s="260">
        <f>all!B219</f>
        <v>18137</v>
      </c>
      <c r="C202" s="261">
        <f t="shared" si="2"/>
        <v>0.0234749732</v>
      </c>
      <c r="D202" s="291">
        <f t="shared" si="20"/>
        <v>0.01860566977</v>
      </c>
      <c r="E202" s="302"/>
      <c r="G202" s="303"/>
      <c r="H202" s="312"/>
      <c r="I202" s="51"/>
      <c r="J202" s="51"/>
      <c r="K202" s="51"/>
      <c r="L202" s="283"/>
      <c r="M202" s="292"/>
      <c r="N202" s="296">
        <f>all!H219</f>
        <v>79</v>
      </c>
      <c r="O202" s="51">
        <f t="shared" si="4"/>
        <v>6</v>
      </c>
      <c r="P202" s="51">
        <f t="shared" si="21"/>
        <v>70.28571429</v>
      </c>
      <c r="Q202" s="261">
        <f t="shared" si="5"/>
        <v>0.08219178082</v>
      </c>
      <c r="R202" s="293">
        <f t="shared" si="22"/>
        <v>0.005873665365</v>
      </c>
      <c r="S202" s="296">
        <f>all!I219</f>
        <v>388</v>
      </c>
      <c r="T202" s="51">
        <f t="shared" si="6"/>
        <v>5</v>
      </c>
      <c r="U202" s="288">
        <f t="shared" si="23"/>
        <v>5.142857143</v>
      </c>
      <c r="V202" s="54">
        <f t="shared" si="7"/>
        <v>0.01305483029</v>
      </c>
      <c r="W202" s="294">
        <f t="shared" si="24"/>
        <v>0.01402416913</v>
      </c>
      <c r="X202" s="296">
        <f t="shared" si="1"/>
        <v>467</v>
      </c>
      <c r="Y202" s="54">
        <f t="shared" si="8"/>
        <v>0.02412280702</v>
      </c>
      <c r="Z202" s="294">
        <f t="shared" si="25"/>
        <v>0.01225951467</v>
      </c>
      <c r="AA202" s="310">
        <f t="shared" si="9"/>
        <v>5</v>
      </c>
      <c r="AB202" s="257">
        <v>207.0</v>
      </c>
      <c r="AC202" s="284">
        <f t="shared" si="29"/>
        <v>198.1428571</v>
      </c>
      <c r="AD202" s="298">
        <f t="shared" si="28"/>
        <v>17</v>
      </c>
      <c r="AE202" s="162">
        <f t="shared" si="12"/>
        <v>672</v>
      </c>
      <c r="AF202" s="261">
        <f t="shared" si="13"/>
        <v>0.02595419847</v>
      </c>
      <c r="AG202" s="293">
        <f t="shared" si="26"/>
        <v>0.01347857399</v>
      </c>
      <c r="AI202" s="307">
        <f t="shared" si="30"/>
        <v>117</v>
      </c>
      <c r="AJ202" s="281">
        <f t="shared" si="11"/>
        <v>0.02358490566</v>
      </c>
    </row>
    <row r="203" ht="15.75" customHeight="1">
      <c r="A203" s="306">
        <f>all!A220</f>
        <v>44104</v>
      </c>
      <c r="B203" s="260">
        <f>all!B220</f>
        <v>18489</v>
      </c>
      <c r="C203" s="261">
        <f t="shared" si="2"/>
        <v>0.01940784033</v>
      </c>
      <c r="D203" s="291">
        <f t="shared" si="20"/>
        <v>0.01817016061</v>
      </c>
      <c r="E203" s="302"/>
      <c r="G203" s="303"/>
      <c r="H203" s="312"/>
      <c r="I203" s="51"/>
      <c r="J203" s="51"/>
      <c r="K203" s="51"/>
      <c r="L203" s="283"/>
      <c r="M203" s="292"/>
      <c r="N203" s="296">
        <f>all!H220</f>
        <v>78</v>
      </c>
      <c r="O203" s="51">
        <f t="shared" si="4"/>
        <v>-1</v>
      </c>
      <c r="P203" s="51">
        <f t="shared" si="21"/>
        <v>71</v>
      </c>
      <c r="Q203" s="261">
        <f t="shared" si="5"/>
        <v>-0.01265822785</v>
      </c>
      <c r="R203" s="293">
        <f t="shared" si="22"/>
        <v>0.01148649738</v>
      </c>
      <c r="S203" s="296">
        <f>all!I220</f>
        <v>391</v>
      </c>
      <c r="T203" s="51">
        <f t="shared" si="6"/>
        <v>3</v>
      </c>
      <c r="U203" s="288">
        <f t="shared" si="23"/>
        <v>4.857142857</v>
      </c>
      <c r="V203" s="54">
        <f t="shared" si="7"/>
        <v>0.007731958763</v>
      </c>
      <c r="W203" s="294">
        <f t="shared" si="24"/>
        <v>0.01309951389</v>
      </c>
      <c r="X203" s="296">
        <f t="shared" si="1"/>
        <v>469</v>
      </c>
      <c r="Y203" s="54">
        <f t="shared" si="8"/>
        <v>0.004282655246</v>
      </c>
      <c r="Z203" s="294">
        <f t="shared" si="25"/>
        <v>0.01253832223</v>
      </c>
      <c r="AA203" s="310">
        <f t="shared" si="9"/>
        <v>3</v>
      </c>
      <c r="AB203" s="257">
        <v>212.0</v>
      </c>
      <c r="AC203" s="284">
        <f t="shared" si="29"/>
        <v>201.1428571</v>
      </c>
      <c r="AD203" s="298">
        <f t="shared" si="28"/>
        <v>7</v>
      </c>
      <c r="AE203" s="162">
        <f t="shared" si="12"/>
        <v>679</v>
      </c>
      <c r="AF203" s="261">
        <f t="shared" si="13"/>
        <v>0.01041666667</v>
      </c>
      <c r="AG203" s="293">
        <f t="shared" si="26"/>
        <v>0.0133326823</v>
      </c>
      <c r="AI203" s="307">
        <f t="shared" si="30"/>
        <v>118</v>
      </c>
      <c r="AJ203" s="281">
        <f t="shared" si="11"/>
        <v>0.01395348837</v>
      </c>
    </row>
    <row r="204" ht="15.75" customHeight="1">
      <c r="A204" s="306">
        <f>all!A221</f>
        <v>44105</v>
      </c>
      <c r="B204" s="260">
        <f>all!B221</f>
        <v>18900</v>
      </c>
      <c r="C204" s="261">
        <f t="shared" si="2"/>
        <v>0.02222943372</v>
      </c>
      <c r="D204" s="291">
        <f t="shared" si="20"/>
        <v>0.01835718751</v>
      </c>
      <c r="E204" s="302"/>
      <c r="G204" s="303"/>
      <c r="H204" s="312"/>
      <c r="I204" s="51"/>
      <c r="J204" s="51"/>
      <c r="K204" s="51"/>
      <c r="L204" s="283"/>
      <c r="M204" s="292"/>
      <c r="N204" s="296">
        <f>all!H221</f>
        <v>89</v>
      </c>
      <c r="O204" s="51">
        <f t="shared" si="4"/>
        <v>11</v>
      </c>
      <c r="P204" s="51">
        <f t="shared" si="21"/>
        <v>74</v>
      </c>
      <c r="Q204" s="261">
        <f t="shared" si="5"/>
        <v>0.141025641</v>
      </c>
      <c r="R204" s="293">
        <f t="shared" si="22"/>
        <v>0.04141775334</v>
      </c>
      <c r="S204" s="296">
        <f>all!I221</f>
        <v>393</v>
      </c>
      <c r="T204" s="51">
        <f t="shared" si="6"/>
        <v>2</v>
      </c>
      <c r="U204" s="288">
        <f t="shared" si="23"/>
        <v>3.857142857</v>
      </c>
      <c r="V204" s="54">
        <f t="shared" si="7"/>
        <v>0.005115089514</v>
      </c>
      <c r="W204" s="294">
        <f t="shared" si="24"/>
        <v>0.01022880038</v>
      </c>
      <c r="X204" s="296">
        <f t="shared" si="1"/>
        <v>482</v>
      </c>
      <c r="Y204" s="54">
        <f t="shared" si="8"/>
        <v>0.02771855011</v>
      </c>
      <c r="Z204" s="294">
        <f t="shared" si="25"/>
        <v>0.01516921145</v>
      </c>
      <c r="AA204" s="310">
        <f t="shared" si="9"/>
        <v>2</v>
      </c>
      <c r="AB204" s="257">
        <v>214.0</v>
      </c>
      <c r="AC204" s="284">
        <f t="shared" si="29"/>
        <v>204.2857143</v>
      </c>
      <c r="AD204" s="298">
        <f t="shared" si="28"/>
        <v>15</v>
      </c>
      <c r="AE204" s="162">
        <f t="shared" si="12"/>
        <v>694</v>
      </c>
      <c r="AF204" s="261">
        <f t="shared" si="13"/>
        <v>0.02209131075</v>
      </c>
      <c r="AG204" s="293">
        <f t="shared" si="26"/>
        <v>0.01533464892</v>
      </c>
      <c r="AI204" s="307">
        <f t="shared" si="30"/>
        <v>115</v>
      </c>
      <c r="AJ204" s="281">
        <f t="shared" si="11"/>
        <v>0.009259259259</v>
      </c>
    </row>
    <row r="205" ht="15.75" customHeight="1">
      <c r="A205" s="306">
        <f>all!A222</f>
        <v>44106</v>
      </c>
      <c r="B205" s="260">
        <f>all!B222</f>
        <v>19360</v>
      </c>
      <c r="C205" s="261">
        <f t="shared" si="2"/>
        <v>0.02433862434</v>
      </c>
      <c r="D205" s="291">
        <f t="shared" si="20"/>
        <v>0.01937892425</v>
      </c>
      <c r="E205" s="302"/>
      <c r="G205" s="303"/>
      <c r="H205" s="312"/>
      <c r="I205" s="51"/>
      <c r="J205" s="51"/>
      <c r="K205" s="51"/>
      <c r="L205" s="283"/>
      <c r="M205" s="292"/>
      <c r="N205" s="296">
        <f>all!H222</f>
        <v>85</v>
      </c>
      <c r="O205" s="51">
        <f t="shared" si="4"/>
        <v>-4</v>
      </c>
      <c r="P205" s="51">
        <f t="shared" si="21"/>
        <v>77.14285714</v>
      </c>
      <c r="Q205" s="261">
        <f t="shared" si="5"/>
        <v>-0.04494382022</v>
      </c>
      <c r="R205" s="293">
        <f t="shared" si="22"/>
        <v>0.04550140927</v>
      </c>
      <c r="S205" s="296">
        <f>all!I222</f>
        <v>398</v>
      </c>
      <c r="T205" s="51">
        <f t="shared" si="6"/>
        <v>5</v>
      </c>
      <c r="U205" s="288">
        <f t="shared" si="23"/>
        <v>4.142857143</v>
      </c>
      <c r="V205" s="54">
        <f t="shared" si="7"/>
        <v>0.01272264631</v>
      </c>
      <c r="W205" s="294">
        <f t="shared" si="24"/>
        <v>0.0108753611</v>
      </c>
      <c r="X205" s="296">
        <f t="shared" si="1"/>
        <v>483</v>
      </c>
      <c r="Y205" s="54">
        <f t="shared" si="8"/>
        <v>0.002074688797</v>
      </c>
      <c r="Z205" s="294">
        <f t="shared" si="25"/>
        <v>0.01612392341</v>
      </c>
      <c r="AA205" s="310">
        <f t="shared" si="9"/>
        <v>5</v>
      </c>
      <c r="AB205" s="257">
        <v>217.0</v>
      </c>
      <c r="AC205" s="284">
        <f t="shared" si="29"/>
        <v>207.1428571</v>
      </c>
      <c r="AD205" s="298">
        <f t="shared" si="28"/>
        <v>4</v>
      </c>
      <c r="AE205" s="162">
        <f t="shared" si="12"/>
        <v>698</v>
      </c>
      <c r="AF205" s="261">
        <f t="shared" si="13"/>
        <v>0.005763688761</v>
      </c>
      <c r="AG205" s="293">
        <f t="shared" si="26"/>
        <v>0.01547121984</v>
      </c>
      <c r="AI205" s="307">
        <f t="shared" si="30"/>
        <v>119</v>
      </c>
      <c r="AJ205" s="281">
        <f t="shared" si="11"/>
        <v>0.02252252252</v>
      </c>
    </row>
    <row r="206" ht="15.75" customHeight="1">
      <c r="A206" s="308">
        <f>all!A223</f>
        <v>44107</v>
      </c>
      <c r="B206" s="260">
        <f>all!B223</f>
        <v>19627</v>
      </c>
      <c r="C206" s="261">
        <f t="shared" si="2"/>
        <v>0.01379132231</v>
      </c>
      <c r="D206" s="291">
        <f t="shared" si="20"/>
        <v>0.01869063852</v>
      </c>
      <c r="E206" s="302"/>
      <c r="G206" s="303"/>
      <c r="H206" s="312"/>
      <c r="I206" s="51"/>
      <c r="J206" s="51"/>
      <c r="K206" s="51"/>
      <c r="L206" s="283"/>
      <c r="M206" s="292"/>
      <c r="N206" s="296">
        <f>all!H223</f>
        <v>79</v>
      </c>
      <c r="O206" s="51">
        <f t="shared" si="4"/>
        <v>-6</v>
      </c>
      <c r="P206" s="51">
        <f t="shared" si="21"/>
        <v>78.71428571</v>
      </c>
      <c r="Q206" s="261">
        <f t="shared" si="5"/>
        <v>-0.07058823529</v>
      </c>
      <c r="R206" s="293">
        <f t="shared" si="22"/>
        <v>0.02407950718</v>
      </c>
      <c r="S206" s="296">
        <f>all!I223</f>
        <v>405</v>
      </c>
      <c r="T206" s="51">
        <f t="shared" si="6"/>
        <v>7</v>
      </c>
      <c r="U206" s="288">
        <f t="shared" si="23"/>
        <v>4.142857143</v>
      </c>
      <c r="V206" s="54">
        <f t="shared" si="7"/>
        <v>0.0175879397</v>
      </c>
      <c r="W206" s="294">
        <f t="shared" si="24"/>
        <v>0.01067789681</v>
      </c>
      <c r="X206" s="296">
        <f t="shared" si="1"/>
        <v>484</v>
      </c>
      <c r="Y206" s="54">
        <f t="shared" si="8"/>
        <v>0.002070393375</v>
      </c>
      <c r="Z206" s="294">
        <f t="shared" si="25"/>
        <v>0.01245143993</v>
      </c>
      <c r="AA206" s="310">
        <f t="shared" si="9"/>
        <v>7</v>
      </c>
      <c r="AB206" s="257">
        <v>219.0</v>
      </c>
      <c r="AC206" s="284">
        <f t="shared" si="29"/>
        <v>210</v>
      </c>
      <c r="AD206" s="298">
        <f t="shared" si="28"/>
        <v>3</v>
      </c>
      <c r="AE206" s="162">
        <f t="shared" si="12"/>
        <v>701</v>
      </c>
      <c r="AF206" s="261">
        <f t="shared" si="13"/>
        <v>0.004297994269</v>
      </c>
      <c r="AG206" s="293">
        <f t="shared" si="26"/>
        <v>0.01289542636</v>
      </c>
      <c r="AI206" s="307">
        <f t="shared" si="30"/>
        <v>125</v>
      </c>
      <c r="AJ206" s="281">
        <f t="shared" si="11"/>
        <v>0.03097345133</v>
      </c>
    </row>
    <row r="207" ht="15.75" customHeight="1">
      <c r="A207" s="308">
        <f>all!A224</f>
        <v>44108</v>
      </c>
      <c r="B207" s="260">
        <f>all!B224</f>
        <v>19856</v>
      </c>
      <c r="C207" s="261">
        <f t="shared" si="2"/>
        <v>0.01166760075</v>
      </c>
      <c r="D207" s="291">
        <f t="shared" si="20"/>
        <v>0.01856778877</v>
      </c>
      <c r="E207" s="302"/>
      <c r="G207" s="303"/>
      <c r="H207" s="312"/>
      <c r="I207" s="51"/>
      <c r="J207" s="51"/>
      <c r="K207" s="51"/>
      <c r="L207" s="283"/>
      <c r="M207" s="292"/>
      <c r="N207" s="296">
        <f>all!H224</f>
        <v>82</v>
      </c>
      <c r="O207" s="51">
        <f t="shared" si="4"/>
        <v>3</v>
      </c>
      <c r="P207" s="51">
        <f t="shared" si="21"/>
        <v>80.71428571</v>
      </c>
      <c r="Q207" s="261">
        <f t="shared" si="5"/>
        <v>0.03797468354</v>
      </c>
      <c r="R207" s="293">
        <f t="shared" si="22"/>
        <v>0.02950446197</v>
      </c>
      <c r="S207" s="296">
        <f>all!I224</f>
        <v>409</v>
      </c>
      <c r="T207" s="51">
        <f t="shared" si="6"/>
        <v>4</v>
      </c>
      <c r="U207" s="288">
        <f t="shared" si="23"/>
        <v>4.285714286</v>
      </c>
      <c r="V207" s="54">
        <f t="shared" si="7"/>
        <v>0.00987654321</v>
      </c>
      <c r="W207" s="294">
        <f t="shared" si="24"/>
        <v>0.01094901393</v>
      </c>
      <c r="X207" s="296">
        <f t="shared" si="1"/>
        <v>491</v>
      </c>
      <c r="Y207" s="54">
        <f t="shared" si="8"/>
        <v>0.01446280992</v>
      </c>
      <c r="Z207" s="294">
        <f t="shared" si="25"/>
        <v>0.01355230466</v>
      </c>
      <c r="AA207" s="310">
        <f t="shared" si="9"/>
        <v>4</v>
      </c>
      <c r="AB207" s="257">
        <v>223.0</v>
      </c>
      <c r="AC207" s="284">
        <f t="shared" si="29"/>
        <v>213.2857143</v>
      </c>
      <c r="AD207" s="298">
        <f t="shared" si="28"/>
        <v>11</v>
      </c>
      <c r="AE207" s="162">
        <f t="shared" si="12"/>
        <v>712</v>
      </c>
      <c r="AF207" s="261">
        <f t="shared" si="13"/>
        <v>0.01569186876</v>
      </c>
      <c r="AG207" s="293">
        <f t="shared" si="26"/>
        <v>0.01424565766</v>
      </c>
      <c r="AI207" s="307">
        <f t="shared" si="30"/>
        <v>125</v>
      </c>
      <c r="AJ207" s="281">
        <f t="shared" si="11"/>
        <v>0.01762114537</v>
      </c>
    </row>
    <row r="208" ht="15.75" customHeight="1">
      <c r="A208" s="306">
        <f>all!A225</f>
        <v>44109</v>
      </c>
      <c r="B208" s="260">
        <f>all!B225</f>
        <v>20159</v>
      </c>
      <c r="C208" s="261">
        <f t="shared" si="2"/>
        <v>0.01525987107</v>
      </c>
      <c r="D208" s="291">
        <f t="shared" si="20"/>
        <v>0.01859566653</v>
      </c>
      <c r="E208" s="302"/>
      <c r="G208" s="303"/>
      <c r="H208" s="312"/>
      <c r="I208" s="51"/>
      <c r="J208" s="51"/>
      <c r="K208" s="51"/>
      <c r="L208" s="283"/>
      <c r="M208" s="292"/>
      <c r="N208" s="296">
        <f>all!H225</f>
        <v>83</v>
      </c>
      <c r="O208" s="51">
        <f t="shared" si="4"/>
        <v>1</v>
      </c>
      <c r="P208" s="51">
        <f t="shared" si="21"/>
        <v>82.14285714</v>
      </c>
      <c r="Q208" s="261">
        <f t="shared" si="5"/>
        <v>0.01219512195</v>
      </c>
      <c r="R208" s="293">
        <f t="shared" si="22"/>
        <v>0.02074242057</v>
      </c>
      <c r="S208" s="296">
        <f>all!I225</f>
        <v>417</v>
      </c>
      <c r="T208" s="51">
        <f t="shared" si="6"/>
        <v>8</v>
      </c>
      <c r="U208" s="288">
        <f t="shared" si="23"/>
        <v>4.857142857</v>
      </c>
      <c r="V208" s="54">
        <f t="shared" si="7"/>
        <v>0.0195599022</v>
      </c>
      <c r="W208" s="294">
        <f t="shared" si="24"/>
        <v>0.01223555857</v>
      </c>
      <c r="X208" s="296">
        <f t="shared" si="1"/>
        <v>500</v>
      </c>
      <c r="Y208" s="54">
        <f t="shared" si="8"/>
        <v>0.0183299389</v>
      </c>
      <c r="Z208" s="294">
        <f t="shared" si="25"/>
        <v>0.01329454905</v>
      </c>
      <c r="AA208" s="310">
        <f t="shared" si="9"/>
        <v>8</v>
      </c>
      <c r="AB208" s="257">
        <v>227.0</v>
      </c>
      <c r="AC208" s="284">
        <f t="shared" si="29"/>
        <v>217</v>
      </c>
      <c r="AD208" s="298">
        <f t="shared" si="28"/>
        <v>13</v>
      </c>
      <c r="AE208" s="162">
        <f t="shared" si="12"/>
        <v>725</v>
      </c>
      <c r="AF208" s="261">
        <f t="shared" si="13"/>
        <v>0.01825842697</v>
      </c>
      <c r="AG208" s="293">
        <f t="shared" si="26"/>
        <v>0.01463916495</v>
      </c>
      <c r="AI208" s="307">
        <f t="shared" si="30"/>
        <v>128</v>
      </c>
      <c r="AJ208" s="281">
        <f t="shared" si="11"/>
        <v>0.03404255319</v>
      </c>
    </row>
    <row r="209" ht="15.75" customHeight="1">
      <c r="A209" s="306">
        <f>all!A226</f>
        <v>44110</v>
      </c>
      <c r="B209" s="260">
        <f>all!B226</f>
        <v>20555</v>
      </c>
      <c r="C209" s="261">
        <f t="shared" si="2"/>
        <v>0.01964383154</v>
      </c>
      <c r="D209" s="291">
        <f t="shared" si="20"/>
        <v>0.01804836058</v>
      </c>
      <c r="E209" s="302"/>
      <c r="G209" s="303"/>
      <c r="H209" s="312"/>
      <c r="I209" s="51"/>
      <c r="J209" s="51"/>
      <c r="K209" s="51"/>
      <c r="L209" s="283"/>
      <c r="M209" s="292"/>
      <c r="N209" s="296">
        <f>all!H226</f>
        <v>87</v>
      </c>
      <c r="O209" s="51">
        <f t="shared" si="4"/>
        <v>4</v>
      </c>
      <c r="P209" s="51">
        <f t="shared" si="21"/>
        <v>83.28571429</v>
      </c>
      <c r="Q209" s="261">
        <f t="shared" si="5"/>
        <v>0.04819277108</v>
      </c>
      <c r="R209" s="293">
        <f t="shared" si="22"/>
        <v>0.01588541918</v>
      </c>
      <c r="S209" s="296">
        <f>all!I226</f>
        <v>420</v>
      </c>
      <c r="T209" s="51">
        <f t="shared" si="6"/>
        <v>3</v>
      </c>
      <c r="U209" s="288">
        <f t="shared" si="23"/>
        <v>4.571428571</v>
      </c>
      <c r="V209" s="54">
        <f t="shared" si="7"/>
        <v>0.007194244604</v>
      </c>
      <c r="W209" s="294">
        <f t="shared" si="24"/>
        <v>0.01139833204</v>
      </c>
      <c r="X209" s="296">
        <f t="shared" si="1"/>
        <v>507</v>
      </c>
      <c r="Y209" s="54">
        <f t="shared" si="8"/>
        <v>0.014</v>
      </c>
      <c r="Z209" s="294">
        <f t="shared" si="25"/>
        <v>0.01184843376</v>
      </c>
      <c r="AA209" s="310">
        <f t="shared" si="9"/>
        <v>3</v>
      </c>
      <c r="AB209" s="257">
        <v>229.0</v>
      </c>
      <c r="AC209" s="284">
        <f t="shared" si="29"/>
        <v>220.1428571</v>
      </c>
      <c r="AD209" s="298">
        <f t="shared" si="28"/>
        <v>9</v>
      </c>
      <c r="AE209" s="162">
        <f t="shared" si="12"/>
        <v>734</v>
      </c>
      <c r="AF209" s="261">
        <f t="shared" si="13"/>
        <v>0.0124137931</v>
      </c>
      <c r="AG209" s="293">
        <f t="shared" si="26"/>
        <v>0.01270482133</v>
      </c>
      <c r="AI209" s="307">
        <f t="shared" si="30"/>
        <v>130</v>
      </c>
      <c r="AJ209" s="281">
        <f t="shared" si="11"/>
        <v>0.01293103448</v>
      </c>
    </row>
    <row r="210" ht="15.75" customHeight="1">
      <c r="A210" s="306">
        <f>all!A227</f>
        <v>44111</v>
      </c>
      <c r="B210" s="260">
        <f>all!B227</f>
        <v>20961</v>
      </c>
      <c r="C210" s="261">
        <f t="shared" si="2"/>
        <v>0.01975188519</v>
      </c>
      <c r="D210" s="291">
        <f t="shared" si="20"/>
        <v>0.01809750985</v>
      </c>
      <c r="E210" s="302"/>
      <c r="G210" s="303"/>
      <c r="H210" s="312"/>
      <c r="I210" s="51"/>
      <c r="J210" s="51"/>
      <c r="K210" s="51"/>
      <c r="L210" s="283"/>
      <c r="M210" s="292"/>
      <c r="N210" s="296">
        <f>all!H227</f>
        <v>88</v>
      </c>
      <c r="O210" s="51">
        <f t="shared" si="4"/>
        <v>1</v>
      </c>
      <c r="P210" s="51">
        <f t="shared" si="21"/>
        <v>84.71428571</v>
      </c>
      <c r="Q210" s="261">
        <f t="shared" si="5"/>
        <v>0.01149425287</v>
      </c>
      <c r="R210" s="293">
        <f t="shared" si="22"/>
        <v>0.01933577357</v>
      </c>
      <c r="S210" s="296">
        <f>all!I227</f>
        <v>424</v>
      </c>
      <c r="T210" s="51">
        <f t="shared" si="6"/>
        <v>4</v>
      </c>
      <c r="U210" s="288">
        <f t="shared" si="23"/>
        <v>4.714285714</v>
      </c>
      <c r="V210" s="54">
        <f t="shared" si="7"/>
        <v>0.009523809524</v>
      </c>
      <c r="W210" s="294">
        <f t="shared" si="24"/>
        <v>0.01165431072</v>
      </c>
      <c r="X210" s="296">
        <f t="shared" si="1"/>
        <v>512</v>
      </c>
      <c r="Y210" s="54">
        <f t="shared" si="8"/>
        <v>0.009861932939</v>
      </c>
      <c r="Z210" s="294">
        <f t="shared" si="25"/>
        <v>0.01264547343</v>
      </c>
      <c r="AA210" s="310">
        <f t="shared" si="9"/>
        <v>4</v>
      </c>
      <c r="AB210" s="257">
        <v>232.0</v>
      </c>
      <c r="AC210" s="284">
        <f t="shared" si="29"/>
        <v>223</v>
      </c>
      <c r="AD210" s="298">
        <f t="shared" si="28"/>
        <v>8</v>
      </c>
      <c r="AE210" s="162">
        <f t="shared" si="12"/>
        <v>742</v>
      </c>
      <c r="AF210" s="261">
        <f t="shared" si="13"/>
        <v>0.01089918256</v>
      </c>
      <c r="AG210" s="293">
        <f t="shared" si="26"/>
        <v>0.01277375217</v>
      </c>
      <c r="AI210" s="307">
        <f t="shared" si="30"/>
        <v>131</v>
      </c>
      <c r="AJ210" s="281">
        <f t="shared" si="11"/>
        <v>0.01694915254</v>
      </c>
    </row>
    <row r="211" ht="15.75" customHeight="1">
      <c r="A211" s="306">
        <f>all!A228</f>
        <v>44112</v>
      </c>
      <c r="B211" s="260">
        <f>all!B228</f>
        <v>21395</v>
      </c>
      <c r="C211" s="261">
        <f t="shared" si="2"/>
        <v>0.02070511903</v>
      </c>
      <c r="D211" s="291">
        <f t="shared" si="20"/>
        <v>0.0178797506</v>
      </c>
      <c r="E211" s="302"/>
      <c r="G211" s="303"/>
      <c r="H211" s="312"/>
      <c r="I211" s="51"/>
      <c r="J211" s="51"/>
      <c r="K211" s="51"/>
      <c r="L211" s="283"/>
      <c r="M211" s="292"/>
      <c r="N211" s="296">
        <f>all!H228</f>
        <v>91</v>
      </c>
      <c r="O211" s="51">
        <f t="shared" si="4"/>
        <v>3</v>
      </c>
      <c r="P211" s="51">
        <f t="shared" si="21"/>
        <v>85</v>
      </c>
      <c r="Q211" s="261">
        <f t="shared" si="5"/>
        <v>0.03409090909</v>
      </c>
      <c r="R211" s="293">
        <f t="shared" si="22"/>
        <v>0.004059383289</v>
      </c>
      <c r="S211" s="296">
        <f>all!I228</f>
        <v>430</v>
      </c>
      <c r="T211" s="51">
        <f t="shared" si="6"/>
        <v>6</v>
      </c>
      <c r="U211" s="288">
        <f t="shared" si="23"/>
        <v>5.285714286</v>
      </c>
      <c r="V211" s="54">
        <f t="shared" si="7"/>
        <v>0.0141509434</v>
      </c>
      <c r="W211" s="294">
        <f t="shared" si="24"/>
        <v>0.01294514699</v>
      </c>
      <c r="X211" s="296">
        <f t="shared" si="1"/>
        <v>521</v>
      </c>
      <c r="Y211" s="54">
        <f t="shared" si="8"/>
        <v>0.017578125</v>
      </c>
      <c r="Z211" s="294">
        <f t="shared" si="25"/>
        <v>0.01119684128</v>
      </c>
      <c r="AA211" s="310">
        <f t="shared" si="9"/>
        <v>6</v>
      </c>
      <c r="AB211" s="257">
        <v>236.0</v>
      </c>
      <c r="AC211" s="284">
        <f t="shared" si="29"/>
        <v>226.1428571</v>
      </c>
      <c r="AD211" s="298">
        <f t="shared" si="28"/>
        <v>13</v>
      </c>
      <c r="AE211" s="162">
        <f t="shared" si="12"/>
        <v>755</v>
      </c>
      <c r="AF211" s="261">
        <f t="shared" si="13"/>
        <v>0.01752021563</v>
      </c>
      <c r="AG211" s="293">
        <f t="shared" si="26"/>
        <v>0.01212073858</v>
      </c>
      <c r="AI211" s="307">
        <f t="shared" si="30"/>
        <v>133</v>
      </c>
      <c r="AJ211" s="281">
        <f t="shared" si="11"/>
        <v>0.02479338843</v>
      </c>
    </row>
    <row r="212" ht="15.75" customHeight="1">
      <c r="A212" s="306">
        <f>all!A229</f>
        <v>44113</v>
      </c>
      <c r="B212" s="260">
        <f>all!B229</f>
        <v>21786</v>
      </c>
      <c r="C212" s="261">
        <f t="shared" si="2"/>
        <v>0.01827529797</v>
      </c>
      <c r="D212" s="291">
        <f t="shared" si="20"/>
        <v>0.01701356112</v>
      </c>
      <c r="E212" s="302"/>
      <c r="G212" s="303"/>
      <c r="H212" s="312"/>
      <c r="I212" s="51"/>
      <c r="J212" s="51"/>
      <c r="K212" s="51"/>
      <c r="L212" s="283"/>
      <c r="M212" s="292"/>
      <c r="N212" s="296">
        <f>all!H229</f>
        <v>98</v>
      </c>
      <c r="O212" s="51">
        <f t="shared" si="4"/>
        <v>7</v>
      </c>
      <c r="P212" s="51">
        <f t="shared" si="21"/>
        <v>86.85714286</v>
      </c>
      <c r="Q212" s="261">
        <f t="shared" si="5"/>
        <v>0.07692307692</v>
      </c>
      <c r="R212" s="293">
        <f t="shared" si="22"/>
        <v>0.02146894002</v>
      </c>
      <c r="S212" s="296">
        <f>all!I229</f>
        <v>431</v>
      </c>
      <c r="T212" s="51">
        <f t="shared" si="6"/>
        <v>1</v>
      </c>
      <c r="U212" s="288">
        <f t="shared" si="23"/>
        <v>4.714285714</v>
      </c>
      <c r="V212" s="54">
        <f t="shared" si="7"/>
        <v>0.002325581395</v>
      </c>
      <c r="W212" s="294">
        <f t="shared" si="24"/>
        <v>0.011459852</v>
      </c>
      <c r="X212" s="296">
        <f t="shared" si="1"/>
        <v>529</v>
      </c>
      <c r="Y212" s="54">
        <f t="shared" si="8"/>
        <v>0.01535508637</v>
      </c>
      <c r="Z212" s="294">
        <f t="shared" si="25"/>
        <v>0.01309404093</v>
      </c>
      <c r="AA212" s="310">
        <f t="shared" si="9"/>
        <v>1</v>
      </c>
      <c r="AB212" s="257">
        <v>237.0</v>
      </c>
      <c r="AC212" s="284">
        <f t="shared" si="29"/>
        <v>229</v>
      </c>
      <c r="AD212" s="298">
        <f t="shared" si="28"/>
        <v>9</v>
      </c>
      <c r="AE212" s="162">
        <f t="shared" si="12"/>
        <v>764</v>
      </c>
      <c r="AF212" s="261">
        <f t="shared" si="13"/>
        <v>0.0119205298</v>
      </c>
      <c r="AG212" s="293">
        <f t="shared" si="26"/>
        <v>0.0130002873</v>
      </c>
      <c r="AI212" s="307">
        <f t="shared" si="30"/>
        <v>131</v>
      </c>
      <c r="AJ212" s="281">
        <f t="shared" si="11"/>
        <v>0.004201680672</v>
      </c>
    </row>
    <row r="213" ht="15.75" customHeight="1">
      <c r="A213" s="308">
        <f>all!A230</f>
        <v>44114</v>
      </c>
      <c r="B213" s="260">
        <f>all!B230</f>
        <v>22092</v>
      </c>
      <c r="C213" s="261">
        <f t="shared" si="2"/>
        <v>0.01404571743</v>
      </c>
      <c r="D213" s="291">
        <f t="shared" si="20"/>
        <v>0.01704990328</v>
      </c>
      <c r="E213" s="302"/>
      <c r="G213" s="303"/>
      <c r="H213" s="312"/>
      <c r="I213" s="51"/>
      <c r="J213" s="51"/>
      <c r="K213" s="51"/>
      <c r="L213" s="283"/>
      <c r="M213" s="292"/>
      <c r="N213" s="296">
        <f>all!H230</f>
        <v>100</v>
      </c>
      <c r="O213" s="51">
        <f t="shared" si="4"/>
        <v>2</v>
      </c>
      <c r="P213" s="51">
        <f t="shared" si="21"/>
        <v>89.85714286</v>
      </c>
      <c r="Q213" s="261">
        <f t="shared" si="5"/>
        <v>0.02040816327</v>
      </c>
      <c r="R213" s="293">
        <f t="shared" si="22"/>
        <v>0.03446842553</v>
      </c>
      <c r="S213" s="296">
        <f>all!I230</f>
        <v>436</v>
      </c>
      <c r="T213" s="51">
        <f t="shared" si="6"/>
        <v>5</v>
      </c>
      <c r="U213" s="288">
        <f t="shared" si="23"/>
        <v>4.428571429</v>
      </c>
      <c r="V213" s="54">
        <f t="shared" si="7"/>
        <v>0.01160092807</v>
      </c>
      <c r="W213" s="294">
        <f t="shared" si="24"/>
        <v>0.01060456463</v>
      </c>
      <c r="X213" s="296">
        <f t="shared" si="1"/>
        <v>536</v>
      </c>
      <c r="Y213" s="54">
        <f t="shared" si="8"/>
        <v>0.01323251418</v>
      </c>
      <c r="Z213" s="294">
        <f t="shared" si="25"/>
        <v>0.01468862962</v>
      </c>
      <c r="AA213" s="310">
        <f t="shared" si="9"/>
        <v>5</v>
      </c>
      <c r="AB213" s="257">
        <v>238.0</v>
      </c>
      <c r="AC213" s="284">
        <f t="shared" si="29"/>
        <v>231.7142857</v>
      </c>
      <c r="AD213" s="298">
        <f t="shared" si="28"/>
        <v>8</v>
      </c>
      <c r="AE213" s="162">
        <f t="shared" si="12"/>
        <v>772</v>
      </c>
      <c r="AF213" s="261">
        <f t="shared" si="13"/>
        <v>0.01047120419</v>
      </c>
      <c r="AG213" s="293">
        <f t="shared" si="26"/>
        <v>0.01388217443</v>
      </c>
      <c r="AI213" s="307">
        <f t="shared" si="30"/>
        <v>134</v>
      </c>
      <c r="AJ213" s="281">
        <f t="shared" si="11"/>
        <v>0.02057613169</v>
      </c>
    </row>
    <row r="214" ht="15.75" customHeight="1">
      <c r="A214" s="308">
        <f>all!A231</f>
        <v>44115</v>
      </c>
      <c r="B214" s="260">
        <f>all!B231</f>
        <v>22372</v>
      </c>
      <c r="C214" s="261">
        <f t="shared" si="2"/>
        <v>0.01267427123</v>
      </c>
      <c r="D214" s="291">
        <f t="shared" si="20"/>
        <v>0.01719371335</v>
      </c>
      <c r="E214" s="302"/>
      <c r="G214" s="303"/>
      <c r="H214" s="312"/>
      <c r="I214" s="51"/>
      <c r="J214" s="51"/>
      <c r="K214" s="51"/>
      <c r="L214" s="283"/>
      <c r="M214" s="292"/>
      <c r="N214" s="296">
        <f>all!H231</f>
        <v>93</v>
      </c>
      <c r="O214" s="51">
        <f t="shared" si="4"/>
        <v>-7</v>
      </c>
      <c r="P214" s="51">
        <f t="shared" si="21"/>
        <v>91.42857143</v>
      </c>
      <c r="Q214" s="261">
        <f t="shared" si="5"/>
        <v>-0.07</v>
      </c>
      <c r="R214" s="293">
        <f t="shared" si="22"/>
        <v>0.01904347074</v>
      </c>
      <c r="S214" s="296">
        <f>all!I231</f>
        <v>449</v>
      </c>
      <c r="T214" s="51">
        <f t="shared" si="6"/>
        <v>13</v>
      </c>
      <c r="U214" s="288">
        <f t="shared" si="23"/>
        <v>5.714285714</v>
      </c>
      <c r="V214" s="54">
        <f t="shared" si="7"/>
        <v>0.02981651376</v>
      </c>
      <c r="W214" s="294">
        <f t="shared" si="24"/>
        <v>0.01345313185</v>
      </c>
      <c r="X214" s="296">
        <f t="shared" si="1"/>
        <v>542</v>
      </c>
      <c r="Y214" s="54">
        <f t="shared" si="8"/>
        <v>0.01119402985</v>
      </c>
      <c r="Z214" s="294">
        <f t="shared" si="25"/>
        <v>0.01422166103</v>
      </c>
      <c r="AA214" s="310">
        <f t="shared" si="9"/>
        <v>13</v>
      </c>
      <c r="AB214" s="257">
        <v>238.0</v>
      </c>
      <c r="AC214" s="284">
        <f t="shared" si="29"/>
        <v>233.8571429</v>
      </c>
      <c r="AD214" s="298">
        <f t="shared" si="28"/>
        <v>6</v>
      </c>
      <c r="AE214" s="162">
        <f t="shared" si="12"/>
        <v>778</v>
      </c>
      <c r="AF214" s="261">
        <f t="shared" si="13"/>
        <v>0.007772020725</v>
      </c>
      <c r="AG214" s="293">
        <f t="shared" si="26"/>
        <v>0.01275076757</v>
      </c>
      <c r="AI214" s="307">
        <f t="shared" si="30"/>
        <v>144</v>
      </c>
      <c r="AJ214" s="281">
        <f t="shared" si="11"/>
        <v>0.05179282869</v>
      </c>
    </row>
    <row r="215" ht="15.75" customHeight="1">
      <c r="A215" s="306">
        <f>all!A232</f>
        <v>44116</v>
      </c>
      <c r="B215" s="260">
        <f>all!B232</f>
        <v>22666</v>
      </c>
      <c r="C215" s="261">
        <f t="shared" si="2"/>
        <v>0.01314142678</v>
      </c>
      <c r="D215" s="291">
        <f t="shared" si="20"/>
        <v>0.01689107845</v>
      </c>
      <c r="E215" s="302"/>
      <c r="G215" s="303"/>
      <c r="H215" s="312"/>
      <c r="I215" s="51"/>
      <c r="J215" s="51"/>
      <c r="K215" s="51"/>
      <c r="L215" s="283"/>
      <c r="M215" s="292"/>
      <c r="N215" s="296">
        <f>all!H232</f>
        <v>91</v>
      </c>
      <c r="O215" s="51">
        <f t="shared" si="4"/>
        <v>-2</v>
      </c>
      <c r="P215" s="51">
        <f t="shared" si="21"/>
        <v>92.57142857</v>
      </c>
      <c r="Q215" s="261">
        <f t="shared" si="5"/>
        <v>-0.02150537634</v>
      </c>
      <c r="R215" s="293">
        <f t="shared" si="22"/>
        <v>0.01422911384</v>
      </c>
      <c r="S215" s="296">
        <f>all!I232</f>
        <v>456</v>
      </c>
      <c r="T215" s="51">
        <f t="shared" si="6"/>
        <v>7</v>
      </c>
      <c r="U215" s="288">
        <f t="shared" si="23"/>
        <v>5.571428571</v>
      </c>
      <c r="V215" s="54">
        <f t="shared" si="7"/>
        <v>0.01559020045</v>
      </c>
      <c r="W215" s="294">
        <f t="shared" si="24"/>
        <v>0.0128860316</v>
      </c>
      <c r="X215" s="296">
        <f t="shared" si="1"/>
        <v>547</v>
      </c>
      <c r="Y215" s="54">
        <f t="shared" si="8"/>
        <v>0.009225092251</v>
      </c>
      <c r="Z215" s="294">
        <f t="shared" si="25"/>
        <v>0.01292096866</v>
      </c>
      <c r="AA215" s="310">
        <f t="shared" si="9"/>
        <v>7</v>
      </c>
      <c r="AB215" s="257">
        <v>240.0</v>
      </c>
      <c r="AC215" s="284">
        <f t="shared" si="29"/>
        <v>235.7142857</v>
      </c>
      <c r="AD215" s="298">
        <f t="shared" si="28"/>
        <v>7</v>
      </c>
      <c r="AE215" s="162">
        <f t="shared" si="12"/>
        <v>785</v>
      </c>
      <c r="AF215" s="261">
        <f t="shared" si="13"/>
        <v>0.008997429306</v>
      </c>
      <c r="AG215" s="293">
        <f t="shared" si="26"/>
        <v>0.0114277679</v>
      </c>
      <c r="AI215" s="307">
        <f t="shared" si="30"/>
        <v>146</v>
      </c>
      <c r="AJ215" s="281">
        <f t="shared" si="11"/>
        <v>0.02834008097</v>
      </c>
    </row>
    <row r="216" ht="15.75" customHeight="1">
      <c r="A216" s="306">
        <f>all!A233</f>
        <v>44117</v>
      </c>
      <c r="B216" s="260">
        <f>all!B233</f>
        <v>23074</v>
      </c>
      <c r="C216" s="261">
        <f t="shared" si="2"/>
        <v>0.01800052943</v>
      </c>
      <c r="D216" s="291">
        <f t="shared" si="20"/>
        <v>0.01665632101</v>
      </c>
      <c r="E216" s="302"/>
      <c r="G216" s="303"/>
      <c r="H216" s="312"/>
      <c r="I216" s="51"/>
      <c r="J216" s="51"/>
      <c r="K216" s="51"/>
      <c r="L216" s="283"/>
      <c r="M216" s="292"/>
      <c r="N216" s="296">
        <f>all!H233</f>
        <v>89</v>
      </c>
      <c r="O216" s="51">
        <f t="shared" si="4"/>
        <v>-2</v>
      </c>
      <c r="P216" s="51">
        <f t="shared" si="21"/>
        <v>92.85714286</v>
      </c>
      <c r="Q216" s="261">
        <f t="shared" si="5"/>
        <v>-0.02197802198</v>
      </c>
      <c r="R216" s="293">
        <f t="shared" si="22"/>
        <v>0.004204714833</v>
      </c>
      <c r="S216" s="296">
        <f>all!I233</f>
        <v>462</v>
      </c>
      <c r="T216" s="51">
        <f t="shared" si="6"/>
        <v>6</v>
      </c>
      <c r="U216" s="288">
        <f t="shared" si="23"/>
        <v>6</v>
      </c>
      <c r="V216" s="54">
        <f t="shared" si="7"/>
        <v>0.01315789474</v>
      </c>
      <c r="W216" s="294">
        <f t="shared" si="24"/>
        <v>0.01373798162</v>
      </c>
      <c r="X216" s="296">
        <f t="shared" si="1"/>
        <v>551</v>
      </c>
      <c r="Y216" s="54">
        <f t="shared" si="8"/>
        <v>0.00731261426</v>
      </c>
      <c r="Z216" s="294">
        <f t="shared" si="25"/>
        <v>0.01196562784</v>
      </c>
      <c r="AA216" s="310">
        <f t="shared" si="9"/>
        <v>6</v>
      </c>
      <c r="AB216" s="257">
        <v>242.0</v>
      </c>
      <c r="AC216" s="284">
        <f t="shared" si="29"/>
        <v>237.5714286</v>
      </c>
      <c r="AD216" s="298">
        <f t="shared" si="28"/>
        <v>6</v>
      </c>
      <c r="AE216" s="162">
        <f t="shared" si="12"/>
        <v>791</v>
      </c>
      <c r="AF216" s="261">
        <f t="shared" si="13"/>
        <v>0.007643312102</v>
      </c>
      <c r="AG216" s="293">
        <f t="shared" si="26"/>
        <v>0.01074627062</v>
      </c>
      <c r="AI216" s="307">
        <f t="shared" si="30"/>
        <v>149</v>
      </c>
      <c r="AJ216" s="281">
        <f t="shared" si="11"/>
        <v>0.02419354839</v>
      </c>
    </row>
    <row r="217" ht="15.75" customHeight="1">
      <c r="A217" s="306">
        <f>all!A234</f>
        <v>44118</v>
      </c>
      <c r="B217" s="260">
        <f>all!B234</f>
        <v>23509</v>
      </c>
      <c r="C217" s="261">
        <f t="shared" si="2"/>
        <v>0.01885238797</v>
      </c>
      <c r="D217" s="291">
        <f t="shared" si="20"/>
        <v>0.01652782141</v>
      </c>
      <c r="E217" s="302"/>
      <c r="G217" s="303"/>
      <c r="H217" s="312"/>
      <c r="I217" s="51"/>
      <c r="J217" s="51"/>
      <c r="K217" s="51"/>
      <c r="L217" s="283"/>
      <c r="M217" s="292"/>
      <c r="N217" s="296">
        <f>all!H234</f>
        <v>86</v>
      </c>
      <c r="O217" s="51">
        <f t="shared" si="4"/>
        <v>-3</v>
      </c>
      <c r="P217" s="51">
        <f t="shared" si="21"/>
        <v>92.57142857</v>
      </c>
      <c r="Q217" s="261">
        <f t="shared" si="5"/>
        <v>-0.03370786517</v>
      </c>
      <c r="R217" s="293">
        <f t="shared" si="22"/>
        <v>-0.002252730602</v>
      </c>
      <c r="S217" s="296">
        <f>all!I234</f>
        <v>469</v>
      </c>
      <c r="T217" s="51">
        <f t="shared" si="6"/>
        <v>7</v>
      </c>
      <c r="U217" s="288">
        <f t="shared" si="23"/>
        <v>6.428571429</v>
      </c>
      <c r="V217" s="54">
        <f t="shared" si="7"/>
        <v>0.01515151515</v>
      </c>
      <c r="W217" s="294">
        <f t="shared" si="24"/>
        <v>0.01454193957</v>
      </c>
      <c r="X217" s="296">
        <f t="shared" si="1"/>
        <v>555</v>
      </c>
      <c r="Y217" s="54">
        <f t="shared" si="8"/>
        <v>0.007259528131</v>
      </c>
      <c r="Z217" s="294">
        <f t="shared" si="25"/>
        <v>0.01159385572</v>
      </c>
      <c r="AA217" s="310">
        <f t="shared" si="9"/>
        <v>7</v>
      </c>
      <c r="AB217" s="257">
        <v>245.0</v>
      </c>
      <c r="AC217" s="284">
        <f t="shared" si="29"/>
        <v>239.4285714</v>
      </c>
      <c r="AD217" s="298">
        <f t="shared" si="28"/>
        <v>7</v>
      </c>
      <c r="AE217" s="162">
        <f t="shared" si="12"/>
        <v>798</v>
      </c>
      <c r="AF217" s="261">
        <f t="shared" si="13"/>
        <v>0.008849557522</v>
      </c>
      <c r="AG217" s="293">
        <f t="shared" si="26"/>
        <v>0.01045346704</v>
      </c>
      <c r="AI217" s="307">
        <f t="shared" si="30"/>
        <v>153</v>
      </c>
      <c r="AJ217" s="281">
        <f t="shared" si="11"/>
        <v>0.02777777778</v>
      </c>
    </row>
    <row r="218" ht="15.75" customHeight="1">
      <c r="A218" s="306">
        <f>all!A235</f>
        <v>44119</v>
      </c>
      <c r="B218" s="260">
        <f>all!B235</f>
        <v>23961</v>
      </c>
      <c r="C218" s="261">
        <f t="shared" si="2"/>
        <v>0.01922667914</v>
      </c>
      <c r="D218" s="291">
        <f t="shared" si="20"/>
        <v>0.01631661571</v>
      </c>
      <c r="E218" s="302"/>
      <c r="G218" s="303"/>
      <c r="H218" s="312"/>
      <c r="I218" s="51"/>
      <c r="J218" s="51"/>
      <c r="K218" s="51"/>
      <c r="L218" s="283"/>
      <c r="M218" s="292"/>
      <c r="N218" s="296">
        <f>all!H235</f>
        <v>82</v>
      </c>
      <c r="O218" s="51">
        <f t="shared" si="4"/>
        <v>-4</v>
      </c>
      <c r="P218" s="51">
        <f t="shared" si="21"/>
        <v>91.28571429</v>
      </c>
      <c r="Q218" s="261">
        <f t="shared" si="5"/>
        <v>-0.04651162791</v>
      </c>
      <c r="R218" s="293">
        <f t="shared" si="22"/>
        <v>-0.01376737874</v>
      </c>
      <c r="S218" s="296">
        <f>all!I235</f>
        <v>482</v>
      </c>
      <c r="T218" s="51">
        <f t="shared" si="6"/>
        <v>13</v>
      </c>
      <c r="U218" s="288">
        <f t="shared" si="23"/>
        <v>7.428571429</v>
      </c>
      <c r="V218" s="54">
        <f t="shared" si="7"/>
        <v>0.02771855011</v>
      </c>
      <c r="W218" s="294">
        <f t="shared" si="24"/>
        <v>0.0164801691</v>
      </c>
      <c r="X218" s="296">
        <f t="shared" si="1"/>
        <v>564</v>
      </c>
      <c r="Y218" s="54">
        <f t="shared" si="8"/>
        <v>0.01621621622</v>
      </c>
      <c r="Z218" s="294">
        <f t="shared" si="25"/>
        <v>0.01139929732</v>
      </c>
      <c r="AA218" s="310">
        <f t="shared" si="9"/>
        <v>13</v>
      </c>
      <c r="AB218" s="257">
        <v>252.0</v>
      </c>
      <c r="AC218" s="284">
        <f t="shared" si="29"/>
        <v>241.7142857</v>
      </c>
      <c r="AD218" s="298">
        <f t="shared" si="28"/>
        <v>16</v>
      </c>
      <c r="AE218" s="162">
        <f t="shared" si="12"/>
        <v>814</v>
      </c>
      <c r="AF218" s="261">
        <f t="shared" si="13"/>
        <v>0.02005012531</v>
      </c>
      <c r="AG218" s="293">
        <f t="shared" si="26"/>
        <v>0.01081488271</v>
      </c>
      <c r="AI218" s="307">
        <f t="shared" si="30"/>
        <v>157</v>
      </c>
      <c r="AJ218" s="281">
        <f t="shared" si="11"/>
        <v>0.04905660377</v>
      </c>
    </row>
    <row r="219" ht="15.75" customHeight="1">
      <c r="A219" s="306">
        <f>all!A236</f>
        <v>44120</v>
      </c>
      <c r="B219" s="260">
        <f>all!B236</f>
        <v>24464</v>
      </c>
      <c r="C219" s="261">
        <f t="shared" si="2"/>
        <v>0.02099244606</v>
      </c>
      <c r="D219" s="291">
        <f t="shared" si="20"/>
        <v>0.01670477972</v>
      </c>
      <c r="E219" s="302"/>
      <c r="G219" s="303"/>
      <c r="H219" s="312"/>
      <c r="I219" s="51"/>
      <c r="J219" s="51"/>
      <c r="K219" s="51"/>
      <c r="L219" s="283"/>
      <c r="M219" s="292"/>
      <c r="N219" s="296">
        <f>all!H236</f>
        <v>81</v>
      </c>
      <c r="O219" s="51">
        <f t="shared" si="4"/>
        <v>-1</v>
      </c>
      <c r="P219" s="51">
        <f t="shared" si="21"/>
        <v>88.85714286</v>
      </c>
      <c r="Q219" s="261">
        <f t="shared" si="5"/>
        <v>-0.01219512195</v>
      </c>
      <c r="R219" s="293">
        <f t="shared" si="22"/>
        <v>-0.02649855001</v>
      </c>
      <c r="S219" s="296">
        <f>all!I236</f>
        <v>490</v>
      </c>
      <c r="T219" s="51">
        <f t="shared" si="6"/>
        <v>8</v>
      </c>
      <c r="U219" s="288">
        <f t="shared" si="23"/>
        <v>8.428571429</v>
      </c>
      <c r="V219" s="54">
        <f t="shared" si="7"/>
        <v>0.01659751037</v>
      </c>
      <c r="W219" s="294">
        <f t="shared" si="24"/>
        <v>0.01851901609</v>
      </c>
      <c r="X219" s="296">
        <f t="shared" si="1"/>
        <v>571</v>
      </c>
      <c r="Y219" s="54">
        <f t="shared" si="8"/>
        <v>0.01241134752</v>
      </c>
      <c r="Z219" s="294">
        <f t="shared" si="25"/>
        <v>0.0109787632</v>
      </c>
      <c r="AA219" s="310">
        <f t="shared" si="9"/>
        <v>8</v>
      </c>
      <c r="AB219" s="257">
        <v>255.0</v>
      </c>
      <c r="AC219" s="284">
        <f t="shared" si="29"/>
        <v>244.2857143</v>
      </c>
      <c r="AD219" s="298">
        <f t="shared" si="28"/>
        <v>10</v>
      </c>
      <c r="AE219" s="162">
        <f t="shared" si="12"/>
        <v>824</v>
      </c>
      <c r="AF219" s="261">
        <f t="shared" si="13"/>
        <v>0.01228501229</v>
      </c>
      <c r="AG219" s="293">
        <f t="shared" si="26"/>
        <v>0.01086695163</v>
      </c>
      <c r="AI219" s="307">
        <f t="shared" si="30"/>
        <v>163</v>
      </c>
      <c r="AJ219" s="281">
        <f t="shared" si="11"/>
        <v>0.03041825095</v>
      </c>
    </row>
    <row r="220" ht="15.75" customHeight="1">
      <c r="A220" s="308">
        <f>all!A237</f>
        <v>44121</v>
      </c>
      <c r="B220" s="260">
        <f>all!B237</f>
        <v>24946</v>
      </c>
      <c r="C220" s="261">
        <f t="shared" si="2"/>
        <v>0.01970241988</v>
      </c>
      <c r="D220" s="291">
        <f t="shared" si="20"/>
        <v>0.01751288007</v>
      </c>
      <c r="E220" s="302"/>
      <c r="G220" s="303"/>
      <c r="H220" s="312"/>
      <c r="I220" s="51"/>
      <c r="J220" s="51"/>
      <c r="K220" s="51"/>
      <c r="L220" s="283"/>
      <c r="M220" s="292"/>
      <c r="N220" s="296">
        <f>all!H237</f>
        <v>83</v>
      </c>
      <c r="O220" s="51">
        <f t="shared" si="4"/>
        <v>2</v>
      </c>
      <c r="P220" s="51">
        <f t="shared" si="21"/>
        <v>86.42857143</v>
      </c>
      <c r="Q220" s="261">
        <f t="shared" si="5"/>
        <v>0.02469135802</v>
      </c>
      <c r="R220" s="293">
        <f t="shared" si="22"/>
        <v>-0.02588666505</v>
      </c>
      <c r="S220" s="296">
        <f>all!I237</f>
        <v>500</v>
      </c>
      <c r="T220" s="51">
        <f t="shared" si="6"/>
        <v>10</v>
      </c>
      <c r="U220" s="288">
        <f t="shared" si="23"/>
        <v>9.142857143</v>
      </c>
      <c r="V220" s="54">
        <f t="shared" si="7"/>
        <v>0.02040816327</v>
      </c>
      <c r="W220" s="294">
        <f t="shared" si="24"/>
        <v>0.01977719255</v>
      </c>
      <c r="X220" s="296">
        <f t="shared" si="1"/>
        <v>583</v>
      </c>
      <c r="Y220" s="54">
        <f t="shared" si="8"/>
        <v>0.02101576182</v>
      </c>
      <c r="Z220" s="294">
        <f t="shared" si="25"/>
        <v>0.01209065572</v>
      </c>
      <c r="AA220" s="310">
        <f t="shared" si="9"/>
        <v>10</v>
      </c>
      <c r="AB220" s="257">
        <v>256.0</v>
      </c>
      <c r="AC220" s="284">
        <f t="shared" si="29"/>
        <v>246.8571429</v>
      </c>
      <c r="AD220" s="298">
        <f t="shared" si="28"/>
        <v>13</v>
      </c>
      <c r="AE220" s="162">
        <f t="shared" si="12"/>
        <v>837</v>
      </c>
      <c r="AF220" s="261">
        <f t="shared" si="13"/>
        <v>0.01577669903</v>
      </c>
      <c r="AG220" s="293">
        <f t="shared" si="26"/>
        <v>0.01162487947</v>
      </c>
      <c r="AI220" s="307">
        <f t="shared" si="30"/>
        <v>169</v>
      </c>
      <c r="AJ220" s="281">
        <f t="shared" si="11"/>
        <v>0.03759398496</v>
      </c>
    </row>
    <row r="221" ht="15.75" customHeight="1">
      <c r="A221" s="308">
        <f>all!A238</f>
        <v>44122</v>
      </c>
      <c r="B221" s="260">
        <f>all!B238</f>
        <v>25384</v>
      </c>
      <c r="C221" s="261">
        <f t="shared" si="2"/>
        <v>0.01755792512</v>
      </c>
      <c r="D221" s="291">
        <f t="shared" si="20"/>
        <v>0.01821054491</v>
      </c>
      <c r="E221" s="302"/>
      <c r="G221" s="303"/>
      <c r="H221" s="312"/>
      <c r="I221" s="51"/>
      <c r="J221" s="51"/>
      <c r="K221" s="51"/>
      <c r="L221" s="283"/>
      <c r="M221" s="292"/>
      <c r="N221" s="296">
        <f>all!H238</f>
        <v>84</v>
      </c>
      <c r="O221" s="51">
        <f t="shared" si="4"/>
        <v>1</v>
      </c>
      <c r="P221" s="51">
        <f t="shared" si="21"/>
        <v>85.14285714</v>
      </c>
      <c r="Q221" s="261">
        <f t="shared" si="5"/>
        <v>0.01204819277</v>
      </c>
      <c r="R221" s="293">
        <f t="shared" si="22"/>
        <v>-0.01416549465</v>
      </c>
      <c r="S221" s="296">
        <f>all!I238</f>
        <v>509</v>
      </c>
      <c r="T221" s="51">
        <f t="shared" si="6"/>
        <v>9</v>
      </c>
      <c r="U221" s="288">
        <f t="shared" si="23"/>
        <v>8.571428571</v>
      </c>
      <c r="V221" s="54">
        <f t="shared" si="7"/>
        <v>0.018</v>
      </c>
      <c r="W221" s="294">
        <f t="shared" si="24"/>
        <v>0.01808911915</v>
      </c>
      <c r="X221" s="296">
        <f t="shared" si="1"/>
        <v>593</v>
      </c>
      <c r="Y221" s="54">
        <f t="shared" si="8"/>
        <v>0.01715265866</v>
      </c>
      <c r="Z221" s="294">
        <f t="shared" si="25"/>
        <v>0.01294188841</v>
      </c>
      <c r="AA221" s="310">
        <f t="shared" si="9"/>
        <v>9</v>
      </c>
      <c r="AB221" s="257">
        <v>256.0</v>
      </c>
      <c r="AC221" s="284">
        <f t="shared" si="29"/>
        <v>249.4285714</v>
      </c>
      <c r="AD221" s="298">
        <f t="shared" si="28"/>
        <v>10</v>
      </c>
      <c r="AE221" s="162">
        <f t="shared" si="12"/>
        <v>847</v>
      </c>
      <c r="AF221" s="261">
        <f t="shared" si="13"/>
        <v>0.0119474313</v>
      </c>
      <c r="AG221" s="293">
        <f t="shared" si="26"/>
        <v>0.01222136669</v>
      </c>
      <c r="AI221" s="307">
        <f t="shared" si="30"/>
        <v>171</v>
      </c>
      <c r="AJ221" s="281">
        <f t="shared" si="11"/>
        <v>0.03396226415</v>
      </c>
    </row>
    <row r="222" ht="15.75" customHeight="1">
      <c r="A222" s="306">
        <f>all!A239</f>
        <v>44123</v>
      </c>
      <c r="B222" s="260">
        <f>all!B239</f>
        <v>25816</v>
      </c>
      <c r="C222" s="261">
        <f t="shared" si="2"/>
        <v>0.01701859439</v>
      </c>
      <c r="D222" s="291">
        <f t="shared" si="20"/>
        <v>0.018764426</v>
      </c>
      <c r="E222" s="302"/>
      <c r="G222" s="303"/>
      <c r="H222" s="312"/>
      <c r="I222" s="51"/>
      <c r="J222" s="51"/>
      <c r="K222" s="51"/>
      <c r="L222" s="283"/>
      <c r="M222" s="292"/>
      <c r="N222" s="296">
        <f>all!H239</f>
        <v>85</v>
      </c>
      <c r="O222" s="51">
        <f t="shared" si="4"/>
        <v>1</v>
      </c>
      <c r="P222" s="51">
        <f t="shared" si="21"/>
        <v>84.28571429</v>
      </c>
      <c r="Q222" s="261">
        <f t="shared" si="5"/>
        <v>0.0119047619</v>
      </c>
      <c r="R222" s="293">
        <f t="shared" si="22"/>
        <v>-0.009392617758</v>
      </c>
      <c r="S222" s="296">
        <f>all!I239</f>
        <v>520</v>
      </c>
      <c r="T222" s="51">
        <f t="shared" si="6"/>
        <v>11</v>
      </c>
      <c r="U222" s="288">
        <f t="shared" si="23"/>
        <v>9.142857143</v>
      </c>
      <c r="V222" s="54">
        <f t="shared" si="7"/>
        <v>0.02161100196</v>
      </c>
      <c r="W222" s="294">
        <f t="shared" si="24"/>
        <v>0.01894923366</v>
      </c>
      <c r="X222" s="296">
        <f t="shared" si="1"/>
        <v>605</v>
      </c>
      <c r="Y222" s="54">
        <f t="shared" si="8"/>
        <v>0.02023608769</v>
      </c>
      <c r="Z222" s="294">
        <f t="shared" si="25"/>
        <v>0.01451488776</v>
      </c>
      <c r="AA222" s="310">
        <f t="shared" si="9"/>
        <v>11</v>
      </c>
      <c r="AB222" s="257">
        <v>258.0</v>
      </c>
      <c r="AC222" s="284">
        <f t="shared" si="29"/>
        <v>252</v>
      </c>
      <c r="AD222" s="298">
        <f t="shared" si="28"/>
        <v>14</v>
      </c>
      <c r="AE222" s="162">
        <f t="shared" si="12"/>
        <v>861</v>
      </c>
      <c r="AF222" s="261">
        <f t="shared" si="13"/>
        <v>0.01652892562</v>
      </c>
      <c r="AG222" s="293">
        <f t="shared" si="26"/>
        <v>0.01329729474</v>
      </c>
      <c r="AI222" s="307">
        <f t="shared" si="30"/>
        <v>176</v>
      </c>
      <c r="AJ222" s="281">
        <f t="shared" si="11"/>
        <v>0.04089219331</v>
      </c>
    </row>
    <row r="223" ht="15.75" customHeight="1">
      <c r="A223" s="306">
        <f>all!A240</f>
        <v>44124</v>
      </c>
      <c r="B223" s="260">
        <f>all!B240</f>
        <v>26469</v>
      </c>
      <c r="C223" s="261">
        <f t="shared" si="2"/>
        <v>0.02529439108</v>
      </c>
      <c r="D223" s="291">
        <f t="shared" si="20"/>
        <v>0.01980640623</v>
      </c>
      <c r="E223" s="302"/>
      <c r="G223" s="303"/>
      <c r="H223" s="312"/>
      <c r="I223" s="51"/>
      <c r="J223" s="51"/>
      <c r="K223" s="51"/>
      <c r="L223" s="283"/>
      <c r="M223" s="292"/>
      <c r="N223" s="296">
        <f>all!H240</f>
        <v>87</v>
      </c>
      <c r="O223" s="51">
        <f t="shared" si="4"/>
        <v>2</v>
      </c>
      <c r="P223" s="51">
        <f t="shared" si="21"/>
        <v>84</v>
      </c>
      <c r="Q223" s="261">
        <f t="shared" si="5"/>
        <v>0.02352941176</v>
      </c>
      <c r="R223" s="293">
        <f t="shared" si="22"/>
        <v>-0.002891555794</v>
      </c>
      <c r="S223" s="296">
        <f>all!I240</f>
        <v>528</v>
      </c>
      <c r="T223" s="51">
        <f t="shared" si="6"/>
        <v>8</v>
      </c>
      <c r="U223" s="288">
        <f t="shared" si="23"/>
        <v>9.428571429</v>
      </c>
      <c r="V223" s="54">
        <f t="shared" si="7"/>
        <v>0.01538461538</v>
      </c>
      <c r="W223" s="294">
        <f t="shared" si="24"/>
        <v>0.01926733661</v>
      </c>
      <c r="X223" s="296">
        <f t="shared" si="1"/>
        <v>615</v>
      </c>
      <c r="Y223" s="54">
        <f t="shared" si="8"/>
        <v>0.01652892562</v>
      </c>
      <c r="Z223" s="294">
        <f t="shared" si="25"/>
        <v>0.01583150367</v>
      </c>
      <c r="AA223" s="310">
        <f t="shared" si="9"/>
        <v>8</v>
      </c>
      <c r="AB223" s="257">
        <v>260.0</v>
      </c>
      <c r="AC223" s="284">
        <f t="shared" si="29"/>
        <v>254.5714286</v>
      </c>
      <c r="AD223" s="298">
        <f t="shared" si="28"/>
        <v>12</v>
      </c>
      <c r="AE223" s="162">
        <f t="shared" si="12"/>
        <v>873</v>
      </c>
      <c r="AF223" s="261">
        <f t="shared" si="13"/>
        <v>0.01393728223</v>
      </c>
      <c r="AG223" s="293">
        <f t="shared" si="26"/>
        <v>0.01419643333</v>
      </c>
      <c r="AI223" s="307">
        <f t="shared" si="30"/>
        <v>176</v>
      </c>
      <c r="AJ223" s="281">
        <f t="shared" si="11"/>
        <v>0.02985074627</v>
      </c>
    </row>
    <row r="224" ht="15.75" customHeight="1">
      <c r="A224" s="306">
        <f>all!A241</f>
        <v>44125</v>
      </c>
      <c r="B224" s="260">
        <f>all!B241</f>
        <v>27334</v>
      </c>
      <c r="C224" s="261">
        <f t="shared" si="2"/>
        <v>0.03267973856</v>
      </c>
      <c r="D224" s="291">
        <f t="shared" si="20"/>
        <v>0.02178174203</v>
      </c>
      <c r="E224" s="302"/>
      <c r="G224" s="303"/>
      <c r="H224" s="312"/>
      <c r="I224" s="51"/>
      <c r="J224" s="51"/>
      <c r="K224" s="51"/>
      <c r="L224" s="283"/>
      <c r="M224" s="292"/>
      <c r="N224" s="296">
        <f>all!H241</f>
        <v>86</v>
      </c>
      <c r="O224" s="51">
        <f t="shared" si="4"/>
        <v>-1</v>
      </c>
      <c r="P224" s="51">
        <f t="shared" si="21"/>
        <v>84</v>
      </c>
      <c r="Q224" s="261">
        <f t="shared" si="5"/>
        <v>-0.01149425287</v>
      </c>
      <c r="R224" s="293">
        <f t="shared" si="22"/>
        <v>0.0002818173905</v>
      </c>
      <c r="S224" s="296">
        <f>all!I241</f>
        <v>534</v>
      </c>
      <c r="T224" s="51">
        <f t="shared" si="6"/>
        <v>6</v>
      </c>
      <c r="U224" s="288">
        <f t="shared" si="23"/>
        <v>9.285714286</v>
      </c>
      <c r="V224" s="54">
        <f t="shared" si="7"/>
        <v>0.01136363636</v>
      </c>
      <c r="W224" s="294">
        <f t="shared" si="24"/>
        <v>0.01872621107</v>
      </c>
      <c r="X224" s="296">
        <f t="shared" si="1"/>
        <v>620</v>
      </c>
      <c r="Y224" s="54">
        <f t="shared" si="8"/>
        <v>0.008130081301</v>
      </c>
      <c r="Z224" s="294">
        <f t="shared" si="25"/>
        <v>0.0159558684</v>
      </c>
      <c r="AA224" s="310">
        <f t="shared" si="9"/>
        <v>6</v>
      </c>
      <c r="AB224" s="257">
        <v>265.0</v>
      </c>
      <c r="AC224" s="284">
        <f t="shared" si="29"/>
        <v>257.4285714</v>
      </c>
      <c r="AD224" s="298">
        <f t="shared" si="28"/>
        <v>10</v>
      </c>
      <c r="AE224" s="162">
        <f t="shared" si="12"/>
        <v>883</v>
      </c>
      <c r="AF224" s="261">
        <f t="shared" si="13"/>
        <v>0.01145475372</v>
      </c>
      <c r="AG224" s="293">
        <f t="shared" si="26"/>
        <v>0.01456860421</v>
      </c>
      <c r="AI224" s="307">
        <f t="shared" si="30"/>
        <v>177</v>
      </c>
      <c r="AJ224" s="281">
        <f t="shared" si="11"/>
        <v>0.0221402214</v>
      </c>
    </row>
    <row r="225" ht="15.75" customHeight="1">
      <c r="A225" s="306">
        <f>all!A242</f>
        <v>44126</v>
      </c>
      <c r="B225" s="260">
        <f>all!B242</f>
        <v>28216</v>
      </c>
      <c r="C225" s="261">
        <f t="shared" si="2"/>
        <v>0.03226750567</v>
      </c>
      <c r="D225" s="291">
        <f t="shared" si="20"/>
        <v>0.02364471725</v>
      </c>
      <c r="E225" s="302"/>
      <c r="G225" s="303"/>
      <c r="H225" s="312"/>
      <c r="I225" s="51"/>
      <c r="J225" s="51"/>
      <c r="K225" s="51"/>
      <c r="L225" s="283"/>
      <c r="M225" s="292"/>
      <c r="N225" s="296">
        <f>all!H242</f>
        <v>90</v>
      </c>
      <c r="O225" s="51">
        <f t="shared" si="4"/>
        <v>4</v>
      </c>
      <c r="P225" s="51">
        <f t="shared" si="21"/>
        <v>85.14285714</v>
      </c>
      <c r="Q225" s="261">
        <f t="shared" si="5"/>
        <v>0.04651162791</v>
      </c>
      <c r="R225" s="293">
        <f t="shared" si="22"/>
        <v>0.01357085394</v>
      </c>
      <c r="S225" s="296">
        <f>all!I242</f>
        <v>549</v>
      </c>
      <c r="T225" s="51">
        <f t="shared" si="6"/>
        <v>15</v>
      </c>
      <c r="U225" s="288">
        <f t="shared" si="23"/>
        <v>9.571428571</v>
      </c>
      <c r="V225" s="54">
        <f t="shared" si="7"/>
        <v>0.02808988764</v>
      </c>
      <c r="W225" s="294">
        <f t="shared" si="24"/>
        <v>0.01877925928</v>
      </c>
      <c r="X225" s="296">
        <f t="shared" si="1"/>
        <v>639</v>
      </c>
      <c r="Y225" s="54">
        <f t="shared" si="8"/>
        <v>0.03064516129</v>
      </c>
      <c r="Z225" s="294">
        <f t="shared" si="25"/>
        <v>0.01801714627</v>
      </c>
      <c r="AA225" s="310">
        <f t="shared" si="9"/>
        <v>15</v>
      </c>
      <c r="AB225" s="257">
        <v>265.0</v>
      </c>
      <c r="AC225" s="284">
        <f t="shared" si="29"/>
        <v>259.2857143</v>
      </c>
      <c r="AD225" s="298">
        <f t="shared" si="28"/>
        <v>19</v>
      </c>
      <c r="AE225" s="162">
        <f t="shared" si="12"/>
        <v>902</v>
      </c>
      <c r="AF225" s="261">
        <f t="shared" si="13"/>
        <v>0.02151755379</v>
      </c>
      <c r="AG225" s="293">
        <f t="shared" si="26"/>
        <v>0.01477823685</v>
      </c>
      <c r="AI225" s="307">
        <f t="shared" si="30"/>
        <v>183</v>
      </c>
      <c r="AJ225" s="281">
        <f t="shared" si="11"/>
        <v>0.05357142857</v>
      </c>
    </row>
    <row r="226" ht="15.75" customHeight="1">
      <c r="A226" s="306">
        <f>all!A243</f>
        <v>44127</v>
      </c>
      <c r="B226" s="260">
        <f>all!B243</f>
        <v>29057</v>
      </c>
      <c r="C226" s="261">
        <f t="shared" si="2"/>
        <v>0.02980578395</v>
      </c>
      <c r="D226" s="291">
        <f t="shared" si="20"/>
        <v>0.02490376552</v>
      </c>
      <c r="E226" s="302"/>
      <c r="G226" s="303"/>
      <c r="H226" s="312"/>
      <c r="I226" s="51"/>
      <c r="J226" s="51"/>
      <c r="K226" s="51"/>
      <c r="L226" s="283"/>
      <c r="M226" s="292"/>
      <c r="N226" s="296">
        <f>all!H243</f>
        <v>89</v>
      </c>
      <c r="O226" s="51">
        <f t="shared" si="4"/>
        <v>-1</v>
      </c>
      <c r="P226" s="51">
        <f t="shared" si="21"/>
        <v>86.28571429</v>
      </c>
      <c r="Q226" s="261">
        <f t="shared" si="5"/>
        <v>-0.01111111111</v>
      </c>
      <c r="R226" s="293">
        <f t="shared" si="22"/>
        <v>0.01372571263</v>
      </c>
      <c r="S226" s="296">
        <f>all!I243</f>
        <v>559</v>
      </c>
      <c r="T226" s="51">
        <f t="shared" si="6"/>
        <v>10</v>
      </c>
      <c r="U226" s="288">
        <f t="shared" si="23"/>
        <v>9.857142857</v>
      </c>
      <c r="V226" s="54">
        <f t="shared" si="7"/>
        <v>0.01821493625</v>
      </c>
      <c r="W226" s="294">
        <f t="shared" si="24"/>
        <v>0.01901032012</v>
      </c>
      <c r="X226" s="296">
        <f t="shared" si="1"/>
        <v>648</v>
      </c>
      <c r="Y226" s="54">
        <f t="shared" si="8"/>
        <v>0.01408450704</v>
      </c>
      <c r="Z226" s="294">
        <f t="shared" si="25"/>
        <v>0.01825616906</v>
      </c>
      <c r="AA226" s="310">
        <f t="shared" si="9"/>
        <v>10</v>
      </c>
      <c r="AB226" s="257">
        <v>268.0</v>
      </c>
      <c r="AC226" s="284">
        <f t="shared" si="29"/>
        <v>261.1428571</v>
      </c>
      <c r="AD226" s="298">
        <f t="shared" si="28"/>
        <v>12</v>
      </c>
      <c r="AE226" s="162">
        <f t="shared" si="12"/>
        <v>914</v>
      </c>
      <c r="AF226" s="261">
        <f t="shared" si="13"/>
        <v>0.0133037694</v>
      </c>
      <c r="AG226" s="293">
        <f t="shared" si="26"/>
        <v>0.01492377359</v>
      </c>
      <c r="AI226" s="307">
        <f t="shared" si="30"/>
        <v>190</v>
      </c>
      <c r="AJ226" s="281">
        <f t="shared" si="11"/>
        <v>0.03597122302</v>
      </c>
    </row>
    <row r="227" ht="15.75" customHeight="1">
      <c r="A227" s="308">
        <f>all!A244</f>
        <v>44128</v>
      </c>
      <c r="B227" s="260">
        <f>all!B244</f>
        <v>29992</v>
      </c>
      <c r="C227" s="261">
        <f t="shared" si="2"/>
        <v>0.03217813264</v>
      </c>
      <c r="D227" s="291">
        <f t="shared" si="20"/>
        <v>0.0266860102</v>
      </c>
      <c r="E227" s="302"/>
      <c r="G227" s="303"/>
      <c r="H227" s="312"/>
      <c r="I227" s="51"/>
      <c r="J227" s="51"/>
      <c r="K227" s="51"/>
      <c r="L227" s="283"/>
      <c r="M227" s="292"/>
      <c r="N227" s="296">
        <f>all!H244</f>
        <v>91</v>
      </c>
      <c r="O227" s="51">
        <f t="shared" si="4"/>
        <v>2</v>
      </c>
      <c r="P227" s="51">
        <f t="shared" si="21"/>
        <v>87.42857143</v>
      </c>
      <c r="Q227" s="261">
        <f t="shared" si="5"/>
        <v>0.02247191011</v>
      </c>
      <c r="R227" s="293">
        <f t="shared" si="22"/>
        <v>0.01340864864</v>
      </c>
      <c r="S227" s="296">
        <f>all!I244</f>
        <v>564</v>
      </c>
      <c r="T227" s="51">
        <f t="shared" si="6"/>
        <v>5</v>
      </c>
      <c r="U227" s="288">
        <f t="shared" si="23"/>
        <v>9.142857143</v>
      </c>
      <c r="V227" s="54">
        <f t="shared" si="7"/>
        <v>0.008944543828</v>
      </c>
      <c r="W227" s="294">
        <f t="shared" si="24"/>
        <v>0.0173726602</v>
      </c>
      <c r="X227" s="296">
        <f t="shared" si="1"/>
        <v>655</v>
      </c>
      <c r="Y227" s="54">
        <f t="shared" si="8"/>
        <v>0.01080246914</v>
      </c>
      <c r="Z227" s="294">
        <f t="shared" si="25"/>
        <v>0.01679712725</v>
      </c>
      <c r="AA227" s="310">
        <f t="shared" si="9"/>
        <v>5</v>
      </c>
      <c r="AB227" s="257">
        <v>270.0</v>
      </c>
      <c r="AC227" s="284">
        <f t="shared" si="29"/>
        <v>263.1428571</v>
      </c>
      <c r="AD227" s="298">
        <f t="shared" si="28"/>
        <v>9</v>
      </c>
      <c r="AE227" s="162">
        <f t="shared" si="12"/>
        <v>923</v>
      </c>
      <c r="AF227" s="261">
        <f t="shared" si="13"/>
        <v>0.009846827133</v>
      </c>
      <c r="AG227" s="293">
        <f t="shared" si="26"/>
        <v>0.01407664903</v>
      </c>
      <c r="AI227" s="307">
        <f t="shared" si="30"/>
        <v>188</v>
      </c>
      <c r="AJ227" s="281">
        <f t="shared" si="11"/>
        <v>0.01818181818</v>
      </c>
    </row>
    <row r="228" ht="15.75" customHeight="1">
      <c r="A228" s="308">
        <f>all!A245</f>
        <v>44129</v>
      </c>
      <c r="B228" s="260">
        <f>all!B245</f>
        <v>30782</v>
      </c>
      <c r="C228" s="261">
        <f t="shared" si="2"/>
        <v>0.02634035743</v>
      </c>
      <c r="D228" s="291">
        <f t="shared" si="20"/>
        <v>0.02794064339</v>
      </c>
      <c r="E228" s="302"/>
      <c r="G228" s="303"/>
      <c r="H228" s="312"/>
      <c r="I228" s="51"/>
      <c r="J228" s="51"/>
      <c r="K228" s="51"/>
      <c r="L228" s="283"/>
      <c r="M228" s="292"/>
      <c r="N228" s="296">
        <f>all!H245</f>
        <v>84</v>
      </c>
      <c r="O228" s="51">
        <f t="shared" si="4"/>
        <v>-7</v>
      </c>
      <c r="P228" s="51">
        <f t="shared" si="21"/>
        <v>87.42857143</v>
      </c>
      <c r="Q228" s="261">
        <f t="shared" si="5"/>
        <v>-0.07692307692</v>
      </c>
      <c r="R228" s="293">
        <f t="shared" si="22"/>
        <v>0.0006984672544</v>
      </c>
      <c r="S228" s="296">
        <f>all!I245</f>
        <v>574</v>
      </c>
      <c r="T228" s="51">
        <f t="shared" si="6"/>
        <v>10</v>
      </c>
      <c r="U228" s="288">
        <f t="shared" si="23"/>
        <v>9.285714286</v>
      </c>
      <c r="V228" s="54">
        <f t="shared" si="7"/>
        <v>0.01773049645</v>
      </c>
      <c r="W228" s="294">
        <f t="shared" si="24"/>
        <v>0.0173341597</v>
      </c>
      <c r="X228" s="296">
        <f t="shared" si="1"/>
        <v>658</v>
      </c>
      <c r="Y228" s="54">
        <f t="shared" si="8"/>
        <v>0.004580152672</v>
      </c>
      <c r="Z228" s="294">
        <f t="shared" si="25"/>
        <v>0.01500105496</v>
      </c>
      <c r="AA228" s="310">
        <f t="shared" si="9"/>
        <v>10</v>
      </c>
      <c r="AB228" s="257">
        <v>272.0</v>
      </c>
      <c r="AC228" s="284">
        <f t="shared" si="29"/>
        <v>265.4285714</v>
      </c>
      <c r="AD228" s="298">
        <f t="shared" si="28"/>
        <v>5</v>
      </c>
      <c r="AE228" s="162">
        <f t="shared" si="12"/>
        <v>928</v>
      </c>
      <c r="AF228" s="261">
        <f t="shared" si="13"/>
        <v>0.005417118093</v>
      </c>
      <c r="AG228" s="293">
        <f t="shared" si="26"/>
        <v>0.01314374714</v>
      </c>
      <c r="AI228" s="307">
        <f t="shared" si="30"/>
        <v>195</v>
      </c>
      <c r="AJ228" s="281">
        <f t="shared" si="11"/>
        <v>0.03546099291</v>
      </c>
    </row>
    <row r="229" ht="15.75" customHeight="1">
      <c r="A229" s="306">
        <f>all!A246</f>
        <v>44130</v>
      </c>
      <c r="B229" s="260">
        <f>all!B246</f>
        <v>31496</v>
      </c>
      <c r="C229" s="261">
        <f t="shared" si="2"/>
        <v>0.02319537392</v>
      </c>
      <c r="D229" s="291">
        <f t="shared" si="20"/>
        <v>0.02882304046</v>
      </c>
      <c r="E229" s="302"/>
      <c r="G229" s="303"/>
      <c r="H229" s="312"/>
      <c r="I229" s="51"/>
      <c r="J229" s="51"/>
      <c r="K229" s="51"/>
      <c r="L229" s="283"/>
      <c r="M229" s="292"/>
      <c r="N229" s="296">
        <f>all!H246</f>
        <v>95</v>
      </c>
      <c r="O229" s="51">
        <f t="shared" si="4"/>
        <v>11</v>
      </c>
      <c r="P229" s="51">
        <f t="shared" si="21"/>
        <v>88.85714286</v>
      </c>
      <c r="Q229" s="261">
        <f t="shared" si="5"/>
        <v>0.130952381</v>
      </c>
      <c r="R229" s="293">
        <f t="shared" si="22"/>
        <v>0.01770526998</v>
      </c>
      <c r="S229" s="296">
        <f>all!I246</f>
        <v>581</v>
      </c>
      <c r="T229" s="51">
        <f t="shared" si="6"/>
        <v>7</v>
      </c>
      <c r="U229" s="288">
        <f t="shared" si="23"/>
        <v>8.714285714</v>
      </c>
      <c r="V229" s="54">
        <f t="shared" si="7"/>
        <v>0.01219512195</v>
      </c>
      <c r="W229" s="294">
        <f t="shared" si="24"/>
        <v>0.01598903398</v>
      </c>
      <c r="X229" s="296">
        <f t="shared" si="1"/>
        <v>676</v>
      </c>
      <c r="Y229" s="54">
        <f t="shared" si="8"/>
        <v>0.0273556231</v>
      </c>
      <c r="Z229" s="294">
        <f t="shared" si="25"/>
        <v>0.01601813145</v>
      </c>
      <c r="AA229" s="310">
        <f t="shared" si="9"/>
        <v>7</v>
      </c>
      <c r="AB229" s="257">
        <v>274.0</v>
      </c>
      <c r="AC229" s="284">
        <f t="shared" si="29"/>
        <v>267.7142857</v>
      </c>
      <c r="AD229" s="298">
        <f t="shared" si="28"/>
        <v>20</v>
      </c>
      <c r="AE229" s="162">
        <f t="shared" si="12"/>
        <v>948</v>
      </c>
      <c r="AF229" s="261">
        <f t="shared" si="13"/>
        <v>0.02155172414</v>
      </c>
      <c r="AG229" s="293">
        <f t="shared" si="26"/>
        <v>0.01386128979</v>
      </c>
      <c r="AI229" s="307">
        <f t="shared" si="30"/>
        <v>198</v>
      </c>
      <c r="AJ229" s="281">
        <f t="shared" si="11"/>
        <v>0.02491103203</v>
      </c>
    </row>
    <row r="230" ht="15.75" customHeight="1">
      <c r="A230" s="306">
        <f>all!A247</f>
        <v>44131</v>
      </c>
      <c r="B230" s="260">
        <f>all!B247</f>
        <v>32752</v>
      </c>
      <c r="C230" s="261">
        <f t="shared" si="2"/>
        <v>0.03987807976</v>
      </c>
      <c r="D230" s="291">
        <f t="shared" si="20"/>
        <v>0.03090642456</v>
      </c>
      <c r="E230" s="302"/>
      <c r="G230" s="303"/>
      <c r="H230" s="312"/>
      <c r="I230" s="51"/>
      <c r="J230" s="51"/>
      <c r="K230" s="51"/>
      <c r="L230" s="283"/>
      <c r="M230" s="292"/>
      <c r="N230" s="296">
        <f>all!H247</f>
        <v>102</v>
      </c>
      <c r="O230" s="51">
        <f t="shared" si="4"/>
        <v>7</v>
      </c>
      <c r="P230" s="51">
        <f t="shared" si="21"/>
        <v>91</v>
      </c>
      <c r="Q230" s="261">
        <f t="shared" si="5"/>
        <v>0.07368421053</v>
      </c>
      <c r="R230" s="293">
        <f t="shared" si="22"/>
        <v>0.02487024123</v>
      </c>
      <c r="S230" s="296">
        <f>all!I247</f>
        <v>593</v>
      </c>
      <c r="T230" s="51">
        <f t="shared" si="6"/>
        <v>12</v>
      </c>
      <c r="U230" s="288">
        <f t="shared" si="23"/>
        <v>9.285714286</v>
      </c>
      <c r="V230" s="54">
        <f t="shared" si="7"/>
        <v>0.02065404475</v>
      </c>
      <c r="W230" s="294">
        <f t="shared" si="24"/>
        <v>0.01674180961</v>
      </c>
      <c r="X230" s="296">
        <f t="shared" si="1"/>
        <v>695</v>
      </c>
      <c r="Y230" s="54">
        <f t="shared" si="8"/>
        <v>0.02810650888</v>
      </c>
      <c r="Z230" s="294">
        <f t="shared" si="25"/>
        <v>0.01767207192</v>
      </c>
      <c r="AA230" s="310">
        <f t="shared" si="9"/>
        <v>12</v>
      </c>
      <c r="AB230" s="257">
        <v>277.0</v>
      </c>
      <c r="AC230" s="284">
        <f t="shared" si="29"/>
        <v>270.1428571</v>
      </c>
      <c r="AD230" s="298">
        <f t="shared" si="28"/>
        <v>22</v>
      </c>
      <c r="AE230" s="162">
        <f t="shared" si="12"/>
        <v>970</v>
      </c>
      <c r="AF230" s="261">
        <f t="shared" si="13"/>
        <v>0.02320675105</v>
      </c>
      <c r="AG230" s="293">
        <f t="shared" si="26"/>
        <v>0.01518549962</v>
      </c>
      <c r="AI230" s="307">
        <f t="shared" si="30"/>
        <v>205</v>
      </c>
      <c r="AJ230" s="281">
        <f t="shared" si="11"/>
        <v>0.04152249135</v>
      </c>
    </row>
    <row r="231" ht="15.75" customHeight="1">
      <c r="A231" s="306">
        <f>all!A248</f>
        <v>44132</v>
      </c>
      <c r="B231" s="260">
        <f>all!B248</f>
        <v>34299</v>
      </c>
      <c r="C231" s="261">
        <f t="shared" si="2"/>
        <v>0.04723375672</v>
      </c>
      <c r="D231" s="291">
        <f t="shared" si="20"/>
        <v>0.03298557001</v>
      </c>
      <c r="E231" s="302"/>
      <c r="G231" s="303"/>
      <c r="H231" s="312"/>
      <c r="I231" s="51"/>
      <c r="J231" s="51"/>
      <c r="K231" s="51"/>
      <c r="L231" s="283"/>
      <c r="M231" s="292"/>
      <c r="N231" s="296">
        <f>all!H248</f>
        <v>108</v>
      </c>
      <c r="O231" s="51">
        <f t="shared" si="4"/>
        <v>6</v>
      </c>
      <c r="P231" s="51">
        <f t="shared" si="21"/>
        <v>94.14285714</v>
      </c>
      <c r="Q231" s="261">
        <f t="shared" si="5"/>
        <v>0.05882352941</v>
      </c>
      <c r="R231" s="293">
        <f t="shared" si="22"/>
        <v>0.0349156387</v>
      </c>
      <c r="S231" s="296">
        <f>all!I248</f>
        <v>603</v>
      </c>
      <c r="T231" s="51">
        <f t="shared" si="6"/>
        <v>10</v>
      </c>
      <c r="U231" s="288">
        <f t="shared" si="23"/>
        <v>9.857142857</v>
      </c>
      <c r="V231" s="54">
        <f t="shared" si="7"/>
        <v>0.01686340641</v>
      </c>
      <c r="W231" s="294">
        <f t="shared" si="24"/>
        <v>0.01752749104</v>
      </c>
      <c r="X231" s="296">
        <f t="shared" si="1"/>
        <v>711</v>
      </c>
      <c r="Y231" s="54">
        <f t="shared" si="8"/>
        <v>0.02302158273</v>
      </c>
      <c r="Z231" s="294">
        <f t="shared" si="25"/>
        <v>0.01979942926</v>
      </c>
      <c r="AA231" s="310">
        <f t="shared" si="9"/>
        <v>10</v>
      </c>
      <c r="AB231" s="257">
        <v>280.0</v>
      </c>
      <c r="AC231" s="284">
        <f t="shared" si="29"/>
        <v>272.2857143</v>
      </c>
      <c r="AD231" s="298">
        <f t="shared" si="28"/>
        <v>19</v>
      </c>
      <c r="AE231" s="162">
        <f t="shared" si="12"/>
        <v>989</v>
      </c>
      <c r="AF231" s="261">
        <f t="shared" si="13"/>
        <v>0.01958762887</v>
      </c>
      <c r="AG231" s="293">
        <f t="shared" si="26"/>
        <v>0.01634733893</v>
      </c>
      <c r="AI231" s="307">
        <f t="shared" si="30"/>
        <v>212</v>
      </c>
      <c r="AJ231" s="281">
        <f t="shared" si="11"/>
        <v>0.03448275862</v>
      </c>
    </row>
    <row r="232" ht="15.75" customHeight="1">
      <c r="A232" s="306">
        <f>all!A249</f>
        <v>44133</v>
      </c>
      <c r="B232" s="260">
        <f>all!B249</f>
        <v>35510</v>
      </c>
      <c r="C232" s="261">
        <f t="shared" si="2"/>
        <v>0.03530715181</v>
      </c>
      <c r="D232" s="291">
        <f t="shared" si="20"/>
        <v>0.03341980517</v>
      </c>
      <c r="E232" s="302"/>
      <c r="G232" s="303"/>
      <c r="H232" s="312"/>
      <c r="I232" s="51"/>
      <c r="J232" s="51"/>
      <c r="K232" s="51"/>
      <c r="L232" s="283"/>
      <c r="M232" s="292"/>
      <c r="N232" s="296">
        <f>all!H249</f>
        <v>114</v>
      </c>
      <c r="O232" s="51">
        <f t="shared" si="4"/>
        <v>6</v>
      </c>
      <c r="P232" s="51">
        <f t="shared" si="21"/>
        <v>97.57142857</v>
      </c>
      <c r="Q232" s="261">
        <f t="shared" si="5"/>
        <v>0.05555555556</v>
      </c>
      <c r="R232" s="293">
        <f t="shared" si="22"/>
        <v>0.03620762836</v>
      </c>
      <c r="S232" s="296">
        <f>all!I249</f>
        <v>615</v>
      </c>
      <c r="T232" s="51">
        <f t="shared" si="6"/>
        <v>12</v>
      </c>
      <c r="U232" s="288">
        <f t="shared" si="23"/>
        <v>9.428571429</v>
      </c>
      <c r="V232" s="54">
        <f t="shared" si="7"/>
        <v>0.01990049751</v>
      </c>
      <c r="W232" s="294">
        <f t="shared" si="24"/>
        <v>0.01635757816</v>
      </c>
      <c r="X232" s="296">
        <f t="shared" si="1"/>
        <v>729</v>
      </c>
      <c r="Y232" s="54">
        <f t="shared" si="8"/>
        <v>0.0253164557</v>
      </c>
      <c r="Z232" s="294">
        <f t="shared" si="25"/>
        <v>0.01903818561</v>
      </c>
      <c r="AA232" s="310">
        <f t="shared" si="9"/>
        <v>12</v>
      </c>
      <c r="AB232" s="257">
        <v>284.0</v>
      </c>
      <c r="AC232" s="284">
        <f t="shared" si="29"/>
        <v>275</v>
      </c>
      <c r="AD232" s="298">
        <f t="shared" si="28"/>
        <v>22</v>
      </c>
      <c r="AE232" s="162">
        <f t="shared" si="12"/>
        <v>1011</v>
      </c>
      <c r="AF232" s="261">
        <f t="shared" si="13"/>
        <v>0.02224469161</v>
      </c>
      <c r="AG232" s="293">
        <f t="shared" si="26"/>
        <v>0.01645121576</v>
      </c>
      <c r="AI232" s="307">
        <f t="shared" si="30"/>
        <v>222</v>
      </c>
      <c r="AJ232" s="281">
        <f t="shared" si="11"/>
        <v>0.04054054054</v>
      </c>
    </row>
    <row r="233" ht="15.75" customHeight="1">
      <c r="A233" s="306">
        <f>all!A250</f>
        <v>44134</v>
      </c>
      <c r="B233" s="260">
        <f>all!B250</f>
        <v>37196</v>
      </c>
      <c r="C233" s="261">
        <f t="shared" si="2"/>
        <v>0.04747958322</v>
      </c>
      <c r="D233" s="291">
        <f t="shared" si="20"/>
        <v>0.03594463364</v>
      </c>
      <c r="E233" s="302"/>
      <c r="G233" s="303"/>
      <c r="H233" s="312"/>
      <c r="I233" s="51"/>
      <c r="J233" s="51"/>
      <c r="K233" s="51"/>
      <c r="L233" s="283"/>
      <c r="M233" s="292"/>
      <c r="N233" s="296">
        <f>all!H250</f>
        <v>128</v>
      </c>
      <c r="O233" s="51">
        <f t="shared" si="4"/>
        <v>14</v>
      </c>
      <c r="P233" s="51">
        <f t="shared" si="21"/>
        <v>103.1428571</v>
      </c>
      <c r="Q233" s="261">
        <f t="shared" si="5"/>
        <v>0.1228070175</v>
      </c>
      <c r="R233" s="293">
        <f t="shared" si="22"/>
        <v>0.0553387896</v>
      </c>
      <c r="S233" s="296">
        <f>all!I250</f>
        <v>620</v>
      </c>
      <c r="T233" s="51">
        <f t="shared" si="6"/>
        <v>5</v>
      </c>
      <c r="U233" s="288">
        <f t="shared" si="23"/>
        <v>8.714285714</v>
      </c>
      <c r="V233" s="54">
        <f t="shared" si="7"/>
        <v>0.008130081301</v>
      </c>
      <c r="W233" s="294">
        <f t="shared" si="24"/>
        <v>0.0149168846</v>
      </c>
      <c r="X233" s="296">
        <f t="shared" si="1"/>
        <v>748</v>
      </c>
      <c r="Y233" s="54">
        <f t="shared" si="8"/>
        <v>0.02606310014</v>
      </c>
      <c r="Z233" s="294">
        <f t="shared" si="25"/>
        <v>0.02074941319</v>
      </c>
      <c r="AA233" s="310">
        <f t="shared" si="9"/>
        <v>5</v>
      </c>
      <c r="AB233" s="257">
        <v>286.0</v>
      </c>
      <c r="AC233" s="284">
        <f t="shared" si="29"/>
        <v>277.5714286</v>
      </c>
      <c r="AD233" s="298">
        <f t="shared" si="28"/>
        <v>21</v>
      </c>
      <c r="AE233" s="162">
        <f t="shared" si="12"/>
        <v>1032</v>
      </c>
      <c r="AF233" s="261">
        <f t="shared" si="13"/>
        <v>0.02077151335</v>
      </c>
      <c r="AG233" s="293">
        <f t="shared" si="26"/>
        <v>0.01751803632</v>
      </c>
      <c r="AI233" s="307">
        <f t="shared" si="30"/>
        <v>222</v>
      </c>
      <c r="AJ233" s="281">
        <f t="shared" si="11"/>
        <v>0.01718213058</v>
      </c>
    </row>
    <row r="234" ht="15.75" customHeight="1">
      <c r="A234" s="308">
        <f>all!A251</f>
        <v>44135</v>
      </c>
      <c r="B234" s="260">
        <f>all!B251</f>
        <v>39251</v>
      </c>
      <c r="C234" s="261">
        <f t="shared" si="2"/>
        <v>0.05524787612</v>
      </c>
      <c r="D234" s="291">
        <f t="shared" si="20"/>
        <v>0.03924031128</v>
      </c>
      <c r="E234" s="302"/>
      <c r="G234" s="303"/>
      <c r="H234" s="312"/>
      <c r="I234" s="51"/>
      <c r="J234" s="51"/>
      <c r="K234" s="51"/>
      <c r="L234" s="283"/>
      <c r="M234" s="292"/>
      <c r="N234" s="296">
        <f>all!H251</f>
        <v>135</v>
      </c>
      <c r="O234" s="51">
        <f t="shared" si="4"/>
        <v>7</v>
      </c>
      <c r="P234" s="51">
        <f t="shared" si="21"/>
        <v>109.4285714</v>
      </c>
      <c r="Q234" s="261">
        <f t="shared" si="5"/>
        <v>0.0546875</v>
      </c>
      <c r="R234" s="293">
        <f t="shared" si="22"/>
        <v>0.05994101672</v>
      </c>
      <c r="S234" s="296">
        <f>all!I251</f>
        <v>626</v>
      </c>
      <c r="T234" s="51">
        <f t="shared" si="6"/>
        <v>6</v>
      </c>
      <c r="U234" s="288">
        <f t="shared" si="23"/>
        <v>8.857142857</v>
      </c>
      <c r="V234" s="54">
        <f t="shared" si="7"/>
        <v>0.009677419355</v>
      </c>
      <c r="W234" s="294">
        <f t="shared" si="24"/>
        <v>0.0150215811</v>
      </c>
      <c r="X234" s="296">
        <f t="shared" si="1"/>
        <v>761</v>
      </c>
      <c r="Y234" s="54">
        <f t="shared" si="8"/>
        <v>0.01737967914</v>
      </c>
      <c r="Z234" s="294">
        <f t="shared" si="25"/>
        <v>0.02168901462</v>
      </c>
      <c r="AA234" s="310">
        <f t="shared" si="9"/>
        <v>6</v>
      </c>
      <c r="AB234" s="257">
        <v>291.0</v>
      </c>
      <c r="AC234" s="284">
        <f t="shared" si="29"/>
        <v>280.5714286</v>
      </c>
      <c r="AD234" s="298">
        <f t="shared" si="28"/>
        <v>18</v>
      </c>
      <c r="AE234" s="162">
        <f t="shared" si="12"/>
        <v>1050</v>
      </c>
      <c r="AF234" s="261">
        <f t="shared" si="13"/>
        <v>0.01744186047</v>
      </c>
      <c r="AG234" s="293">
        <f t="shared" si="26"/>
        <v>0.01860304108</v>
      </c>
      <c r="AI234" s="307">
        <f t="shared" si="30"/>
        <v>221</v>
      </c>
      <c r="AJ234" s="281">
        <f t="shared" si="11"/>
        <v>0.0202020202</v>
      </c>
    </row>
    <row r="235" ht="15.75" customHeight="1">
      <c r="A235" s="308">
        <f>all!A252</f>
        <v>44136</v>
      </c>
      <c r="B235" s="260">
        <f>all!B252</f>
        <v>40929</v>
      </c>
      <c r="C235" s="261">
        <f t="shared" si="2"/>
        <v>0.04275050317</v>
      </c>
      <c r="D235" s="291">
        <f t="shared" si="20"/>
        <v>0.04158461782</v>
      </c>
      <c r="E235" s="302"/>
      <c r="G235" s="303"/>
      <c r="H235" s="312"/>
      <c r="I235" s="51"/>
      <c r="J235" s="51"/>
      <c r="K235" s="51"/>
      <c r="L235" s="283"/>
      <c r="M235" s="292"/>
      <c r="N235" s="296">
        <f>all!H252</f>
        <v>140</v>
      </c>
      <c r="O235" s="51">
        <f t="shared" si="4"/>
        <v>5</v>
      </c>
      <c r="P235" s="51">
        <f t="shared" si="21"/>
        <v>117.4285714</v>
      </c>
      <c r="Q235" s="261">
        <f t="shared" si="5"/>
        <v>0.03703703704</v>
      </c>
      <c r="R235" s="293">
        <f t="shared" si="22"/>
        <v>0.076221033</v>
      </c>
      <c r="S235" s="296">
        <f>all!I252</f>
        <v>635</v>
      </c>
      <c r="T235" s="51">
        <f t="shared" si="6"/>
        <v>9</v>
      </c>
      <c r="U235" s="288">
        <f t="shared" si="23"/>
        <v>8.714285714</v>
      </c>
      <c r="V235" s="54">
        <f t="shared" si="7"/>
        <v>0.01437699681</v>
      </c>
      <c r="W235" s="294">
        <f t="shared" si="24"/>
        <v>0.01454250973</v>
      </c>
      <c r="X235" s="296">
        <f t="shared" si="1"/>
        <v>775</v>
      </c>
      <c r="Y235" s="54">
        <f t="shared" si="8"/>
        <v>0.01839684625</v>
      </c>
      <c r="Z235" s="294">
        <f t="shared" si="25"/>
        <v>0.02366282799</v>
      </c>
      <c r="AA235" s="310">
        <f t="shared" si="9"/>
        <v>9</v>
      </c>
      <c r="AB235" s="257">
        <v>291.0</v>
      </c>
      <c r="AC235" s="284">
        <f t="shared" si="29"/>
        <v>283.2857143</v>
      </c>
      <c r="AD235" s="298">
        <f t="shared" si="28"/>
        <v>14</v>
      </c>
      <c r="AE235" s="162">
        <f t="shared" si="12"/>
        <v>1064</v>
      </c>
      <c r="AF235" s="261">
        <f t="shared" si="13"/>
        <v>0.01333333333</v>
      </c>
      <c r="AG235" s="293">
        <f t="shared" si="26"/>
        <v>0.01973392897</v>
      </c>
      <c r="AI235" s="307">
        <f t="shared" si="30"/>
        <v>226</v>
      </c>
      <c r="AJ235" s="281">
        <f t="shared" si="11"/>
        <v>0.03</v>
      </c>
    </row>
    <row r="236" ht="15.75" customHeight="1">
      <c r="A236" s="306">
        <f>all!A253</f>
        <v>44137</v>
      </c>
      <c r="B236" s="260">
        <f>all!B253</f>
        <v>42080</v>
      </c>
      <c r="C236" s="261">
        <f t="shared" si="2"/>
        <v>0.02812186958</v>
      </c>
      <c r="D236" s="291">
        <f t="shared" si="20"/>
        <v>0.04228840291</v>
      </c>
      <c r="E236" s="302"/>
      <c r="G236" s="303"/>
      <c r="H236" s="312"/>
      <c r="I236" s="51"/>
      <c r="J236" s="51"/>
      <c r="K236" s="51"/>
      <c r="L236" s="283"/>
      <c r="M236" s="292"/>
      <c r="N236" s="296">
        <f>all!H253</f>
        <v>153</v>
      </c>
      <c r="O236" s="51">
        <f t="shared" si="4"/>
        <v>13</v>
      </c>
      <c r="P236" s="51">
        <f t="shared" si="21"/>
        <v>125.7142857</v>
      </c>
      <c r="Q236" s="261">
        <f t="shared" si="5"/>
        <v>0.09285714286</v>
      </c>
      <c r="R236" s="293">
        <f t="shared" si="22"/>
        <v>0.07077885613</v>
      </c>
      <c r="S236" s="296">
        <f>all!I253</f>
        <v>642</v>
      </c>
      <c r="T236" s="51">
        <f t="shared" si="6"/>
        <v>7</v>
      </c>
      <c r="U236" s="288">
        <f t="shared" si="23"/>
        <v>8.714285714</v>
      </c>
      <c r="V236" s="54">
        <f t="shared" si="7"/>
        <v>0.01102362205</v>
      </c>
      <c r="W236" s="294">
        <f t="shared" si="24"/>
        <v>0.0143751526</v>
      </c>
      <c r="X236" s="296">
        <f t="shared" si="1"/>
        <v>795</v>
      </c>
      <c r="Y236" s="54">
        <f t="shared" si="8"/>
        <v>0.02580645161</v>
      </c>
      <c r="Z236" s="294">
        <f t="shared" si="25"/>
        <v>0.02344151778</v>
      </c>
      <c r="AA236" s="310">
        <f t="shared" si="9"/>
        <v>7</v>
      </c>
      <c r="AB236" s="257">
        <v>294.0</v>
      </c>
      <c r="AC236" s="284">
        <f t="shared" si="29"/>
        <v>286.1428571</v>
      </c>
      <c r="AD236" s="298">
        <f t="shared" si="28"/>
        <v>23</v>
      </c>
      <c r="AE236" s="162">
        <f t="shared" si="12"/>
        <v>1087</v>
      </c>
      <c r="AF236" s="261">
        <f t="shared" si="13"/>
        <v>0.02161654135</v>
      </c>
      <c r="AG236" s="293">
        <f t="shared" si="26"/>
        <v>0.01974318858</v>
      </c>
      <c r="AI236" s="307">
        <f t="shared" si="30"/>
        <v>225</v>
      </c>
      <c r="AJ236" s="281">
        <f t="shared" si="11"/>
        <v>0.02325581395</v>
      </c>
    </row>
    <row r="237" ht="15.75" customHeight="1">
      <c r="A237" s="306">
        <f>all!A254</f>
        <v>44138</v>
      </c>
      <c r="B237" s="260">
        <f>all!B254</f>
        <v>44246</v>
      </c>
      <c r="C237" s="261">
        <f t="shared" si="2"/>
        <v>0.05147338403</v>
      </c>
      <c r="D237" s="291">
        <f t="shared" si="20"/>
        <v>0.04394487495</v>
      </c>
      <c r="E237" s="302"/>
      <c r="G237" s="303"/>
      <c r="H237" s="312"/>
      <c r="I237" s="51"/>
      <c r="J237" s="51"/>
      <c r="K237" s="51"/>
      <c r="L237" s="283"/>
      <c r="M237" s="292"/>
      <c r="N237" s="296">
        <f>all!H254</f>
        <v>169</v>
      </c>
      <c r="O237" s="51">
        <f t="shared" si="4"/>
        <v>16</v>
      </c>
      <c r="P237" s="51">
        <f t="shared" si="21"/>
        <v>135.2857143</v>
      </c>
      <c r="Q237" s="261">
        <f t="shared" si="5"/>
        <v>0.1045751634</v>
      </c>
      <c r="R237" s="293">
        <f t="shared" si="22"/>
        <v>0.0751918494</v>
      </c>
      <c r="S237" s="296">
        <f>all!I254</f>
        <v>655</v>
      </c>
      <c r="T237" s="51">
        <f t="shared" si="6"/>
        <v>13</v>
      </c>
      <c r="U237" s="288">
        <f t="shared" si="23"/>
        <v>8.857142857</v>
      </c>
      <c r="V237" s="54">
        <f t="shared" si="7"/>
        <v>0.02024922118</v>
      </c>
      <c r="W237" s="294">
        <f t="shared" si="24"/>
        <v>0.01431732066</v>
      </c>
      <c r="X237" s="296">
        <f t="shared" si="1"/>
        <v>824</v>
      </c>
      <c r="Y237" s="54">
        <f t="shared" si="8"/>
        <v>0.03647798742</v>
      </c>
      <c r="Z237" s="294">
        <f t="shared" si="25"/>
        <v>0.02463744329</v>
      </c>
      <c r="AA237" s="310">
        <f t="shared" si="9"/>
        <v>13</v>
      </c>
      <c r="AB237" s="257">
        <v>300.0</v>
      </c>
      <c r="AC237" s="284">
        <f t="shared" si="29"/>
        <v>289.4285714</v>
      </c>
      <c r="AD237" s="298">
        <f t="shared" si="28"/>
        <v>35</v>
      </c>
      <c r="AE237" s="162">
        <f t="shared" si="12"/>
        <v>1122</v>
      </c>
      <c r="AF237" s="261">
        <f t="shared" si="13"/>
        <v>0.03219871205</v>
      </c>
      <c r="AG237" s="293">
        <f t="shared" si="26"/>
        <v>0.02102775443</v>
      </c>
      <c r="AI237" s="307">
        <f t="shared" si="30"/>
        <v>235</v>
      </c>
      <c r="AJ237" s="281">
        <f t="shared" si="11"/>
        <v>0.04153354633</v>
      </c>
    </row>
    <row r="238" ht="15.75" customHeight="1">
      <c r="A238" s="306">
        <f>all!A255</f>
        <v>44139</v>
      </c>
      <c r="B238" s="260">
        <f>all!B255</f>
        <v>46892</v>
      </c>
      <c r="C238" s="261">
        <f t="shared" si="2"/>
        <v>0.059802016</v>
      </c>
      <c r="D238" s="291">
        <f t="shared" si="20"/>
        <v>0.04574034056</v>
      </c>
      <c r="E238" s="302"/>
      <c r="G238" s="303"/>
      <c r="H238" s="312"/>
      <c r="I238" s="51"/>
      <c r="J238" s="51"/>
      <c r="K238" s="51"/>
      <c r="L238" s="283"/>
      <c r="M238" s="292"/>
      <c r="N238" s="296">
        <f>all!H255</f>
        <v>179</v>
      </c>
      <c r="O238" s="51">
        <f t="shared" si="4"/>
        <v>10</v>
      </c>
      <c r="P238" s="51">
        <f t="shared" si="21"/>
        <v>145.4285714</v>
      </c>
      <c r="Q238" s="261">
        <f t="shared" si="5"/>
        <v>0.05917159763</v>
      </c>
      <c r="R238" s="293">
        <f t="shared" si="22"/>
        <v>0.07524157343</v>
      </c>
      <c r="S238" s="296">
        <f>all!I255</f>
        <v>673</v>
      </c>
      <c r="T238" s="51">
        <f t="shared" si="6"/>
        <v>18</v>
      </c>
      <c r="U238" s="288">
        <f t="shared" si="23"/>
        <v>10</v>
      </c>
      <c r="V238" s="54">
        <f t="shared" si="7"/>
        <v>0.02748091603</v>
      </c>
      <c r="W238" s="294">
        <f t="shared" si="24"/>
        <v>0.01583410775</v>
      </c>
      <c r="X238" s="296">
        <f t="shared" si="1"/>
        <v>852</v>
      </c>
      <c r="Y238" s="54">
        <f t="shared" si="8"/>
        <v>0.03398058252</v>
      </c>
      <c r="Z238" s="294">
        <f t="shared" si="25"/>
        <v>0.02620301468</v>
      </c>
      <c r="AA238" s="310">
        <f t="shared" si="9"/>
        <v>18</v>
      </c>
      <c r="AB238" s="257">
        <v>305.0</v>
      </c>
      <c r="AC238" s="284">
        <f t="shared" si="29"/>
        <v>293</v>
      </c>
      <c r="AD238" s="298">
        <f t="shared" si="28"/>
        <v>33</v>
      </c>
      <c r="AE238" s="162">
        <f t="shared" si="12"/>
        <v>1155</v>
      </c>
      <c r="AF238" s="261">
        <f t="shared" si="13"/>
        <v>0.02941176471</v>
      </c>
      <c r="AG238" s="293">
        <f t="shared" si="26"/>
        <v>0.02243120241</v>
      </c>
      <c r="AI238" s="307">
        <f t="shared" si="30"/>
        <v>249</v>
      </c>
      <c r="AJ238" s="281">
        <f t="shared" si="11"/>
        <v>0.05572755418</v>
      </c>
    </row>
    <row r="239" ht="15.75" customHeight="1">
      <c r="A239" s="306">
        <f>all!A256</f>
        <v>44140</v>
      </c>
      <c r="B239" s="260">
        <f>all!B256</f>
        <v>49807</v>
      </c>
      <c r="C239" s="261">
        <f t="shared" si="2"/>
        <v>0.06216412181</v>
      </c>
      <c r="D239" s="291">
        <f t="shared" si="20"/>
        <v>0.04957705056</v>
      </c>
      <c r="E239" s="302"/>
      <c r="G239" s="303"/>
      <c r="H239" s="312"/>
      <c r="I239" s="51"/>
      <c r="J239" s="51"/>
      <c r="K239" s="51"/>
      <c r="L239" s="283"/>
      <c r="M239" s="292"/>
      <c r="N239" s="296">
        <f>all!H256</f>
        <v>187</v>
      </c>
      <c r="O239" s="51">
        <f t="shared" si="4"/>
        <v>8</v>
      </c>
      <c r="P239" s="51">
        <f t="shared" si="21"/>
        <v>155.8571429</v>
      </c>
      <c r="Q239" s="261">
        <f t="shared" si="5"/>
        <v>0.04469273743</v>
      </c>
      <c r="R239" s="293">
        <f t="shared" si="22"/>
        <v>0.07368974227</v>
      </c>
      <c r="S239" s="296">
        <f>all!I256</f>
        <v>701</v>
      </c>
      <c r="T239" s="51">
        <f t="shared" si="6"/>
        <v>28</v>
      </c>
      <c r="U239" s="288">
        <f t="shared" si="23"/>
        <v>12.28571429</v>
      </c>
      <c r="V239" s="54">
        <f t="shared" si="7"/>
        <v>0.04160475483</v>
      </c>
      <c r="W239" s="294">
        <f t="shared" si="24"/>
        <v>0.01893471594</v>
      </c>
      <c r="X239" s="296">
        <f t="shared" si="1"/>
        <v>888</v>
      </c>
      <c r="Y239" s="54">
        <f t="shared" si="8"/>
        <v>0.04225352113</v>
      </c>
      <c r="Z239" s="294">
        <f t="shared" si="25"/>
        <v>0.02862259546</v>
      </c>
      <c r="AA239" s="310">
        <f t="shared" si="9"/>
        <v>28</v>
      </c>
      <c r="AB239" s="257">
        <v>310.0</v>
      </c>
      <c r="AC239" s="284">
        <f t="shared" si="29"/>
        <v>296.7142857</v>
      </c>
      <c r="AD239" s="298">
        <f t="shared" si="28"/>
        <v>41</v>
      </c>
      <c r="AE239" s="162">
        <f t="shared" si="12"/>
        <v>1196</v>
      </c>
      <c r="AF239" s="261">
        <f t="shared" si="13"/>
        <v>0.0354978355</v>
      </c>
      <c r="AG239" s="293">
        <f t="shared" si="26"/>
        <v>0.02432450868</v>
      </c>
      <c r="AI239" s="307">
        <f t="shared" si="30"/>
        <v>271</v>
      </c>
      <c r="AJ239" s="281">
        <f t="shared" si="11"/>
        <v>0.08284023669</v>
      </c>
    </row>
    <row r="240" ht="15.75" customHeight="1">
      <c r="A240" s="306">
        <f>all!A257</f>
        <v>44141</v>
      </c>
      <c r="B240" s="260">
        <f>all!B257</f>
        <v>52254</v>
      </c>
      <c r="C240" s="261">
        <f t="shared" si="2"/>
        <v>0.04912964041</v>
      </c>
      <c r="D240" s="291">
        <f t="shared" si="20"/>
        <v>0.04981277302</v>
      </c>
      <c r="E240" s="302"/>
      <c r="G240" s="303"/>
      <c r="H240" s="312"/>
      <c r="I240" s="51"/>
      <c r="J240" s="51"/>
      <c r="K240" s="51"/>
      <c r="L240" s="283"/>
      <c r="M240" s="292"/>
      <c r="N240" s="296">
        <f>all!H257</f>
        <v>196</v>
      </c>
      <c r="O240" s="51">
        <f t="shared" si="4"/>
        <v>9</v>
      </c>
      <c r="P240" s="51">
        <f t="shared" si="21"/>
        <v>165.5714286</v>
      </c>
      <c r="Q240" s="261">
        <f t="shared" si="5"/>
        <v>0.04812834225</v>
      </c>
      <c r="R240" s="293">
        <f t="shared" si="22"/>
        <v>0.06302136009</v>
      </c>
      <c r="S240" s="296">
        <f>all!I257</f>
        <v>715</v>
      </c>
      <c r="T240" s="51">
        <f t="shared" si="6"/>
        <v>14</v>
      </c>
      <c r="U240" s="288">
        <f t="shared" si="23"/>
        <v>13.57142857</v>
      </c>
      <c r="V240" s="54">
        <f t="shared" si="7"/>
        <v>0.01997146933</v>
      </c>
      <c r="W240" s="294">
        <f t="shared" si="24"/>
        <v>0.0206263428</v>
      </c>
      <c r="X240" s="296">
        <f t="shared" si="1"/>
        <v>911</v>
      </c>
      <c r="Y240" s="54">
        <f t="shared" si="8"/>
        <v>0.0259009009</v>
      </c>
      <c r="Z240" s="294">
        <f t="shared" si="25"/>
        <v>0.02859942414</v>
      </c>
      <c r="AA240" s="310">
        <f t="shared" si="9"/>
        <v>14</v>
      </c>
      <c r="AB240" s="257">
        <v>315.0</v>
      </c>
      <c r="AC240" s="284">
        <f t="shared" si="29"/>
        <v>300.8571429</v>
      </c>
      <c r="AD240" s="298">
        <f t="shared" si="28"/>
        <v>28</v>
      </c>
      <c r="AE240" s="162">
        <f t="shared" si="12"/>
        <v>1224</v>
      </c>
      <c r="AF240" s="261">
        <f t="shared" si="13"/>
        <v>0.02341137124</v>
      </c>
      <c r="AG240" s="293">
        <f t="shared" si="26"/>
        <v>0.02470163123</v>
      </c>
      <c r="AI240" s="307">
        <f t="shared" si="30"/>
        <v>284</v>
      </c>
      <c r="AJ240" s="281">
        <f t="shared" si="11"/>
        <v>0.04255319149</v>
      </c>
    </row>
    <row r="241" ht="15.75" customHeight="1">
      <c r="A241" s="308">
        <f>all!A258</f>
        <v>44142</v>
      </c>
      <c r="B241" s="260">
        <f>all!B258</f>
        <v>54810</v>
      </c>
      <c r="C241" s="261">
        <f t="shared" si="2"/>
        <v>0.0489149156</v>
      </c>
      <c r="D241" s="291">
        <f t="shared" si="20"/>
        <v>0.04890806437</v>
      </c>
      <c r="E241" s="302"/>
      <c r="G241" s="303"/>
      <c r="H241" s="312"/>
      <c r="I241" s="51"/>
      <c r="J241" s="51"/>
      <c r="K241" s="51"/>
      <c r="L241" s="283"/>
      <c r="M241" s="292"/>
      <c r="N241" s="296">
        <f>all!H258</f>
        <v>207</v>
      </c>
      <c r="O241" s="51">
        <f t="shared" si="4"/>
        <v>11</v>
      </c>
      <c r="P241" s="51">
        <f t="shared" si="21"/>
        <v>175.8571429</v>
      </c>
      <c r="Q241" s="261">
        <f t="shared" si="5"/>
        <v>0.05612244898</v>
      </c>
      <c r="R241" s="293">
        <f t="shared" si="22"/>
        <v>0.0632263528</v>
      </c>
      <c r="S241" s="296">
        <f>all!I258</f>
        <v>749</v>
      </c>
      <c r="T241" s="51">
        <f t="shared" si="6"/>
        <v>34</v>
      </c>
      <c r="U241" s="288">
        <f t="shared" si="23"/>
        <v>17.57142857</v>
      </c>
      <c r="V241" s="54">
        <f t="shared" si="7"/>
        <v>0.04755244755</v>
      </c>
      <c r="W241" s="294">
        <f t="shared" si="24"/>
        <v>0.02603706111</v>
      </c>
      <c r="X241" s="296">
        <f t="shared" si="1"/>
        <v>956</v>
      </c>
      <c r="Y241" s="54">
        <f t="shared" si="8"/>
        <v>0.04939626784</v>
      </c>
      <c r="Z241" s="294">
        <f t="shared" si="25"/>
        <v>0.03317322253</v>
      </c>
      <c r="AA241" s="310">
        <f t="shared" si="9"/>
        <v>34</v>
      </c>
      <c r="AB241" s="257">
        <v>315.0</v>
      </c>
      <c r="AC241" s="284">
        <f t="shared" si="29"/>
        <v>304.2857143</v>
      </c>
      <c r="AD241" s="298">
        <f t="shared" si="28"/>
        <v>45</v>
      </c>
      <c r="AE241" s="162">
        <f t="shared" si="12"/>
        <v>1269</v>
      </c>
      <c r="AF241" s="261">
        <f t="shared" si="13"/>
        <v>0.03676470588</v>
      </c>
      <c r="AG241" s="293">
        <f t="shared" si="26"/>
        <v>0.02746203772</v>
      </c>
      <c r="AI241" s="307">
        <f t="shared" si="30"/>
        <v>313</v>
      </c>
      <c r="AJ241" s="281">
        <f t="shared" si="11"/>
        <v>0.09742120344</v>
      </c>
      <c r="AK241" s="183">
        <f t="shared" ref="AK241:AL241" si="31">U241/U234-1</f>
        <v>0.9838709677</v>
      </c>
      <c r="AL241" s="183">
        <f t="shared" si="31"/>
        <v>3.913752914</v>
      </c>
    </row>
    <row r="242" ht="15.75" customHeight="1">
      <c r="A242" s="308">
        <f>all!A259</f>
        <v>44143</v>
      </c>
      <c r="B242" s="260">
        <f>all!B259</f>
        <v>56723</v>
      </c>
      <c r="C242" s="261">
        <f t="shared" si="2"/>
        <v>0.03490239007</v>
      </c>
      <c r="D242" s="291">
        <f t="shared" si="20"/>
        <v>0.04778690536</v>
      </c>
      <c r="E242" s="302"/>
      <c r="G242" s="303"/>
      <c r="H242" s="312"/>
      <c r="I242" s="51"/>
      <c r="J242" s="51"/>
      <c r="K242" s="51"/>
      <c r="L242" s="283"/>
      <c r="M242" s="292"/>
      <c r="N242" s="296">
        <f>all!H259</f>
        <v>228</v>
      </c>
      <c r="O242" s="51">
        <f t="shared" si="4"/>
        <v>21</v>
      </c>
      <c r="P242" s="51">
        <f t="shared" si="21"/>
        <v>188.4285714</v>
      </c>
      <c r="Q242" s="261">
        <f t="shared" si="5"/>
        <v>0.1014492754</v>
      </c>
      <c r="R242" s="293">
        <f t="shared" si="22"/>
        <v>0.07242810113</v>
      </c>
      <c r="S242" s="296">
        <f>all!I259</f>
        <v>784</v>
      </c>
      <c r="T242" s="51">
        <f t="shared" si="6"/>
        <v>35</v>
      </c>
      <c r="U242" s="288">
        <f t="shared" si="23"/>
        <v>21.28571429</v>
      </c>
      <c r="V242" s="54">
        <f t="shared" si="7"/>
        <v>0.04672897196</v>
      </c>
      <c r="W242" s="294">
        <f t="shared" si="24"/>
        <v>0.03065877185</v>
      </c>
      <c r="X242" s="296">
        <f t="shared" si="1"/>
        <v>1012</v>
      </c>
      <c r="Y242" s="54">
        <f t="shared" si="8"/>
        <v>0.05857740586</v>
      </c>
      <c r="Z242" s="294">
        <f t="shared" si="25"/>
        <v>0.03891330247</v>
      </c>
      <c r="AA242" s="310">
        <f t="shared" si="9"/>
        <v>35</v>
      </c>
      <c r="AB242" s="257">
        <v>323.0</v>
      </c>
      <c r="AC242" s="284">
        <f t="shared" si="29"/>
        <v>308.8571429</v>
      </c>
      <c r="AD242" s="298">
        <f t="shared" si="28"/>
        <v>64</v>
      </c>
      <c r="AE242" s="162">
        <f t="shared" si="12"/>
        <v>1333</v>
      </c>
      <c r="AF242" s="261">
        <f t="shared" si="13"/>
        <v>0.05043341214</v>
      </c>
      <c r="AG242" s="293">
        <f t="shared" si="26"/>
        <v>0.03276204898</v>
      </c>
      <c r="AI242" s="307">
        <f t="shared" si="30"/>
        <v>335</v>
      </c>
      <c r="AJ242" s="281">
        <f t="shared" si="11"/>
        <v>0.09776536313</v>
      </c>
    </row>
    <row r="243" ht="15.75" customHeight="1">
      <c r="A243" s="306">
        <f>all!A260</f>
        <v>44144</v>
      </c>
      <c r="B243" s="260">
        <f>all!B260</f>
        <v>58187</v>
      </c>
      <c r="C243" s="261">
        <f t="shared" si="2"/>
        <v>0.0258096363</v>
      </c>
      <c r="D243" s="291">
        <f t="shared" si="20"/>
        <v>0.04745658632</v>
      </c>
      <c r="E243" s="302"/>
      <c r="G243" s="303"/>
      <c r="H243" s="312"/>
      <c r="I243" s="51"/>
      <c r="J243" s="51"/>
      <c r="K243" s="51"/>
      <c r="L243" s="283"/>
      <c r="M243" s="292"/>
      <c r="N243" s="296">
        <f>all!H260</f>
        <v>239</v>
      </c>
      <c r="O243" s="51">
        <f t="shared" si="4"/>
        <v>11</v>
      </c>
      <c r="P243" s="51">
        <f t="shared" si="21"/>
        <v>200.7142857</v>
      </c>
      <c r="Q243" s="261">
        <f t="shared" si="5"/>
        <v>0.04824561404</v>
      </c>
      <c r="R243" s="293">
        <f t="shared" si="22"/>
        <v>0.06605502558</v>
      </c>
      <c r="S243" s="296">
        <f>all!I260</f>
        <v>825</v>
      </c>
      <c r="T243" s="51">
        <f t="shared" si="6"/>
        <v>41</v>
      </c>
      <c r="U243" s="288">
        <f t="shared" si="23"/>
        <v>26.14285714</v>
      </c>
      <c r="V243" s="54">
        <f t="shared" si="7"/>
        <v>0.05229591837</v>
      </c>
      <c r="W243" s="294">
        <f t="shared" si="24"/>
        <v>0.03655481418</v>
      </c>
      <c r="X243" s="296">
        <f t="shared" si="1"/>
        <v>1064</v>
      </c>
      <c r="Y243" s="54">
        <f t="shared" si="8"/>
        <v>0.05138339921</v>
      </c>
      <c r="Z243" s="294">
        <f t="shared" si="25"/>
        <v>0.04256715213</v>
      </c>
      <c r="AA243" s="310">
        <f t="shared" si="9"/>
        <v>41</v>
      </c>
      <c r="AB243" s="257">
        <v>329.0</v>
      </c>
      <c r="AC243" s="284">
        <f t="shared" si="29"/>
        <v>313.8571429</v>
      </c>
      <c r="AD243" s="298">
        <f t="shared" si="28"/>
        <v>58</v>
      </c>
      <c r="AE243" s="162">
        <f t="shared" si="12"/>
        <v>1391</v>
      </c>
      <c r="AF243" s="261">
        <f t="shared" si="13"/>
        <v>0.04351087772</v>
      </c>
      <c r="AG243" s="293">
        <f t="shared" si="26"/>
        <v>0.03588981132</v>
      </c>
      <c r="AI243" s="307">
        <f t="shared" si="30"/>
        <v>369</v>
      </c>
      <c r="AJ243" s="281">
        <f t="shared" si="11"/>
        <v>0.1108108108</v>
      </c>
    </row>
    <row r="244" ht="15.75" customHeight="1">
      <c r="A244" s="306">
        <f>all!A261</f>
        <v>44145</v>
      </c>
      <c r="B244" s="260">
        <f>all!B261</f>
        <v>60571</v>
      </c>
      <c r="C244" s="261">
        <f t="shared" si="2"/>
        <v>0.04097135099</v>
      </c>
      <c r="D244" s="291">
        <f t="shared" si="20"/>
        <v>0.04595629589</v>
      </c>
      <c r="E244" s="302"/>
      <c r="G244" s="303"/>
      <c r="H244" s="312"/>
      <c r="I244" s="51"/>
      <c r="J244" s="51"/>
      <c r="K244" s="51"/>
      <c r="L244" s="283"/>
      <c r="M244" s="292"/>
      <c r="N244" s="296">
        <f>all!H261</f>
        <v>263</v>
      </c>
      <c r="O244" s="51">
        <f t="shared" si="4"/>
        <v>24</v>
      </c>
      <c r="P244" s="51">
        <f t="shared" si="21"/>
        <v>214.1428571</v>
      </c>
      <c r="Q244" s="261">
        <f t="shared" si="5"/>
        <v>0.10041841</v>
      </c>
      <c r="R244" s="293">
        <f t="shared" si="22"/>
        <v>0.06546120368</v>
      </c>
      <c r="S244" s="296">
        <f>all!I261</f>
        <v>866</v>
      </c>
      <c r="T244" s="51">
        <f t="shared" si="6"/>
        <v>41</v>
      </c>
      <c r="U244" s="288">
        <f t="shared" si="23"/>
        <v>30.14285714</v>
      </c>
      <c r="V244" s="54">
        <f t="shared" si="7"/>
        <v>0.0496969697</v>
      </c>
      <c r="W244" s="294">
        <f t="shared" si="24"/>
        <v>0.0407616354</v>
      </c>
      <c r="X244" s="296">
        <f t="shared" si="1"/>
        <v>1129</v>
      </c>
      <c r="Y244" s="54">
        <f t="shared" si="8"/>
        <v>0.06109022556</v>
      </c>
      <c r="Z244" s="294">
        <f t="shared" si="25"/>
        <v>0.04608318615</v>
      </c>
      <c r="AA244" s="310">
        <f t="shared" si="9"/>
        <v>41</v>
      </c>
      <c r="AB244" s="257">
        <v>336.0</v>
      </c>
      <c r="AC244" s="284">
        <f t="shared" si="29"/>
        <v>319</v>
      </c>
      <c r="AD244" s="298">
        <f t="shared" si="28"/>
        <v>72</v>
      </c>
      <c r="AE244" s="162">
        <f t="shared" si="12"/>
        <v>1463</v>
      </c>
      <c r="AF244" s="261">
        <f t="shared" si="13"/>
        <v>0.05176132279</v>
      </c>
      <c r="AG244" s="293">
        <f t="shared" si="26"/>
        <v>0.03868447</v>
      </c>
      <c r="AI244" s="307">
        <f t="shared" si="30"/>
        <v>404</v>
      </c>
      <c r="AJ244" s="281">
        <f t="shared" si="11"/>
        <v>0.1087533156</v>
      </c>
    </row>
    <row r="245" ht="15.75" customHeight="1">
      <c r="A245" s="306">
        <f>all!A262</f>
        <v>44146</v>
      </c>
      <c r="B245" s="260">
        <f>all!B262</f>
        <v>63321</v>
      </c>
      <c r="C245" s="261">
        <f t="shared" si="2"/>
        <v>0.04540126463</v>
      </c>
      <c r="D245" s="291">
        <f t="shared" si="20"/>
        <v>0.04389904569</v>
      </c>
      <c r="E245" s="302"/>
      <c r="G245" s="303"/>
      <c r="H245" s="312"/>
      <c r="I245" s="51"/>
      <c r="J245" s="51"/>
      <c r="K245" s="51"/>
      <c r="L245" s="283"/>
      <c r="M245" s="292"/>
      <c r="N245" s="296">
        <f>all!H262</f>
        <v>297</v>
      </c>
      <c r="O245" s="51">
        <f t="shared" si="4"/>
        <v>34</v>
      </c>
      <c r="P245" s="51">
        <f t="shared" si="21"/>
        <v>231</v>
      </c>
      <c r="Q245" s="261">
        <f t="shared" si="5"/>
        <v>0.1292775665</v>
      </c>
      <c r="R245" s="293">
        <f t="shared" si="22"/>
        <v>0.07547634209</v>
      </c>
      <c r="S245" s="296">
        <f>all!I262</f>
        <v>909</v>
      </c>
      <c r="T245" s="51">
        <f t="shared" si="6"/>
        <v>43</v>
      </c>
      <c r="U245" s="288">
        <f t="shared" si="23"/>
        <v>33.71428571</v>
      </c>
      <c r="V245" s="54">
        <f t="shared" si="7"/>
        <v>0.04965357968</v>
      </c>
      <c r="W245" s="294">
        <f t="shared" si="24"/>
        <v>0.04392915877</v>
      </c>
      <c r="X245" s="296">
        <f t="shared" si="1"/>
        <v>1206</v>
      </c>
      <c r="Y245" s="54">
        <f t="shared" si="8"/>
        <v>0.06820194863</v>
      </c>
      <c r="Z245" s="294">
        <f t="shared" si="25"/>
        <v>0.05097195273</v>
      </c>
      <c r="AA245" s="310">
        <f t="shared" si="9"/>
        <v>43</v>
      </c>
      <c r="AB245" s="257">
        <v>347.0</v>
      </c>
      <c r="AC245" s="284">
        <f t="shared" si="29"/>
        <v>325</v>
      </c>
      <c r="AD245" s="298">
        <f t="shared" si="28"/>
        <v>88</v>
      </c>
      <c r="AE245" s="162">
        <f t="shared" si="12"/>
        <v>1551</v>
      </c>
      <c r="AF245" s="261">
        <f t="shared" si="13"/>
        <v>0.06015037594</v>
      </c>
      <c r="AG245" s="293">
        <f t="shared" si="26"/>
        <v>0.04307570017</v>
      </c>
      <c r="AI245" s="307">
        <f t="shared" si="30"/>
        <v>440</v>
      </c>
      <c r="AJ245" s="281">
        <f t="shared" si="11"/>
        <v>0.1102564103</v>
      </c>
    </row>
    <row r="246" ht="15.75" customHeight="1">
      <c r="A246" s="306">
        <f>all!A263</f>
        <v>44147</v>
      </c>
      <c r="B246" s="260">
        <f>all!B263</f>
        <v>66637</v>
      </c>
      <c r="C246" s="261">
        <f t="shared" si="2"/>
        <v>0.05236809273</v>
      </c>
      <c r="D246" s="291">
        <f t="shared" si="20"/>
        <v>0.04249961296</v>
      </c>
      <c r="E246" s="302"/>
      <c r="G246" s="303"/>
      <c r="H246" s="312"/>
      <c r="I246" s="51"/>
      <c r="J246" s="51"/>
      <c r="K246" s="51"/>
      <c r="L246" s="283"/>
      <c r="M246" s="292"/>
      <c r="N246" s="296">
        <f>all!H263</f>
        <v>310</v>
      </c>
      <c r="O246" s="51">
        <f t="shared" si="4"/>
        <v>13</v>
      </c>
      <c r="P246" s="51">
        <f t="shared" si="21"/>
        <v>248.5714286</v>
      </c>
      <c r="Q246" s="261">
        <f t="shared" si="5"/>
        <v>0.04377104377</v>
      </c>
      <c r="R246" s="293">
        <f t="shared" si="22"/>
        <v>0.07534467157</v>
      </c>
      <c r="S246" s="296">
        <f>all!I263</f>
        <v>959</v>
      </c>
      <c r="T246" s="51">
        <f t="shared" si="6"/>
        <v>50</v>
      </c>
      <c r="U246" s="288">
        <f t="shared" si="23"/>
        <v>36.85714286</v>
      </c>
      <c r="V246" s="54">
        <f t="shared" si="7"/>
        <v>0.05500550055</v>
      </c>
      <c r="W246" s="294">
        <f t="shared" si="24"/>
        <v>0.04584355102</v>
      </c>
      <c r="X246" s="296">
        <f t="shared" si="1"/>
        <v>1269</v>
      </c>
      <c r="Y246" s="54">
        <f t="shared" si="8"/>
        <v>0.05223880597</v>
      </c>
      <c r="Z246" s="294">
        <f t="shared" si="25"/>
        <v>0.052398422</v>
      </c>
      <c r="AA246" s="310">
        <f t="shared" si="9"/>
        <v>50</v>
      </c>
      <c r="AB246" s="257">
        <v>353.0</v>
      </c>
      <c r="AC246" s="284">
        <f t="shared" si="29"/>
        <v>331.1428571</v>
      </c>
      <c r="AD246" s="298">
        <f t="shared" si="28"/>
        <v>69</v>
      </c>
      <c r="AE246" s="162">
        <f t="shared" si="12"/>
        <v>1620</v>
      </c>
      <c r="AF246" s="261">
        <f t="shared" si="13"/>
        <v>0.04448742747</v>
      </c>
      <c r="AG246" s="293">
        <f t="shared" si="26"/>
        <v>0.0443599276</v>
      </c>
      <c r="AI246" s="307">
        <f t="shared" si="30"/>
        <v>477</v>
      </c>
      <c r="AJ246" s="281">
        <f t="shared" si="11"/>
        <v>0.1240694789</v>
      </c>
    </row>
    <row r="247" ht="15.75" customHeight="1">
      <c r="A247" s="306">
        <f>all!A264</f>
        <v>44148</v>
      </c>
      <c r="B247" s="260">
        <f>all!B264</f>
        <v>69675</v>
      </c>
      <c r="C247" s="261">
        <f t="shared" si="2"/>
        <v>0.04559028768</v>
      </c>
      <c r="D247" s="291">
        <f t="shared" si="20"/>
        <v>0.04199399114</v>
      </c>
      <c r="E247" s="302"/>
      <c r="G247" s="303"/>
      <c r="H247" s="312"/>
      <c r="I247" s="51"/>
      <c r="J247" s="51"/>
      <c r="K247" s="51"/>
      <c r="L247" s="283"/>
      <c r="M247" s="292"/>
      <c r="N247" s="296">
        <f>all!H264</f>
        <v>336</v>
      </c>
      <c r="O247" s="51">
        <f t="shared" si="4"/>
        <v>26</v>
      </c>
      <c r="P247" s="51">
        <f t="shared" si="21"/>
        <v>268.5714286</v>
      </c>
      <c r="Q247" s="261">
        <f t="shared" si="5"/>
        <v>0.08387096774</v>
      </c>
      <c r="R247" s="293">
        <f t="shared" si="22"/>
        <v>0.08045076092</v>
      </c>
      <c r="S247" s="296">
        <f>all!I264</f>
        <v>997</v>
      </c>
      <c r="T247" s="51">
        <f t="shared" si="6"/>
        <v>38</v>
      </c>
      <c r="U247" s="288">
        <f t="shared" si="23"/>
        <v>40.28571429</v>
      </c>
      <c r="V247" s="54">
        <f t="shared" si="7"/>
        <v>0.03962460897</v>
      </c>
      <c r="W247" s="294">
        <f t="shared" si="24"/>
        <v>0.0486511424</v>
      </c>
      <c r="X247" s="296">
        <f t="shared" si="1"/>
        <v>1333</v>
      </c>
      <c r="Y247" s="54">
        <f t="shared" si="8"/>
        <v>0.05043341214</v>
      </c>
      <c r="Z247" s="294">
        <f t="shared" si="25"/>
        <v>0.05590306646</v>
      </c>
      <c r="AA247" s="310">
        <f t="shared" si="9"/>
        <v>38</v>
      </c>
      <c r="AB247" s="257">
        <v>362.0</v>
      </c>
      <c r="AC247" s="284">
        <f t="shared" si="29"/>
        <v>337.8571429</v>
      </c>
      <c r="AD247" s="298">
        <f t="shared" si="28"/>
        <v>73</v>
      </c>
      <c r="AE247" s="162">
        <f t="shared" si="12"/>
        <v>1693</v>
      </c>
      <c r="AF247" s="261">
        <f t="shared" si="13"/>
        <v>0.0450617284</v>
      </c>
      <c r="AG247" s="293">
        <f t="shared" si="26"/>
        <v>0.04745283576</v>
      </c>
      <c r="AI247" s="307">
        <f t="shared" si="30"/>
        <v>507</v>
      </c>
      <c r="AJ247" s="281">
        <f t="shared" si="11"/>
        <v>0.095</v>
      </c>
    </row>
    <row r="248" ht="15.75" customHeight="1">
      <c r="A248" s="308">
        <f>all!A265</f>
        <v>44149</v>
      </c>
      <c r="B248" s="260">
        <f>all!B265</f>
        <v>72510</v>
      </c>
      <c r="C248" s="261">
        <f t="shared" si="2"/>
        <v>0.04068891281</v>
      </c>
      <c r="D248" s="291">
        <f t="shared" si="20"/>
        <v>0.04081884789</v>
      </c>
      <c r="E248" s="302"/>
      <c r="G248" s="303"/>
      <c r="H248" s="312"/>
      <c r="I248" s="51"/>
      <c r="J248" s="51"/>
      <c r="K248" s="51"/>
      <c r="L248" s="283"/>
      <c r="M248" s="292"/>
      <c r="N248" s="296">
        <f>all!H265</f>
        <v>366</v>
      </c>
      <c r="O248" s="51">
        <f t="shared" si="4"/>
        <v>30</v>
      </c>
      <c r="P248" s="51">
        <f t="shared" si="21"/>
        <v>291.2857143</v>
      </c>
      <c r="Q248" s="261">
        <f t="shared" si="5"/>
        <v>0.08928571429</v>
      </c>
      <c r="R248" s="293">
        <f t="shared" si="22"/>
        <v>0.08518837025</v>
      </c>
      <c r="S248" s="296">
        <f>all!I265</f>
        <v>1035</v>
      </c>
      <c r="T248" s="51">
        <f t="shared" si="6"/>
        <v>38</v>
      </c>
      <c r="U248" s="288">
        <f t="shared" si="23"/>
        <v>40.85714286</v>
      </c>
      <c r="V248" s="54">
        <f t="shared" si="7"/>
        <v>0.03811434303</v>
      </c>
      <c r="W248" s="294">
        <f t="shared" si="24"/>
        <v>0.04730284175</v>
      </c>
      <c r="X248" s="296">
        <f t="shared" si="1"/>
        <v>1401</v>
      </c>
      <c r="Y248" s="54">
        <f t="shared" si="8"/>
        <v>0.05101275319</v>
      </c>
      <c r="Z248" s="294">
        <f t="shared" si="25"/>
        <v>0.05613399294</v>
      </c>
      <c r="AA248" s="310">
        <f t="shared" si="9"/>
        <v>38</v>
      </c>
      <c r="AB248" s="257">
        <v>370.0</v>
      </c>
      <c r="AC248" s="284">
        <f t="shared" si="29"/>
        <v>345.7142857</v>
      </c>
      <c r="AD248" s="298">
        <f t="shared" si="28"/>
        <v>76</v>
      </c>
      <c r="AE248" s="162">
        <f t="shared" si="12"/>
        <v>1769</v>
      </c>
      <c r="AF248" s="261">
        <f t="shared" si="13"/>
        <v>0.04489072652</v>
      </c>
      <c r="AG248" s="293">
        <f t="shared" si="26"/>
        <v>0.04861369585</v>
      </c>
      <c r="AI248" s="307">
        <f t="shared" si="30"/>
        <v>535</v>
      </c>
      <c r="AJ248" s="281">
        <f t="shared" si="11"/>
        <v>0.0931372549</v>
      </c>
    </row>
    <row r="249" ht="15.75" customHeight="1">
      <c r="A249" s="308">
        <f>all!A266</f>
        <v>44150</v>
      </c>
      <c r="B249" s="260">
        <f>all!B266</f>
        <v>74205</v>
      </c>
      <c r="C249" s="261">
        <f t="shared" si="2"/>
        <v>0.02337608606</v>
      </c>
      <c r="D249" s="291">
        <f t="shared" si="20"/>
        <v>0.03917223303</v>
      </c>
      <c r="E249" s="302"/>
      <c r="G249" s="303"/>
      <c r="H249" s="312"/>
      <c r="I249" s="51"/>
      <c r="J249" s="51"/>
      <c r="K249" s="51"/>
      <c r="L249" s="283"/>
      <c r="M249" s="292"/>
      <c r="N249" s="296">
        <f>all!H266</f>
        <v>392</v>
      </c>
      <c r="O249" s="51">
        <f t="shared" si="4"/>
        <v>26</v>
      </c>
      <c r="P249" s="51">
        <f t="shared" si="21"/>
        <v>314.7142857</v>
      </c>
      <c r="Q249" s="261">
        <f t="shared" si="5"/>
        <v>0.07103825137</v>
      </c>
      <c r="R249" s="293">
        <f t="shared" si="22"/>
        <v>0.08084393825</v>
      </c>
      <c r="S249" s="296">
        <f>all!I266</f>
        <v>1106</v>
      </c>
      <c r="T249" s="317">
        <f t="shared" si="6"/>
        <v>71</v>
      </c>
      <c r="U249" s="288">
        <f t="shared" si="23"/>
        <v>46</v>
      </c>
      <c r="V249" s="54">
        <f t="shared" si="7"/>
        <v>0.06859903382</v>
      </c>
      <c r="W249" s="294">
        <f t="shared" si="24"/>
        <v>0.0504271363</v>
      </c>
      <c r="X249" s="296">
        <f t="shared" si="1"/>
        <v>1498</v>
      </c>
      <c r="Y249" s="54">
        <f t="shared" si="8"/>
        <v>0.06923625981</v>
      </c>
      <c r="Z249" s="294">
        <f t="shared" si="25"/>
        <v>0.05765668636</v>
      </c>
      <c r="AA249" s="310">
        <f t="shared" si="9"/>
        <v>71</v>
      </c>
      <c r="AB249" s="257">
        <v>376.0</v>
      </c>
      <c r="AC249" s="284">
        <f t="shared" si="29"/>
        <v>353.2857143</v>
      </c>
      <c r="AD249" s="298">
        <f t="shared" si="28"/>
        <v>103</v>
      </c>
      <c r="AE249" s="162">
        <f t="shared" si="12"/>
        <v>1872</v>
      </c>
      <c r="AF249" s="261">
        <f t="shared" si="13"/>
        <v>0.05822498587</v>
      </c>
      <c r="AG249" s="293">
        <f t="shared" si="26"/>
        <v>0.04972677781</v>
      </c>
      <c r="AI249" s="307">
        <f t="shared" si="30"/>
        <v>597</v>
      </c>
      <c r="AJ249" s="281">
        <f t="shared" si="11"/>
        <v>0.158836689</v>
      </c>
    </row>
    <row r="250" ht="15.75" customHeight="1">
      <c r="A250" s="306">
        <f>all!A267</f>
        <v>44151</v>
      </c>
      <c r="B250" s="260">
        <f>all!B267</f>
        <v>76403</v>
      </c>
      <c r="C250" s="261">
        <f t="shared" si="2"/>
        <v>0.02962064551</v>
      </c>
      <c r="D250" s="291">
        <f t="shared" si="20"/>
        <v>0.03971666292</v>
      </c>
      <c r="E250" s="302"/>
      <c r="G250" s="303"/>
      <c r="H250" s="312"/>
      <c r="I250" s="51"/>
      <c r="J250" s="51"/>
      <c r="K250" s="51"/>
      <c r="L250" s="283"/>
      <c r="M250" s="292"/>
      <c r="N250" s="296">
        <f>all!H267</f>
        <v>400</v>
      </c>
      <c r="O250" s="51">
        <f t="shared" si="4"/>
        <v>8</v>
      </c>
      <c r="P250" s="51">
        <f t="shared" si="21"/>
        <v>337.7142857</v>
      </c>
      <c r="Q250" s="261">
        <f t="shared" si="5"/>
        <v>0.02040816327</v>
      </c>
      <c r="R250" s="293">
        <f t="shared" si="22"/>
        <v>0.07686715957</v>
      </c>
      <c r="S250" s="296">
        <f>all!I267</f>
        <v>1165</v>
      </c>
      <c r="T250" s="51">
        <f t="shared" si="6"/>
        <v>59</v>
      </c>
      <c r="U250" s="288">
        <f t="shared" si="23"/>
        <v>48.57142857</v>
      </c>
      <c r="V250" s="54">
        <f t="shared" si="7"/>
        <v>0.05334538879</v>
      </c>
      <c r="W250" s="294">
        <f t="shared" si="24"/>
        <v>0.05057706065</v>
      </c>
      <c r="X250" s="296">
        <f t="shared" si="1"/>
        <v>1565</v>
      </c>
      <c r="Y250" s="54">
        <f t="shared" si="8"/>
        <v>0.04472630174</v>
      </c>
      <c r="Z250" s="294">
        <f t="shared" si="25"/>
        <v>0.05670567243</v>
      </c>
      <c r="AA250" s="310">
        <f t="shared" si="9"/>
        <v>59</v>
      </c>
      <c r="AB250" s="257">
        <v>383.0</v>
      </c>
      <c r="AC250" s="284">
        <f t="shared" si="29"/>
        <v>361</v>
      </c>
      <c r="AD250" s="298">
        <f t="shared" si="28"/>
        <v>74</v>
      </c>
      <c r="AE250" s="162">
        <f t="shared" si="12"/>
        <v>1946</v>
      </c>
      <c r="AF250" s="261">
        <f t="shared" si="13"/>
        <v>0.03952991453</v>
      </c>
      <c r="AG250" s="293">
        <f t="shared" si="26"/>
        <v>0.04915806879</v>
      </c>
      <c r="AI250" s="307">
        <f t="shared" si="30"/>
        <v>645</v>
      </c>
      <c r="AJ250" s="281">
        <f t="shared" si="11"/>
        <v>0.1334841629</v>
      </c>
    </row>
    <row r="251" ht="15.75" customHeight="1">
      <c r="A251" s="306">
        <f>all!A268</f>
        <v>44152</v>
      </c>
      <c r="B251" s="260">
        <f>all!B268</f>
        <v>78825</v>
      </c>
      <c r="C251" s="261">
        <f t="shared" si="2"/>
        <v>0.0317003259</v>
      </c>
      <c r="D251" s="291">
        <f t="shared" si="20"/>
        <v>0.03839223076</v>
      </c>
      <c r="E251" s="302"/>
      <c r="G251" s="303"/>
      <c r="H251" s="312"/>
      <c r="I251" s="51"/>
      <c r="J251" s="51"/>
      <c r="K251" s="51"/>
      <c r="L251" s="283"/>
      <c r="M251" s="292"/>
      <c r="N251" s="296">
        <f>all!H268</f>
        <v>443</v>
      </c>
      <c r="O251" s="51">
        <f t="shared" si="4"/>
        <v>43</v>
      </c>
      <c r="P251" s="51">
        <f t="shared" si="21"/>
        <v>363.4285714</v>
      </c>
      <c r="Q251" s="261">
        <f t="shared" si="5"/>
        <v>0.1075</v>
      </c>
      <c r="R251" s="293">
        <f t="shared" si="22"/>
        <v>0.07787881528</v>
      </c>
      <c r="S251" s="296">
        <f>all!I268</f>
        <v>1228</v>
      </c>
      <c r="T251" s="51">
        <f t="shared" si="6"/>
        <v>63</v>
      </c>
      <c r="U251" s="288">
        <f t="shared" si="23"/>
        <v>51.71428571</v>
      </c>
      <c r="V251" s="54">
        <f t="shared" si="7"/>
        <v>0.05407725322</v>
      </c>
      <c r="W251" s="294">
        <f t="shared" si="24"/>
        <v>0.05120281544</v>
      </c>
      <c r="X251" s="296">
        <f t="shared" si="1"/>
        <v>1671</v>
      </c>
      <c r="Y251" s="54">
        <f t="shared" si="8"/>
        <v>0.06773162939</v>
      </c>
      <c r="Z251" s="294">
        <f t="shared" si="25"/>
        <v>0.05765444441</v>
      </c>
      <c r="AA251" s="310">
        <f t="shared" si="9"/>
        <v>63</v>
      </c>
      <c r="AB251" s="257">
        <v>392.0</v>
      </c>
      <c r="AC251" s="284">
        <f t="shared" si="29"/>
        <v>369</v>
      </c>
      <c r="AD251" s="298">
        <f t="shared" si="28"/>
        <v>115</v>
      </c>
      <c r="AE251" s="162">
        <f t="shared" si="12"/>
        <v>2061</v>
      </c>
      <c r="AF251" s="261">
        <f t="shared" si="13"/>
        <v>0.05909558068</v>
      </c>
      <c r="AG251" s="293">
        <f t="shared" si="26"/>
        <v>0.05020581991</v>
      </c>
      <c r="AI251" s="307">
        <f t="shared" si="30"/>
        <v>700</v>
      </c>
      <c r="AJ251" s="281">
        <f t="shared" si="11"/>
        <v>0.1384615385</v>
      </c>
    </row>
    <row r="252" ht="15.75" customHeight="1">
      <c r="A252" s="306">
        <f>all!A269</f>
        <v>44153</v>
      </c>
      <c r="B252" s="260">
        <f>all!B269</f>
        <v>82034</v>
      </c>
      <c r="C252" s="261">
        <f t="shared" si="2"/>
        <v>0.04071043451</v>
      </c>
      <c r="D252" s="291">
        <f t="shared" si="20"/>
        <v>0.03772211217</v>
      </c>
      <c r="E252" s="302"/>
      <c r="G252" s="303"/>
      <c r="H252" s="312"/>
      <c r="I252" s="51"/>
      <c r="J252" s="51"/>
      <c r="K252" s="51"/>
      <c r="L252" s="283"/>
      <c r="M252" s="292"/>
      <c r="N252" s="296">
        <f>all!H269</f>
        <v>480</v>
      </c>
      <c r="O252" s="51">
        <f t="shared" si="4"/>
        <v>37</v>
      </c>
      <c r="P252" s="51">
        <f t="shared" si="21"/>
        <v>389.5714286</v>
      </c>
      <c r="Q252" s="261">
        <f t="shared" si="5"/>
        <v>0.0835214447</v>
      </c>
      <c r="R252" s="293">
        <f t="shared" si="22"/>
        <v>0.07134222645</v>
      </c>
      <c r="S252" s="296">
        <f>all!I269</f>
        <v>1288</v>
      </c>
      <c r="T252" s="51">
        <f t="shared" si="6"/>
        <v>60</v>
      </c>
      <c r="U252" s="288">
        <f t="shared" si="23"/>
        <v>54.14285714</v>
      </c>
      <c r="V252" s="54">
        <f t="shared" si="7"/>
        <v>0.04885993485</v>
      </c>
      <c r="W252" s="294">
        <f t="shared" si="24"/>
        <v>0.0510894376</v>
      </c>
      <c r="X252" s="296">
        <f t="shared" si="1"/>
        <v>1768</v>
      </c>
      <c r="Y252" s="54">
        <f t="shared" si="8"/>
        <v>0.05804907241</v>
      </c>
      <c r="Z252" s="294">
        <f t="shared" si="25"/>
        <v>0.05620403352</v>
      </c>
      <c r="AA252" s="310">
        <f t="shared" si="9"/>
        <v>60</v>
      </c>
      <c r="AB252" s="257">
        <v>410.0</v>
      </c>
      <c r="AC252" s="284">
        <f t="shared" si="29"/>
        <v>378</v>
      </c>
      <c r="AD252" s="298">
        <f t="shared" si="28"/>
        <v>115</v>
      </c>
      <c r="AE252" s="162">
        <f t="shared" si="12"/>
        <v>2176</v>
      </c>
      <c r="AF252" s="261">
        <f t="shared" si="13"/>
        <v>0.05579815623</v>
      </c>
      <c r="AG252" s="293">
        <f t="shared" si="26"/>
        <v>0.04958407424</v>
      </c>
      <c r="AI252" s="307">
        <f t="shared" si="30"/>
        <v>754</v>
      </c>
      <c r="AJ252" s="281">
        <f t="shared" si="11"/>
        <v>0.1276595745</v>
      </c>
    </row>
    <row r="253" ht="15.75" customHeight="1">
      <c r="A253" s="306">
        <f>all!A270</f>
        <v>44154</v>
      </c>
      <c r="B253" s="260">
        <f>all!B270</f>
        <v>85227</v>
      </c>
      <c r="C253" s="261">
        <f t="shared" si="2"/>
        <v>0.03892288563</v>
      </c>
      <c r="D253" s="291">
        <f t="shared" si="20"/>
        <v>0.0358013683</v>
      </c>
      <c r="E253" s="302"/>
      <c r="G253" s="303"/>
      <c r="H253" s="312"/>
      <c r="I253" s="51"/>
      <c r="J253" s="51"/>
      <c r="K253" s="51"/>
      <c r="L253" s="283"/>
      <c r="M253" s="292"/>
      <c r="N253" s="296">
        <f>all!H270</f>
        <v>499</v>
      </c>
      <c r="O253" s="51">
        <f t="shared" si="4"/>
        <v>19</v>
      </c>
      <c r="P253" s="51">
        <f t="shared" si="21"/>
        <v>416.5714286</v>
      </c>
      <c r="Q253" s="261">
        <f t="shared" si="5"/>
        <v>0.03958333333</v>
      </c>
      <c r="R253" s="293">
        <f t="shared" si="22"/>
        <v>0.0707439821</v>
      </c>
      <c r="S253" s="296">
        <f>all!I270</f>
        <v>1347</v>
      </c>
      <c r="T253" s="51">
        <f t="shared" si="6"/>
        <v>59</v>
      </c>
      <c r="U253" s="288">
        <f t="shared" si="23"/>
        <v>55.42857143</v>
      </c>
      <c r="V253" s="54">
        <f t="shared" si="7"/>
        <v>0.04580745342</v>
      </c>
      <c r="W253" s="294">
        <f t="shared" si="24"/>
        <v>0.04977543087</v>
      </c>
      <c r="X253" s="296">
        <f t="shared" si="1"/>
        <v>1846</v>
      </c>
      <c r="Y253" s="54">
        <f t="shared" si="8"/>
        <v>0.04411764706</v>
      </c>
      <c r="Z253" s="294">
        <f t="shared" si="25"/>
        <v>0.05504386796</v>
      </c>
      <c r="AA253" s="310">
        <f t="shared" si="9"/>
        <v>59</v>
      </c>
      <c r="AB253" s="257">
        <v>427.0</v>
      </c>
      <c r="AC253" s="284">
        <f t="shared" si="29"/>
        <v>388.5714286</v>
      </c>
      <c r="AD253" s="298">
        <f t="shared" si="28"/>
        <v>95</v>
      </c>
      <c r="AE253" s="162">
        <f t="shared" si="12"/>
        <v>2271</v>
      </c>
      <c r="AF253" s="261">
        <f t="shared" si="13"/>
        <v>0.04365808824</v>
      </c>
      <c r="AG253" s="293">
        <f t="shared" si="26"/>
        <v>0.04946559721</v>
      </c>
      <c r="AI253" s="307">
        <f t="shared" si="30"/>
        <v>798</v>
      </c>
      <c r="AJ253" s="281">
        <f t="shared" si="11"/>
        <v>0.121399177</v>
      </c>
    </row>
    <row r="254" ht="15.75" customHeight="1">
      <c r="A254" s="306">
        <f>all!A271</f>
        <v>44155</v>
      </c>
      <c r="B254" s="260">
        <f>all!B271</f>
        <v>87808</v>
      </c>
      <c r="C254" s="261">
        <f t="shared" si="2"/>
        <v>0.03028383024</v>
      </c>
      <c r="D254" s="291">
        <f t="shared" si="20"/>
        <v>0.03361473152</v>
      </c>
      <c r="E254" s="302"/>
      <c r="G254" s="303"/>
      <c r="H254" s="312"/>
      <c r="I254" s="51"/>
      <c r="J254" s="51"/>
      <c r="K254" s="51"/>
      <c r="L254" s="283"/>
      <c r="M254" s="292"/>
      <c r="N254" s="296">
        <f>all!H271</f>
        <v>519</v>
      </c>
      <c r="O254" s="51">
        <f t="shared" si="4"/>
        <v>20</v>
      </c>
      <c r="P254" s="51">
        <f t="shared" si="21"/>
        <v>442.7142857</v>
      </c>
      <c r="Q254" s="261">
        <f t="shared" si="5"/>
        <v>0.04008016032</v>
      </c>
      <c r="R254" s="293">
        <f t="shared" si="22"/>
        <v>0.06448815247</v>
      </c>
      <c r="S254" s="296">
        <f>all!I271</f>
        <v>1419</v>
      </c>
      <c r="T254" s="51">
        <f t="shared" si="6"/>
        <v>72</v>
      </c>
      <c r="U254" s="288">
        <f t="shared" si="23"/>
        <v>60.28571429</v>
      </c>
      <c r="V254" s="54">
        <f t="shared" si="7"/>
        <v>0.05345211581</v>
      </c>
      <c r="W254" s="294">
        <f t="shared" si="24"/>
        <v>0.05175078899</v>
      </c>
      <c r="X254" s="296">
        <f t="shared" si="1"/>
        <v>1938</v>
      </c>
      <c r="Y254" s="54">
        <f t="shared" si="8"/>
        <v>0.04983748646</v>
      </c>
      <c r="Z254" s="294">
        <f t="shared" si="25"/>
        <v>0.05495873572</v>
      </c>
      <c r="AA254" s="310">
        <f t="shared" si="9"/>
        <v>72</v>
      </c>
      <c r="AB254" s="257">
        <v>440.0</v>
      </c>
      <c r="AC254" s="284">
        <f t="shared" si="29"/>
        <v>399.7142857</v>
      </c>
      <c r="AD254" s="298">
        <f t="shared" si="28"/>
        <v>105</v>
      </c>
      <c r="AE254" s="162">
        <f t="shared" si="12"/>
        <v>2376</v>
      </c>
      <c r="AF254" s="261">
        <f t="shared" si="13"/>
        <v>0.04623513871</v>
      </c>
      <c r="AG254" s="293">
        <f t="shared" si="26"/>
        <v>0.04963322725</v>
      </c>
      <c r="AI254" s="307">
        <f t="shared" si="30"/>
        <v>860</v>
      </c>
      <c r="AJ254" s="281">
        <f t="shared" si="11"/>
        <v>0.140625</v>
      </c>
    </row>
    <row r="255" ht="15.75" customHeight="1">
      <c r="A255" s="308">
        <f>all!A272</f>
        <v>44156</v>
      </c>
      <c r="B255" s="260">
        <f>all!B272</f>
        <v>90111</v>
      </c>
      <c r="C255" s="261">
        <f t="shared" si="2"/>
        <v>0.02622767857</v>
      </c>
      <c r="D255" s="291">
        <f t="shared" si="20"/>
        <v>0.03154884092</v>
      </c>
      <c r="E255" s="302"/>
      <c r="G255" s="303"/>
      <c r="H255" s="312"/>
      <c r="I255" s="51"/>
      <c r="J255" s="51"/>
      <c r="K255" s="51"/>
      <c r="L255" s="283"/>
      <c r="M255" s="292"/>
      <c r="N255" s="296">
        <f>all!H272</f>
        <v>522</v>
      </c>
      <c r="O255" s="51">
        <f t="shared" si="4"/>
        <v>3</v>
      </c>
      <c r="P255" s="51">
        <f t="shared" si="21"/>
        <v>465</v>
      </c>
      <c r="Q255" s="261">
        <f t="shared" si="5"/>
        <v>0.005780346821</v>
      </c>
      <c r="R255" s="293">
        <f t="shared" si="22"/>
        <v>0.05255881426</v>
      </c>
      <c r="S255" s="296">
        <f>all!I272</f>
        <v>1527</v>
      </c>
      <c r="T255" s="51">
        <f t="shared" si="6"/>
        <v>108</v>
      </c>
      <c r="U255" s="288">
        <f t="shared" si="23"/>
        <v>70.28571429</v>
      </c>
      <c r="V255" s="54">
        <f t="shared" si="7"/>
        <v>0.07610993658</v>
      </c>
      <c r="W255" s="294">
        <f t="shared" si="24"/>
        <v>0.05717873093</v>
      </c>
      <c r="X255" s="296">
        <f t="shared" si="1"/>
        <v>2049</v>
      </c>
      <c r="Y255" s="54">
        <f t="shared" si="8"/>
        <v>0.0572755418</v>
      </c>
      <c r="Z255" s="294">
        <f t="shared" si="25"/>
        <v>0.05585341981</v>
      </c>
      <c r="AA255" s="310">
        <f t="shared" si="9"/>
        <v>108</v>
      </c>
      <c r="AB255" s="257">
        <v>460.0</v>
      </c>
      <c r="AC255" s="284">
        <f t="shared" si="29"/>
        <v>412.5714286</v>
      </c>
      <c r="AD255" s="298">
        <f t="shared" si="28"/>
        <v>131</v>
      </c>
      <c r="AE255" s="162">
        <f t="shared" si="12"/>
        <v>2507</v>
      </c>
      <c r="AF255" s="261">
        <f t="shared" si="13"/>
        <v>0.05513468013</v>
      </c>
      <c r="AG255" s="293">
        <f t="shared" si="26"/>
        <v>0.0510966492</v>
      </c>
      <c r="AI255" s="307">
        <f t="shared" si="30"/>
        <v>963</v>
      </c>
      <c r="AJ255" s="281">
        <f t="shared" si="11"/>
        <v>0.1901408451</v>
      </c>
    </row>
    <row r="256" ht="15.75" customHeight="1">
      <c r="A256" s="308">
        <f>all!A273</f>
        <v>44157</v>
      </c>
      <c r="B256" s="260">
        <f>all!B273</f>
        <v>91609</v>
      </c>
      <c r="C256" s="261">
        <f t="shared" si="2"/>
        <v>0.01662394158</v>
      </c>
      <c r="D256" s="291">
        <f t="shared" si="20"/>
        <v>0.03058424885</v>
      </c>
      <c r="E256" s="302"/>
      <c r="G256" s="303"/>
      <c r="H256" s="312"/>
      <c r="I256" s="51"/>
      <c r="J256" s="51"/>
      <c r="K256" s="51"/>
      <c r="L256" s="283"/>
      <c r="M256" s="292"/>
      <c r="N256" s="296">
        <f>all!H273</f>
        <v>540</v>
      </c>
      <c r="O256" s="51">
        <f t="shared" si="4"/>
        <v>18</v>
      </c>
      <c r="P256" s="51">
        <f t="shared" si="21"/>
        <v>486.1428571</v>
      </c>
      <c r="Q256" s="261">
        <f t="shared" si="5"/>
        <v>0.03448275862</v>
      </c>
      <c r="R256" s="293">
        <f t="shared" si="22"/>
        <v>0.04733660101</v>
      </c>
      <c r="S256" s="296">
        <f>all!I273</f>
        <v>1630</v>
      </c>
      <c r="T256" s="51">
        <f t="shared" si="6"/>
        <v>103</v>
      </c>
      <c r="U256" s="288">
        <f t="shared" si="23"/>
        <v>74.85714286</v>
      </c>
      <c r="V256" s="54">
        <f t="shared" si="7"/>
        <v>0.06745252128</v>
      </c>
      <c r="W256" s="294">
        <f t="shared" si="24"/>
        <v>0.05701494342</v>
      </c>
      <c r="X256" s="296">
        <f t="shared" si="1"/>
        <v>2170</v>
      </c>
      <c r="Y256" s="54">
        <f t="shared" si="8"/>
        <v>0.05905319668</v>
      </c>
      <c r="Z256" s="294">
        <f t="shared" si="25"/>
        <v>0.0543986965</v>
      </c>
      <c r="AA256" s="310">
        <f t="shared" si="9"/>
        <v>103</v>
      </c>
      <c r="AB256" s="257">
        <v>470.0</v>
      </c>
      <c r="AC256" s="284">
        <f t="shared" si="29"/>
        <v>426</v>
      </c>
      <c r="AD256" s="298">
        <f t="shared" si="28"/>
        <v>131</v>
      </c>
      <c r="AE256" s="162">
        <f t="shared" si="12"/>
        <v>2638</v>
      </c>
      <c r="AF256" s="261">
        <f t="shared" si="13"/>
        <v>0.05225368967</v>
      </c>
      <c r="AG256" s="293">
        <f t="shared" si="26"/>
        <v>0.05024360688</v>
      </c>
      <c r="AI256" s="307">
        <f t="shared" si="30"/>
        <v>1056</v>
      </c>
      <c r="AJ256" s="281">
        <f t="shared" si="11"/>
        <v>0.1797556719</v>
      </c>
    </row>
    <row r="257" ht="15.75" customHeight="1">
      <c r="A257" s="306" t="str">
        <f>all!A274</f>
        <v/>
      </c>
      <c r="C257" s="200"/>
      <c r="D257" s="200"/>
      <c r="H257" s="303"/>
      <c r="M257" s="318"/>
      <c r="Q257" s="245"/>
      <c r="R257" s="200"/>
      <c r="T257" s="319"/>
      <c r="U257" s="319"/>
      <c r="V257" s="319"/>
      <c r="W257" s="319"/>
      <c r="Y257" s="319"/>
      <c r="Z257" s="319"/>
      <c r="AC257" s="146"/>
      <c r="AF257" s="245"/>
      <c r="AG257" s="200"/>
      <c r="AJ257" s="270"/>
    </row>
    <row r="258" ht="15.75" customHeight="1">
      <c r="A258" s="306" t="str">
        <f>all!A275</f>
        <v/>
      </c>
      <c r="C258" s="200"/>
      <c r="D258" s="200"/>
      <c r="H258" s="303"/>
      <c r="M258" s="318"/>
      <c r="Q258" s="245"/>
      <c r="R258" s="200"/>
      <c r="T258" s="319"/>
      <c r="U258" s="319"/>
      <c r="V258" s="319"/>
      <c r="W258" s="319"/>
      <c r="Y258" s="319"/>
      <c r="Z258" s="319"/>
      <c r="AC258" s="146"/>
      <c r="AF258" s="245"/>
      <c r="AG258" s="200"/>
      <c r="AJ258" s="270"/>
    </row>
    <row r="259" ht="15.75" customHeight="1">
      <c r="A259" s="306" t="str">
        <f>all!A276</f>
        <v/>
      </c>
      <c r="C259" s="200"/>
      <c r="D259" s="200"/>
      <c r="H259" s="303"/>
      <c r="M259" s="318"/>
      <c r="Q259" s="245"/>
      <c r="R259" s="200"/>
      <c r="T259" s="319"/>
      <c r="U259" s="319"/>
      <c r="V259" s="319"/>
      <c r="W259" s="319"/>
      <c r="Y259" s="319"/>
      <c r="Z259" s="319"/>
      <c r="AC259" s="146"/>
      <c r="AF259" s="245"/>
      <c r="AG259" s="200"/>
      <c r="AJ259" s="270"/>
    </row>
    <row r="260" ht="15.75" customHeight="1">
      <c r="A260" s="306" t="str">
        <f>all!A277</f>
        <v/>
      </c>
      <c r="C260" s="200"/>
      <c r="D260" s="200"/>
      <c r="H260" s="303"/>
      <c r="M260" s="318"/>
      <c r="Q260" s="245"/>
      <c r="R260" s="200"/>
      <c r="T260" s="319"/>
      <c r="U260" s="319"/>
      <c r="V260" s="319"/>
      <c r="W260" s="319"/>
      <c r="Y260" s="319"/>
      <c r="Z260" s="319"/>
      <c r="AC260" s="146"/>
      <c r="AF260" s="245"/>
      <c r="AG260" s="200"/>
      <c r="AJ260" s="270"/>
    </row>
    <row r="261" ht="15.75" customHeight="1">
      <c r="A261" s="306" t="str">
        <f>all!A278</f>
        <v/>
      </c>
      <c r="C261" s="200"/>
      <c r="D261" s="200"/>
      <c r="H261" s="303"/>
      <c r="M261" s="318"/>
      <c r="Q261" s="245"/>
      <c r="R261" s="200"/>
      <c r="T261" s="319"/>
      <c r="U261" s="319"/>
      <c r="V261" s="319"/>
      <c r="W261" s="319"/>
      <c r="Y261" s="319"/>
      <c r="Z261" s="319"/>
      <c r="AC261" s="146"/>
      <c r="AF261" s="245"/>
      <c r="AG261" s="200"/>
      <c r="AJ261" s="270"/>
    </row>
    <row r="262" ht="15.75" customHeight="1">
      <c r="A262" s="308" t="str">
        <f>all!A279</f>
        <v/>
      </c>
      <c r="C262" s="200"/>
      <c r="D262" s="200"/>
      <c r="H262" s="303"/>
      <c r="M262" s="318"/>
      <c r="Q262" s="245"/>
      <c r="R262" s="200"/>
      <c r="T262" s="319"/>
      <c r="U262" s="319"/>
      <c r="V262" s="319"/>
      <c r="W262" s="319"/>
      <c r="Y262" s="319"/>
      <c r="Z262" s="319"/>
      <c r="AC262" s="146"/>
      <c r="AF262" s="245"/>
      <c r="AG262" s="200"/>
      <c r="AJ262" s="270"/>
    </row>
    <row r="263" ht="15.75" customHeight="1">
      <c r="A263" s="308" t="str">
        <f>all!A280</f>
        <v/>
      </c>
      <c r="C263" s="200"/>
      <c r="D263" s="200"/>
      <c r="H263" s="303"/>
      <c r="M263" s="318"/>
      <c r="Q263" s="245"/>
      <c r="R263" s="200"/>
      <c r="T263" s="319"/>
      <c r="U263" s="319"/>
      <c r="V263" s="319"/>
      <c r="W263" s="319"/>
      <c r="Y263" s="319"/>
      <c r="Z263" s="319"/>
      <c r="AC263" s="146"/>
      <c r="AF263" s="245"/>
      <c r="AG263" s="200"/>
      <c r="AJ263" s="270"/>
    </row>
    <row r="264" ht="15.75" customHeight="1">
      <c r="A264" s="306" t="str">
        <f>all!A281</f>
        <v/>
      </c>
      <c r="C264" s="200"/>
      <c r="D264" s="200"/>
      <c r="H264" s="303"/>
      <c r="M264" s="318"/>
      <c r="Q264" s="245"/>
      <c r="R264" s="200"/>
      <c r="T264" s="319"/>
      <c r="U264" s="319"/>
      <c r="V264" s="319"/>
      <c r="W264" s="319"/>
      <c r="Y264" s="319"/>
      <c r="Z264" s="319"/>
      <c r="AC264" s="146"/>
      <c r="AF264" s="245"/>
      <c r="AG264" s="200"/>
      <c r="AJ264" s="270"/>
    </row>
    <row r="265" ht="15.75" customHeight="1">
      <c r="A265" s="306" t="str">
        <f>all!A282</f>
        <v/>
      </c>
      <c r="C265" s="200"/>
      <c r="D265" s="200"/>
      <c r="H265" s="303"/>
      <c r="M265" s="318"/>
      <c r="Q265" s="245"/>
      <c r="R265" s="200"/>
      <c r="T265" s="319"/>
      <c r="U265" s="319"/>
      <c r="V265" s="319"/>
      <c r="W265" s="319"/>
      <c r="Y265" s="319"/>
      <c r="Z265" s="319"/>
      <c r="AC265" s="146"/>
      <c r="AF265" s="245"/>
      <c r="AG265" s="200"/>
      <c r="AJ265" s="270"/>
    </row>
    <row r="266" ht="15.75" customHeight="1">
      <c r="A266" s="306" t="str">
        <f>all!A283</f>
        <v/>
      </c>
      <c r="C266" s="200"/>
      <c r="D266" s="200"/>
      <c r="H266" s="303"/>
      <c r="M266" s="318"/>
      <c r="Q266" s="245"/>
      <c r="R266" s="200"/>
      <c r="T266" s="319"/>
      <c r="U266" s="319"/>
      <c r="V266" s="319"/>
      <c r="W266" s="319"/>
      <c r="Y266" s="319"/>
      <c r="Z266" s="319"/>
      <c r="AC266" s="146"/>
      <c r="AF266" s="245"/>
      <c r="AG266" s="200"/>
      <c r="AJ266" s="270"/>
    </row>
    <row r="267" ht="15.75" customHeight="1">
      <c r="A267" s="306" t="str">
        <f>all!A284</f>
        <v/>
      </c>
      <c r="C267" s="200"/>
      <c r="D267" s="200"/>
      <c r="H267" s="303"/>
      <c r="M267" s="318"/>
      <c r="Q267" s="245"/>
      <c r="R267" s="200"/>
      <c r="T267" s="319"/>
      <c r="U267" s="319"/>
      <c r="V267" s="319"/>
      <c r="W267" s="319"/>
      <c r="Y267" s="319"/>
      <c r="Z267" s="319"/>
      <c r="AC267" s="146"/>
      <c r="AF267" s="245"/>
      <c r="AG267" s="200"/>
      <c r="AJ267" s="270"/>
    </row>
    <row r="268" ht="15.75" customHeight="1">
      <c r="A268" s="306" t="str">
        <f>all!A285</f>
        <v/>
      </c>
      <c r="C268" s="200"/>
      <c r="D268" s="200"/>
      <c r="H268" s="303"/>
      <c r="M268" s="318"/>
      <c r="Q268" s="245"/>
      <c r="R268" s="200"/>
      <c r="T268" s="319"/>
      <c r="U268" s="319"/>
      <c r="V268" s="319"/>
      <c r="W268" s="319"/>
      <c r="Y268" s="319"/>
      <c r="Z268" s="319"/>
      <c r="AC268" s="146"/>
      <c r="AF268" s="245"/>
      <c r="AG268" s="200"/>
      <c r="AJ268" s="270"/>
    </row>
    <row r="269" ht="15.75" customHeight="1">
      <c r="A269" s="308" t="str">
        <f>all!A286</f>
        <v/>
      </c>
      <c r="C269" s="200"/>
      <c r="D269" s="200"/>
      <c r="H269" s="303"/>
      <c r="M269" s="318"/>
      <c r="Q269" s="245"/>
      <c r="R269" s="200"/>
      <c r="T269" s="319"/>
      <c r="U269" s="319"/>
      <c r="V269" s="319"/>
      <c r="W269" s="319"/>
      <c r="Y269" s="319"/>
      <c r="Z269" s="319"/>
      <c r="AC269" s="146"/>
      <c r="AF269" s="245"/>
      <c r="AG269" s="200"/>
      <c r="AJ269" s="270"/>
    </row>
    <row r="270" ht="15.75" customHeight="1">
      <c r="A270" s="308" t="str">
        <f>all!A287</f>
        <v/>
      </c>
      <c r="C270" s="200"/>
      <c r="D270" s="200"/>
      <c r="H270" s="303"/>
      <c r="M270" s="318"/>
      <c r="Q270" s="245"/>
      <c r="R270" s="200"/>
      <c r="T270" s="319"/>
      <c r="U270" s="319"/>
      <c r="V270" s="319"/>
      <c r="W270" s="319"/>
      <c r="Y270" s="319"/>
      <c r="Z270" s="319"/>
      <c r="AC270" s="146"/>
      <c r="AF270" s="245"/>
      <c r="AG270" s="200"/>
      <c r="AJ270" s="270"/>
    </row>
    <row r="271" ht="15.75" customHeight="1">
      <c r="A271" s="306" t="str">
        <f>all!A288</f>
        <v/>
      </c>
      <c r="C271" s="200"/>
      <c r="D271" s="200"/>
      <c r="H271" s="303"/>
      <c r="M271" s="318"/>
      <c r="Q271" s="245"/>
      <c r="R271" s="200"/>
      <c r="T271" s="319"/>
      <c r="U271" s="319"/>
      <c r="V271" s="319"/>
      <c r="W271" s="319"/>
      <c r="Y271" s="319"/>
      <c r="Z271" s="319"/>
      <c r="AC271" s="146"/>
      <c r="AF271" s="245"/>
      <c r="AG271" s="200"/>
      <c r="AJ271" s="270"/>
    </row>
    <row r="272" ht="15.75" customHeight="1">
      <c r="A272" s="306" t="str">
        <f>all!A289</f>
        <v/>
      </c>
      <c r="C272" s="200"/>
      <c r="D272" s="200"/>
      <c r="H272" s="303"/>
      <c r="M272" s="318"/>
      <c r="Q272" s="245"/>
      <c r="R272" s="200"/>
      <c r="T272" s="319"/>
      <c r="U272" s="319"/>
      <c r="V272" s="319"/>
      <c r="W272" s="319"/>
      <c r="Y272" s="319"/>
      <c r="Z272" s="319"/>
      <c r="AC272" s="146"/>
      <c r="AF272" s="245"/>
      <c r="AG272" s="200"/>
      <c r="AJ272" s="270"/>
    </row>
    <row r="273" ht="15.75" customHeight="1">
      <c r="A273" s="306" t="str">
        <f>all!A290</f>
        <v/>
      </c>
      <c r="C273" s="200"/>
      <c r="D273" s="200"/>
      <c r="H273" s="303"/>
      <c r="M273" s="318"/>
      <c r="Q273" s="245"/>
      <c r="R273" s="200"/>
      <c r="T273" s="319"/>
      <c r="U273" s="319"/>
      <c r="V273" s="319"/>
      <c r="W273" s="319"/>
      <c r="Y273" s="319"/>
      <c r="Z273" s="319"/>
      <c r="AC273" s="146"/>
      <c r="AF273" s="245"/>
      <c r="AG273" s="200"/>
      <c r="AJ273" s="270"/>
    </row>
    <row r="274" ht="15.75" customHeight="1">
      <c r="A274" s="306" t="str">
        <f>all!A291</f>
        <v/>
      </c>
      <c r="C274" s="200"/>
      <c r="D274" s="200"/>
      <c r="H274" s="303"/>
      <c r="M274" s="318"/>
      <c r="Q274" s="245"/>
      <c r="R274" s="200"/>
      <c r="T274" s="319"/>
      <c r="U274" s="319"/>
      <c r="V274" s="319"/>
      <c r="W274" s="319"/>
      <c r="Y274" s="319"/>
      <c r="Z274" s="319"/>
      <c r="AC274" s="146"/>
      <c r="AF274" s="245"/>
      <c r="AG274" s="200"/>
      <c r="AJ274" s="270"/>
    </row>
    <row r="275" ht="15.75" customHeight="1">
      <c r="A275" s="306" t="str">
        <f>all!A292</f>
        <v/>
      </c>
      <c r="C275" s="200"/>
      <c r="D275" s="200"/>
      <c r="H275" s="303"/>
      <c r="M275" s="318"/>
      <c r="Q275" s="245"/>
      <c r="R275" s="200"/>
      <c r="T275" s="319"/>
      <c r="U275" s="319"/>
      <c r="V275" s="319"/>
      <c r="W275" s="319"/>
      <c r="Y275" s="319"/>
      <c r="Z275" s="319"/>
      <c r="AC275" s="146"/>
      <c r="AF275" s="245"/>
      <c r="AG275" s="200"/>
      <c r="AJ275" s="270"/>
    </row>
    <row r="276" ht="15.75" customHeight="1">
      <c r="A276" s="308" t="str">
        <f>all!A293</f>
        <v/>
      </c>
      <c r="C276" s="200"/>
      <c r="D276" s="200"/>
      <c r="H276" s="303"/>
      <c r="M276" s="318"/>
      <c r="Q276" s="245"/>
      <c r="R276" s="200"/>
      <c r="T276" s="319"/>
      <c r="U276" s="319"/>
      <c r="V276" s="319"/>
      <c r="W276" s="319"/>
      <c r="Y276" s="319"/>
      <c r="Z276" s="319"/>
      <c r="AC276" s="146"/>
      <c r="AF276" s="245"/>
      <c r="AG276" s="200"/>
      <c r="AJ276" s="270"/>
    </row>
    <row r="277" ht="15.75" customHeight="1">
      <c r="A277" s="308" t="str">
        <f>all!A294</f>
        <v/>
      </c>
      <c r="C277" s="200"/>
      <c r="D277" s="200"/>
      <c r="H277" s="303"/>
      <c r="M277" s="318"/>
      <c r="Q277" s="245"/>
      <c r="R277" s="200"/>
      <c r="T277" s="319"/>
      <c r="U277" s="319"/>
      <c r="V277" s="319"/>
      <c r="W277" s="319"/>
      <c r="Y277" s="319"/>
      <c r="Z277" s="319"/>
      <c r="AC277" s="146"/>
      <c r="AF277" s="245"/>
      <c r="AG277" s="200"/>
      <c r="AJ277" s="270"/>
    </row>
    <row r="278" ht="15.75" customHeight="1">
      <c r="A278" s="306" t="str">
        <f>all!A295</f>
        <v/>
      </c>
      <c r="C278" s="200"/>
      <c r="D278" s="200"/>
      <c r="H278" s="303"/>
      <c r="M278" s="318"/>
      <c r="Q278" s="245"/>
      <c r="R278" s="200"/>
      <c r="T278" s="319"/>
      <c r="U278" s="319"/>
      <c r="V278" s="319"/>
      <c r="W278" s="319"/>
      <c r="Y278" s="319"/>
      <c r="Z278" s="319"/>
      <c r="AC278" s="146"/>
      <c r="AF278" s="245"/>
      <c r="AG278" s="200"/>
      <c r="AJ278" s="270"/>
    </row>
    <row r="279" ht="15.75" customHeight="1">
      <c r="A279" s="306" t="str">
        <f>all!A296</f>
        <v/>
      </c>
      <c r="C279" s="200"/>
      <c r="D279" s="200"/>
      <c r="H279" s="303"/>
      <c r="M279" s="318"/>
      <c r="Q279" s="245"/>
      <c r="R279" s="200"/>
      <c r="T279" s="319"/>
      <c r="U279" s="319"/>
      <c r="V279" s="319"/>
      <c r="W279" s="319"/>
      <c r="Y279" s="319"/>
      <c r="Z279" s="319"/>
      <c r="AC279" s="146"/>
      <c r="AF279" s="245"/>
      <c r="AG279" s="200"/>
      <c r="AJ279" s="270"/>
    </row>
    <row r="280" ht="15.75" customHeight="1">
      <c r="A280" s="306" t="str">
        <f>all!A297</f>
        <v/>
      </c>
      <c r="C280" s="200"/>
      <c r="D280" s="200"/>
      <c r="H280" s="303"/>
      <c r="M280" s="318"/>
      <c r="Q280" s="245"/>
      <c r="R280" s="200"/>
      <c r="T280" s="319"/>
      <c r="U280" s="319"/>
      <c r="V280" s="319"/>
      <c r="W280" s="319"/>
      <c r="Y280" s="319"/>
      <c r="Z280" s="319"/>
      <c r="AC280" s="146"/>
      <c r="AF280" s="245"/>
      <c r="AG280" s="200"/>
      <c r="AJ280" s="270"/>
    </row>
    <row r="281" ht="15.75" customHeight="1">
      <c r="A281" s="306" t="str">
        <f>all!A298</f>
        <v/>
      </c>
      <c r="C281" s="200"/>
      <c r="D281" s="200"/>
      <c r="H281" s="303"/>
      <c r="M281" s="318"/>
      <c r="Q281" s="245"/>
      <c r="R281" s="200"/>
      <c r="T281" s="319"/>
      <c r="U281" s="319"/>
      <c r="V281" s="319"/>
      <c r="W281" s="319"/>
      <c r="Y281" s="319"/>
      <c r="Z281" s="319"/>
      <c r="AC281" s="146"/>
      <c r="AF281" s="245"/>
      <c r="AG281" s="200"/>
      <c r="AJ281" s="270"/>
    </row>
    <row r="282" ht="15.75" customHeight="1">
      <c r="A282" s="306" t="str">
        <f>all!A299</f>
        <v/>
      </c>
      <c r="C282" s="200"/>
      <c r="D282" s="200"/>
      <c r="H282" s="303"/>
      <c r="M282" s="318"/>
      <c r="Q282" s="245"/>
      <c r="R282" s="200"/>
      <c r="T282" s="319"/>
      <c r="U282" s="319"/>
      <c r="V282" s="319"/>
      <c r="W282" s="319"/>
      <c r="Y282" s="319"/>
      <c r="Z282" s="319"/>
      <c r="AC282" s="146"/>
      <c r="AF282" s="245"/>
      <c r="AG282" s="200"/>
      <c r="AJ282" s="270"/>
    </row>
    <row r="283" ht="15.75" customHeight="1">
      <c r="A283" s="308" t="str">
        <f>all!A300</f>
        <v/>
      </c>
      <c r="C283" s="200"/>
      <c r="D283" s="200"/>
      <c r="H283" s="303"/>
      <c r="M283" s="318"/>
      <c r="Q283" s="245"/>
      <c r="R283" s="200"/>
      <c r="T283" s="319"/>
      <c r="U283" s="319"/>
      <c r="V283" s="319"/>
      <c r="W283" s="319"/>
      <c r="Y283" s="319"/>
      <c r="Z283" s="319"/>
      <c r="AC283" s="146"/>
      <c r="AF283" s="245"/>
      <c r="AG283" s="200"/>
      <c r="AJ283" s="270"/>
    </row>
    <row r="284" ht="15.75" customHeight="1">
      <c r="A284" s="308" t="str">
        <f>all!A301</f>
        <v/>
      </c>
      <c r="C284" s="200"/>
      <c r="D284" s="200"/>
      <c r="H284" s="303"/>
      <c r="M284" s="318"/>
      <c r="Q284" s="245"/>
      <c r="R284" s="200"/>
      <c r="T284" s="319"/>
      <c r="U284" s="319"/>
      <c r="V284" s="319"/>
      <c r="W284" s="319"/>
      <c r="Y284" s="319"/>
      <c r="Z284" s="319"/>
      <c r="AC284" s="146"/>
      <c r="AF284" s="245"/>
      <c r="AG284" s="200"/>
      <c r="AJ284" s="270"/>
    </row>
    <row r="285" ht="15.75" customHeight="1">
      <c r="A285" s="306" t="str">
        <f>all!A302</f>
        <v/>
      </c>
      <c r="C285" s="200"/>
      <c r="D285" s="200"/>
      <c r="H285" s="303"/>
      <c r="M285" s="318"/>
      <c r="Q285" s="245"/>
      <c r="R285" s="200"/>
      <c r="T285" s="319"/>
      <c r="U285" s="319"/>
      <c r="V285" s="319"/>
      <c r="W285" s="319"/>
      <c r="Y285" s="319"/>
      <c r="Z285" s="319"/>
      <c r="AC285" s="146"/>
      <c r="AF285" s="245"/>
      <c r="AG285" s="200"/>
      <c r="AJ285" s="270"/>
    </row>
    <row r="286" ht="15.75" customHeight="1">
      <c r="A286" s="306" t="str">
        <f>all!A303</f>
        <v/>
      </c>
      <c r="C286" s="200"/>
      <c r="D286" s="200"/>
      <c r="H286" s="303"/>
      <c r="M286" s="318"/>
      <c r="Q286" s="245"/>
      <c r="R286" s="200"/>
      <c r="T286" s="319"/>
      <c r="U286" s="319"/>
      <c r="V286" s="319"/>
      <c r="W286" s="319"/>
      <c r="Y286" s="319"/>
      <c r="Z286" s="319"/>
      <c r="AC286" s="146"/>
      <c r="AF286" s="245"/>
      <c r="AG286" s="200"/>
      <c r="AJ286" s="270"/>
    </row>
    <row r="287" ht="15.75" customHeight="1">
      <c r="C287" s="200"/>
      <c r="D287" s="200"/>
      <c r="H287" s="303"/>
      <c r="M287" s="318"/>
      <c r="Q287" s="245"/>
      <c r="R287" s="200"/>
      <c r="T287" s="319"/>
      <c r="U287" s="319"/>
      <c r="V287" s="319"/>
      <c r="W287" s="319"/>
      <c r="Y287" s="319"/>
      <c r="Z287" s="319"/>
      <c r="AC287" s="146"/>
      <c r="AF287" s="245"/>
      <c r="AG287" s="200"/>
      <c r="AJ287" s="270"/>
    </row>
    <row r="288" ht="15.75" customHeight="1">
      <c r="C288" s="200"/>
      <c r="D288" s="200"/>
      <c r="H288" s="303"/>
      <c r="M288" s="318"/>
      <c r="Q288" s="245"/>
      <c r="R288" s="200"/>
      <c r="T288" s="319"/>
      <c r="U288" s="319"/>
      <c r="V288" s="319"/>
      <c r="W288" s="319"/>
      <c r="Y288" s="319"/>
      <c r="Z288" s="319"/>
      <c r="AC288" s="146"/>
      <c r="AF288" s="245"/>
      <c r="AG288" s="200"/>
      <c r="AJ288" s="270"/>
    </row>
    <row r="289" ht="15.75" customHeight="1">
      <c r="C289" s="200"/>
      <c r="D289" s="200"/>
      <c r="H289" s="303"/>
      <c r="M289" s="318"/>
      <c r="Q289" s="245"/>
      <c r="R289" s="200"/>
      <c r="T289" s="319"/>
      <c r="U289" s="319"/>
      <c r="V289" s="319"/>
      <c r="W289" s="319"/>
      <c r="Y289" s="319"/>
      <c r="Z289" s="319"/>
      <c r="AC289" s="146"/>
      <c r="AF289" s="245"/>
      <c r="AG289" s="200"/>
      <c r="AJ289" s="270"/>
    </row>
    <row r="290" ht="15.75" customHeight="1">
      <c r="C290" s="200"/>
      <c r="D290" s="200"/>
      <c r="H290" s="303"/>
      <c r="M290" s="318"/>
      <c r="Q290" s="245"/>
      <c r="R290" s="200"/>
      <c r="T290" s="319"/>
      <c r="U290" s="319"/>
      <c r="V290" s="319"/>
      <c r="W290" s="319"/>
      <c r="Y290" s="319"/>
      <c r="Z290" s="319"/>
      <c r="AC290" s="146"/>
      <c r="AF290" s="245"/>
      <c r="AG290" s="200"/>
      <c r="AJ290" s="270"/>
    </row>
    <row r="291" ht="15.75" customHeight="1">
      <c r="C291" s="200"/>
      <c r="D291" s="200"/>
      <c r="H291" s="303"/>
      <c r="M291" s="318"/>
      <c r="Q291" s="245"/>
      <c r="R291" s="200"/>
      <c r="T291" s="319"/>
      <c r="U291" s="319"/>
      <c r="V291" s="319"/>
      <c r="W291" s="319"/>
      <c r="Y291" s="319"/>
      <c r="Z291" s="319"/>
      <c r="AC291" s="146"/>
      <c r="AF291" s="245"/>
      <c r="AG291" s="200"/>
      <c r="AJ291" s="270"/>
    </row>
    <row r="292" ht="15.75" customHeight="1">
      <c r="C292" s="200"/>
      <c r="D292" s="200"/>
      <c r="H292" s="303"/>
      <c r="M292" s="318"/>
      <c r="Q292" s="245"/>
      <c r="R292" s="200"/>
      <c r="T292" s="319"/>
      <c r="U292" s="319"/>
      <c r="V292" s="319"/>
      <c r="W292" s="319"/>
      <c r="Y292" s="319"/>
      <c r="Z292" s="319"/>
      <c r="AC292" s="146"/>
      <c r="AF292" s="245"/>
      <c r="AG292" s="200"/>
      <c r="AJ292" s="270"/>
    </row>
    <row r="293" ht="15.75" customHeight="1">
      <c r="C293" s="200"/>
      <c r="D293" s="200"/>
      <c r="H293" s="303"/>
      <c r="M293" s="318"/>
      <c r="Q293" s="245"/>
      <c r="R293" s="200"/>
      <c r="T293" s="319"/>
      <c r="U293" s="319"/>
      <c r="V293" s="319"/>
      <c r="W293" s="319"/>
      <c r="Y293" s="319"/>
      <c r="Z293" s="319"/>
      <c r="AC293" s="146"/>
      <c r="AF293" s="245"/>
      <c r="AG293" s="200"/>
      <c r="AJ293" s="270"/>
    </row>
    <row r="294" ht="15.75" customHeight="1">
      <c r="C294" s="200"/>
      <c r="D294" s="200"/>
      <c r="H294" s="303"/>
      <c r="M294" s="318"/>
      <c r="Q294" s="245"/>
      <c r="R294" s="200"/>
      <c r="T294" s="319"/>
      <c r="U294" s="319"/>
      <c r="V294" s="319"/>
      <c r="W294" s="319"/>
      <c r="Y294" s="319"/>
      <c r="Z294" s="319"/>
      <c r="AC294" s="146"/>
      <c r="AF294" s="245"/>
      <c r="AG294" s="200"/>
      <c r="AJ294" s="270"/>
    </row>
    <row r="295" ht="15.75" customHeight="1">
      <c r="C295" s="200"/>
      <c r="D295" s="200"/>
      <c r="H295" s="303"/>
      <c r="M295" s="318"/>
      <c r="Q295" s="245"/>
      <c r="R295" s="200"/>
      <c r="T295" s="319"/>
      <c r="U295" s="319"/>
      <c r="V295" s="319"/>
      <c r="W295" s="319"/>
      <c r="Y295" s="319"/>
      <c r="Z295" s="319"/>
      <c r="AC295" s="146"/>
      <c r="AF295" s="245"/>
      <c r="AG295" s="200"/>
      <c r="AJ295" s="270"/>
    </row>
    <row r="296" ht="15.75" customHeight="1">
      <c r="C296" s="200"/>
      <c r="D296" s="200"/>
      <c r="H296" s="303"/>
      <c r="M296" s="318"/>
      <c r="Q296" s="245"/>
      <c r="R296" s="200"/>
      <c r="T296" s="319"/>
      <c r="U296" s="319"/>
      <c r="V296" s="319"/>
      <c r="W296" s="319"/>
      <c r="Y296" s="319"/>
      <c r="Z296" s="319"/>
      <c r="AC296" s="146"/>
      <c r="AF296" s="245"/>
      <c r="AG296" s="200"/>
      <c r="AJ296" s="270"/>
    </row>
    <row r="297" ht="15.75" customHeight="1">
      <c r="C297" s="200"/>
      <c r="D297" s="200"/>
      <c r="H297" s="303"/>
      <c r="M297" s="318"/>
      <c r="Q297" s="245"/>
      <c r="R297" s="200"/>
      <c r="T297" s="319"/>
      <c r="U297" s="319"/>
      <c r="V297" s="319"/>
      <c r="W297" s="319"/>
      <c r="Y297" s="319"/>
      <c r="Z297" s="319"/>
      <c r="AC297" s="146"/>
      <c r="AF297" s="245"/>
      <c r="AG297" s="200"/>
      <c r="AJ297" s="270"/>
    </row>
    <row r="298" ht="15.75" customHeight="1">
      <c r="C298" s="200"/>
      <c r="D298" s="200"/>
      <c r="H298" s="303"/>
      <c r="M298" s="318"/>
      <c r="Q298" s="245"/>
      <c r="R298" s="200"/>
      <c r="T298" s="319"/>
      <c r="U298" s="319"/>
      <c r="V298" s="319"/>
      <c r="W298" s="319"/>
      <c r="Y298" s="319"/>
      <c r="Z298" s="319"/>
      <c r="AC298" s="146"/>
      <c r="AF298" s="245"/>
      <c r="AG298" s="200"/>
      <c r="AJ298" s="270"/>
    </row>
    <row r="299" ht="15.75" customHeight="1">
      <c r="C299" s="200"/>
      <c r="D299" s="200"/>
      <c r="H299" s="303"/>
      <c r="M299" s="318"/>
      <c r="Q299" s="245"/>
      <c r="R299" s="200"/>
      <c r="T299" s="319"/>
      <c r="U299" s="319"/>
      <c r="V299" s="319"/>
      <c r="W299" s="319"/>
      <c r="Y299" s="319"/>
      <c r="Z299" s="319"/>
      <c r="AC299" s="146"/>
      <c r="AF299" s="245"/>
      <c r="AG299" s="200"/>
      <c r="AJ299" s="270"/>
    </row>
    <row r="300" ht="15.75" customHeight="1">
      <c r="C300" s="200"/>
      <c r="D300" s="200"/>
      <c r="H300" s="303"/>
      <c r="M300" s="318"/>
      <c r="Q300" s="245"/>
      <c r="R300" s="200"/>
      <c r="T300" s="319"/>
      <c r="U300" s="319"/>
      <c r="V300" s="319"/>
      <c r="W300" s="319"/>
      <c r="Y300" s="319"/>
      <c r="Z300" s="319"/>
      <c r="AC300" s="146"/>
      <c r="AF300" s="245"/>
      <c r="AG300" s="200"/>
      <c r="AJ300" s="270"/>
    </row>
    <row r="301" ht="15.75" customHeight="1">
      <c r="C301" s="200"/>
      <c r="D301" s="200"/>
      <c r="H301" s="303"/>
      <c r="M301" s="318"/>
      <c r="Q301" s="245"/>
      <c r="R301" s="200"/>
      <c r="T301" s="319"/>
      <c r="U301" s="319"/>
      <c r="V301" s="319"/>
      <c r="W301" s="319"/>
      <c r="Y301" s="319"/>
      <c r="Z301" s="319"/>
      <c r="AC301" s="146"/>
      <c r="AF301" s="245"/>
      <c r="AG301" s="200"/>
      <c r="AJ301" s="270"/>
    </row>
    <row r="302" ht="15.75" customHeight="1">
      <c r="C302" s="200"/>
      <c r="D302" s="200"/>
      <c r="H302" s="303"/>
      <c r="M302" s="318"/>
      <c r="Q302" s="245"/>
      <c r="R302" s="200"/>
      <c r="T302" s="319"/>
      <c r="U302" s="319"/>
      <c r="V302" s="319"/>
      <c r="W302" s="319"/>
      <c r="Y302" s="319"/>
      <c r="Z302" s="319"/>
      <c r="AC302" s="146"/>
      <c r="AF302" s="245"/>
      <c r="AG302" s="200"/>
      <c r="AJ302" s="270"/>
    </row>
    <row r="303" ht="15.75" customHeight="1">
      <c r="C303" s="200"/>
      <c r="D303" s="200"/>
      <c r="H303" s="303"/>
      <c r="M303" s="318"/>
      <c r="Q303" s="245"/>
      <c r="R303" s="200"/>
      <c r="T303" s="319"/>
      <c r="U303" s="319"/>
      <c r="V303" s="319"/>
      <c r="W303" s="319"/>
      <c r="Y303" s="319"/>
      <c r="Z303" s="319"/>
      <c r="AC303" s="146"/>
      <c r="AF303" s="245"/>
      <c r="AG303" s="200"/>
      <c r="AJ303" s="270"/>
    </row>
    <row r="304" ht="15.75" customHeight="1">
      <c r="C304" s="200"/>
      <c r="D304" s="200"/>
      <c r="H304" s="303"/>
      <c r="M304" s="318"/>
      <c r="Q304" s="245"/>
      <c r="R304" s="200"/>
      <c r="T304" s="319"/>
      <c r="U304" s="319"/>
      <c r="V304" s="319"/>
      <c r="W304" s="319"/>
      <c r="Y304" s="319"/>
      <c r="Z304" s="319"/>
      <c r="AC304" s="146"/>
      <c r="AF304" s="245"/>
      <c r="AG304" s="200"/>
      <c r="AJ304" s="270"/>
    </row>
    <row r="305" ht="15.75" customHeight="1">
      <c r="C305" s="200"/>
      <c r="D305" s="200"/>
      <c r="H305" s="303"/>
      <c r="M305" s="318"/>
      <c r="Q305" s="245"/>
      <c r="R305" s="200"/>
      <c r="T305" s="319"/>
      <c r="U305" s="319"/>
      <c r="V305" s="319"/>
      <c r="W305" s="319"/>
      <c r="Y305" s="319"/>
      <c r="Z305" s="319"/>
      <c r="AC305" s="146"/>
      <c r="AF305" s="245"/>
      <c r="AG305" s="200"/>
      <c r="AJ305" s="270"/>
    </row>
    <row r="306" ht="15.75" customHeight="1">
      <c r="C306" s="200"/>
      <c r="D306" s="200"/>
      <c r="H306" s="303"/>
      <c r="M306" s="318"/>
      <c r="Q306" s="245"/>
      <c r="R306" s="200"/>
      <c r="T306" s="319"/>
      <c r="U306" s="319"/>
      <c r="V306" s="319"/>
      <c r="W306" s="319"/>
      <c r="Y306" s="319"/>
      <c r="Z306" s="319"/>
      <c r="AC306" s="146"/>
      <c r="AF306" s="245"/>
      <c r="AG306" s="200"/>
      <c r="AJ306" s="270"/>
    </row>
    <row r="307" ht="15.75" customHeight="1">
      <c r="C307" s="200"/>
      <c r="D307" s="200"/>
      <c r="H307" s="303"/>
      <c r="M307" s="318"/>
      <c r="Q307" s="245"/>
      <c r="R307" s="200"/>
      <c r="T307" s="319"/>
      <c r="U307" s="319"/>
      <c r="V307" s="319"/>
      <c r="W307" s="319"/>
      <c r="Y307" s="319"/>
      <c r="Z307" s="319"/>
      <c r="AC307" s="146"/>
      <c r="AF307" s="245"/>
      <c r="AG307" s="200"/>
      <c r="AJ307" s="270"/>
    </row>
    <row r="308" ht="15.75" customHeight="1">
      <c r="C308" s="200"/>
      <c r="D308" s="200"/>
      <c r="H308" s="303"/>
      <c r="M308" s="318"/>
      <c r="Q308" s="245"/>
      <c r="R308" s="200"/>
      <c r="T308" s="319"/>
      <c r="U308" s="319"/>
      <c r="V308" s="319"/>
      <c r="W308" s="319"/>
      <c r="Y308" s="319"/>
      <c r="Z308" s="319"/>
      <c r="AC308" s="146"/>
      <c r="AF308" s="245"/>
      <c r="AG308" s="200"/>
      <c r="AJ308" s="270"/>
    </row>
    <row r="309" ht="15.75" customHeight="1">
      <c r="C309" s="200"/>
      <c r="D309" s="200"/>
      <c r="H309" s="303"/>
      <c r="M309" s="318"/>
      <c r="Q309" s="245"/>
      <c r="R309" s="200"/>
      <c r="T309" s="319"/>
      <c r="U309" s="319"/>
      <c r="V309" s="319"/>
      <c r="W309" s="319"/>
      <c r="Y309" s="319"/>
      <c r="Z309" s="319"/>
      <c r="AC309" s="146"/>
      <c r="AF309" s="245"/>
      <c r="AG309" s="200"/>
      <c r="AJ309" s="270"/>
    </row>
    <row r="310" ht="15.75" customHeight="1">
      <c r="C310" s="200"/>
      <c r="D310" s="200"/>
      <c r="H310" s="303"/>
      <c r="M310" s="318"/>
      <c r="Q310" s="245"/>
      <c r="R310" s="200"/>
      <c r="T310" s="319"/>
      <c r="U310" s="319"/>
      <c r="V310" s="319"/>
      <c r="W310" s="319"/>
      <c r="Y310" s="319"/>
      <c r="Z310" s="319"/>
      <c r="AC310" s="146"/>
      <c r="AF310" s="245"/>
      <c r="AG310" s="200"/>
      <c r="AJ310" s="270"/>
    </row>
    <row r="311" ht="15.75" customHeight="1">
      <c r="C311" s="200"/>
      <c r="D311" s="200"/>
      <c r="H311" s="303"/>
      <c r="M311" s="318"/>
      <c r="Q311" s="245"/>
      <c r="R311" s="200"/>
      <c r="T311" s="319"/>
      <c r="U311" s="319"/>
      <c r="V311" s="319"/>
      <c r="W311" s="319"/>
      <c r="Y311" s="319"/>
      <c r="Z311" s="319"/>
      <c r="AC311" s="146"/>
      <c r="AF311" s="245"/>
      <c r="AG311" s="200"/>
      <c r="AJ311" s="270"/>
    </row>
    <row r="312" ht="15.75" customHeight="1">
      <c r="C312" s="200"/>
      <c r="D312" s="200"/>
      <c r="H312" s="303"/>
      <c r="M312" s="318"/>
      <c r="Q312" s="245"/>
      <c r="R312" s="200"/>
      <c r="T312" s="319"/>
      <c r="U312" s="319"/>
      <c r="V312" s="319"/>
      <c r="W312" s="319"/>
      <c r="Y312" s="319"/>
      <c r="Z312" s="319"/>
      <c r="AC312" s="146"/>
      <c r="AF312" s="245"/>
      <c r="AG312" s="200"/>
      <c r="AJ312" s="270"/>
    </row>
    <row r="313" ht="15.75" customHeight="1">
      <c r="C313" s="200"/>
      <c r="D313" s="200"/>
      <c r="H313" s="303"/>
      <c r="M313" s="318"/>
      <c r="Q313" s="245"/>
      <c r="R313" s="200"/>
      <c r="T313" s="319"/>
      <c r="U313" s="319"/>
      <c r="V313" s="319"/>
      <c r="W313" s="319"/>
      <c r="Y313" s="319"/>
      <c r="Z313" s="319"/>
      <c r="AC313" s="146"/>
      <c r="AF313" s="245"/>
      <c r="AG313" s="200"/>
      <c r="AJ313" s="270"/>
    </row>
    <row r="314" ht="15.75" customHeight="1">
      <c r="C314" s="200"/>
      <c r="D314" s="200"/>
      <c r="H314" s="303"/>
      <c r="M314" s="318"/>
      <c r="Q314" s="245"/>
      <c r="R314" s="200"/>
      <c r="T314" s="319"/>
      <c r="U314" s="319"/>
      <c r="V314" s="319"/>
      <c r="W314" s="319"/>
      <c r="Y314" s="319"/>
      <c r="Z314" s="319"/>
      <c r="AC314" s="146"/>
      <c r="AF314" s="245"/>
      <c r="AG314" s="200"/>
      <c r="AJ314" s="270"/>
    </row>
    <row r="315" ht="15.75" customHeight="1">
      <c r="C315" s="200"/>
      <c r="D315" s="200"/>
      <c r="H315" s="303"/>
      <c r="M315" s="318"/>
      <c r="Q315" s="245"/>
      <c r="R315" s="200"/>
      <c r="T315" s="319"/>
      <c r="U315" s="319"/>
      <c r="V315" s="319"/>
      <c r="W315" s="319"/>
      <c r="Y315" s="319"/>
      <c r="Z315" s="319"/>
      <c r="AC315" s="146"/>
      <c r="AF315" s="245"/>
      <c r="AG315" s="200"/>
      <c r="AJ315" s="270"/>
    </row>
    <row r="316" ht="15.75" customHeight="1">
      <c r="C316" s="200"/>
      <c r="D316" s="200"/>
      <c r="H316" s="303"/>
      <c r="M316" s="318"/>
      <c r="Q316" s="245"/>
      <c r="R316" s="200"/>
      <c r="T316" s="319"/>
      <c r="U316" s="319"/>
      <c r="V316" s="319"/>
      <c r="W316" s="319"/>
      <c r="Y316" s="319"/>
      <c r="Z316" s="319"/>
      <c r="AC316" s="146"/>
      <c r="AF316" s="245"/>
      <c r="AG316" s="200"/>
      <c r="AJ316" s="270"/>
    </row>
    <row r="317" ht="15.75" customHeight="1">
      <c r="C317" s="200"/>
      <c r="D317" s="200"/>
      <c r="H317" s="303"/>
      <c r="M317" s="318"/>
      <c r="Q317" s="245"/>
      <c r="R317" s="200"/>
      <c r="T317" s="319"/>
      <c r="U317" s="319"/>
      <c r="V317" s="319"/>
      <c r="W317" s="319"/>
      <c r="Y317" s="319"/>
      <c r="Z317" s="319"/>
      <c r="AC317" s="146"/>
      <c r="AF317" s="245"/>
      <c r="AG317" s="200"/>
      <c r="AJ317" s="270"/>
    </row>
    <row r="318" ht="15.75" customHeight="1">
      <c r="C318" s="200"/>
      <c r="D318" s="200"/>
      <c r="H318" s="303"/>
      <c r="M318" s="318"/>
      <c r="Q318" s="245"/>
      <c r="R318" s="200"/>
      <c r="T318" s="319"/>
      <c r="U318" s="319"/>
      <c r="V318" s="319"/>
      <c r="W318" s="319"/>
      <c r="Y318" s="319"/>
      <c r="Z318" s="319"/>
      <c r="AC318" s="146"/>
      <c r="AF318" s="245"/>
      <c r="AG318" s="200"/>
      <c r="AJ318" s="270"/>
    </row>
    <row r="319" ht="15.75" customHeight="1">
      <c r="C319" s="200"/>
      <c r="D319" s="200"/>
      <c r="H319" s="303"/>
      <c r="M319" s="318"/>
      <c r="Q319" s="245"/>
      <c r="R319" s="200"/>
      <c r="T319" s="319"/>
      <c r="U319" s="319"/>
      <c r="V319" s="319"/>
      <c r="W319" s="319"/>
      <c r="Y319" s="319"/>
      <c r="Z319" s="319"/>
      <c r="AC319" s="146"/>
      <c r="AF319" s="245"/>
      <c r="AG319" s="200"/>
      <c r="AJ319" s="270"/>
    </row>
    <row r="320" ht="15.75" customHeight="1">
      <c r="C320" s="200"/>
      <c r="D320" s="200"/>
      <c r="H320" s="303"/>
      <c r="M320" s="318"/>
      <c r="Q320" s="245"/>
      <c r="R320" s="200"/>
      <c r="T320" s="319"/>
      <c r="U320" s="319"/>
      <c r="V320" s="319"/>
      <c r="W320" s="319"/>
      <c r="Y320" s="319"/>
      <c r="Z320" s="319"/>
      <c r="AC320" s="146"/>
      <c r="AF320" s="245"/>
      <c r="AG320" s="200"/>
      <c r="AJ320" s="270"/>
    </row>
    <row r="321" ht="15.75" customHeight="1">
      <c r="C321" s="200"/>
      <c r="D321" s="200"/>
      <c r="H321" s="303"/>
      <c r="M321" s="318"/>
      <c r="Q321" s="245"/>
      <c r="R321" s="200"/>
      <c r="T321" s="319"/>
      <c r="U321" s="319"/>
      <c r="V321" s="319"/>
      <c r="W321" s="319"/>
      <c r="Y321" s="319"/>
      <c r="Z321" s="319"/>
      <c r="AC321" s="146"/>
      <c r="AF321" s="245"/>
      <c r="AG321" s="200"/>
      <c r="AJ321" s="270"/>
    </row>
    <row r="322" ht="15.75" customHeight="1">
      <c r="C322" s="200"/>
      <c r="D322" s="200"/>
      <c r="H322" s="303"/>
      <c r="M322" s="318"/>
      <c r="Q322" s="245"/>
      <c r="R322" s="200"/>
      <c r="T322" s="319"/>
      <c r="U322" s="319"/>
      <c r="V322" s="319"/>
      <c r="W322" s="319"/>
      <c r="Y322" s="319"/>
      <c r="Z322" s="319"/>
      <c r="AC322" s="146"/>
      <c r="AF322" s="245"/>
      <c r="AG322" s="200"/>
      <c r="AJ322" s="270"/>
    </row>
    <row r="323" ht="15.75" customHeight="1">
      <c r="C323" s="200"/>
      <c r="D323" s="200"/>
      <c r="H323" s="303"/>
      <c r="M323" s="318"/>
      <c r="Q323" s="245"/>
      <c r="R323" s="200"/>
      <c r="T323" s="319"/>
      <c r="U323" s="319"/>
      <c r="V323" s="319"/>
      <c r="W323" s="319"/>
      <c r="Y323" s="319"/>
      <c r="Z323" s="319"/>
      <c r="AC323" s="146"/>
      <c r="AF323" s="245"/>
      <c r="AG323" s="200"/>
      <c r="AJ323" s="270"/>
    </row>
    <row r="324" ht="15.75" customHeight="1">
      <c r="C324" s="200"/>
      <c r="D324" s="200"/>
      <c r="H324" s="303"/>
      <c r="M324" s="318"/>
      <c r="Q324" s="245"/>
      <c r="R324" s="200"/>
      <c r="T324" s="319"/>
      <c r="U324" s="319"/>
      <c r="V324" s="319"/>
      <c r="W324" s="319"/>
      <c r="Y324" s="319"/>
      <c r="Z324" s="319"/>
      <c r="AC324" s="146"/>
      <c r="AF324" s="245"/>
      <c r="AG324" s="200"/>
      <c r="AJ324" s="270"/>
    </row>
    <row r="325" ht="15.75" customHeight="1">
      <c r="C325" s="200"/>
      <c r="D325" s="200"/>
      <c r="H325" s="303"/>
      <c r="M325" s="318"/>
      <c r="Q325" s="245"/>
      <c r="R325" s="200"/>
      <c r="T325" s="319"/>
      <c r="U325" s="319"/>
      <c r="V325" s="319"/>
      <c r="W325" s="319"/>
      <c r="Y325" s="319"/>
      <c r="Z325" s="319"/>
      <c r="AC325" s="146"/>
      <c r="AF325" s="245"/>
      <c r="AG325" s="200"/>
      <c r="AJ325" s="270"/>
    </row>
    <row r="326" ht="15.75" customHeight="1">
      <c r="C326" s="200"/>
      <c r="D326" s="200"/>
      <c r="H326" s="303"/>
      <c r="M326" s="318"/>
      <c r="Q326" s="245"/>
      <c r="R326" s="200"/>
      <c r="T326" s="319"/>
      <c r="U326" s="319"/>
      <c r="V326" s="319"/>
      <c r="W326" s="319"/>
      <c r="Y326" s="319"/>
      <c r="Z326" s="319"/>
      <c r="AC326" s="146"/>
      <c r="AF326" s="245"/>
      <c r="AG326" s="200"/>
      <c r="AJ326" s="270"/>
    </row>
    <row r="327" ht="15.75" customHeight="1">
      <c r="C327" s="200"/>
      <c r="D327" s="200"/>
      <c r="H327" s="303"/>
      <c r="M327" s="318"/>
      <c r="Q327" s="245"/>
      <c r="R327" s="200"/>
      <c r="T327" s="319"/>
      <c r="U327" s="319"/>
      <c r="V327" s="319"/>
      <c r="W327" s="319"/>
      <c r="Y327" s="319"/>
      <c r="Z327" s="319"/>
      <c r="AC327" s="146"/>
      <c r="AF327" s="245"/>
      <c r="AG327" s="200"/>
      <c r="AJ327" s="270"/>
    </row>
    <row r="328" ht="15.75" customHeight="1">
      <c r="C328" s="200"/>
      <c r="D328" s="200"/>
      <c r="H328" s="303"/>
      <c r="M328" s="318"/>
      <c r="Q328" s="245"/>
      <c r="R328" s="200"/>
      <c r="T328" s="319"/>
      <c r="U328" s="319"/>
      <c r="V328" s="319"/>
      <c r="W328" s="319"/>
      <c r="Y328" s="319"/>
      <c r="Z328" s="319"/>
      <c r="AC328" s="146"/>
      <c r="AF328" s="245"/>
      <c r="AG328" s="200"/>
      <c r="AJ328" s="270"/>
    </row>
    <row r="329" ht="15.75" customHeight="1">
      <c r="C329" s="200"/>
      <c r="D329" s="200"/>
      <c r="H329" s="303"/>
      <c r="M329" s="318"/>
      <c r="Q329" s="245"/>
      <c r="R329" s="200"/>
      <c r="T329" s="319"/>
      <c r="U329" s="319"/>
      <c r="V329" s="319"/>
      <c r="W329" s="319"/>
      <c r="Y329" s="319"/>
      <c r="Z329" s="319"/>
      <c r="AC329" s="146"/>
      <c r="AF329" s="245"/>
      <c r="AG329" s="200"/>
      <c r="AJ329" s="270"/>
    </row>
    <row r="330" ht="15.75" customHeight="1">
      <c r="C330" s="200"/>
      <c r="D330" s="200"/>
      <c r="H330" s="303"/>
      <c r="M330" s="318"/>
      <c r="Q330" s="245"/>
      <c r="R330" s="200"/>
      <c r="T330" s="319"/>
      <c r="U330" s="319"/>
      <c r="V330" s="319"/>
      <c r="W330" s="319"/>
      <c r="Y330" s="319"/>
      <c r="Z330" s="319"/>
      <c r="AC330" s="146"/>
      <c r="AF330" s="245"/>
      <c r="AG330" s="200"/>
      <c r="AJ330" s="270"/>
    </row>
    <row r="331" ht="15.75" customHeight="1">
      <c r="C331" s="200"/>
      <c r="D331" s="200"/>
      <c r="H331" s="303"/>
      <c r="M331" s="318"/>
      <c r="Q331" s="245"/>
      <c r="R331" s="200"/>
      <c r="T331" s="319"/>
      <c r="U331" s="319"/>
      <c r="V331" s="319"/>
      <c r="W331" s="319"/>
      <c r="Y331" s="319"/>
      <c r="Z331" s="319"/>
      <c r="AC331" s="146"/>
      <c r="AF331" s="245"/>
      <c r="AG331" s="200"/>
      <c r="AJ331" s="270"/>
    </row>
    <row r="332" ht="15.75" customHeight="1">
      <c r="C332" s="200"/>
      <c r="D332" s="200"/>
      <c r="H332" s="303"/>
      <c r="M332" s="318"/>
      <c r="Q332" s="245"/>
      <c r="R332" s="200"/>
      <c r="T332" s="319"/>
      <c r="U332" s="319"/>
      <c r="V332" s="319"/>
      <c r="W332" s="319"/>
      <c r="Y332" s="319"/>
      <c r="Z332" s="319"/>
      <c r="AC332" s="146"/>
      <c r="AF332" s="245"/>
      <c r="AG332" s="200"/>
      <c r="AJ332" s="270"/>
    </row>
    <row r="333" ht="15.75" customHeight="1">
      <c r="C333" s="200"/>
      <c r="D333" s="200"/>
      <c r="H333" s="303"/>
      <c r="M333" s="318"/>
      <c r="Q333" s="245"/>
      <c r="R333" s="200"/>
      <c r="T333" s="319"/>
      <c r="U333" s="319"/>
      <c r="V333" s="319"/>
      <c r="W333" s="319"/>
      <c r="Y333" s="319"/>
      <c r="Z333" s="319"/>
      <c r="AC333" s="146"/>
      <c r="AF333" s="245"/>
      <c r="AG333" s="200"/>
      <c r="AJ333" s="270"/>
    </row>
    <row r="334" ht="15.75" customHeight="1">
      <c r="C334" s="200"/>
      <c r="D334" s="200"/>
      <c r="H334" s="303"/>
      <c r="M334" s="318"/>
      <c r="Q334" s="245"/>
      <c r="R334" s="200"/>
      <c r="T334" s="319"/>
      <c r="U334" s="319"/>
      <c r="V334" s="319"/>
      <c r="W334" s="319"/>
      <c r="Y334" s="319"/>
      <c r="Z334" s="319"/>
      <c r="AC334" s="146"/>
      <c r="AF334" s="245"/>
      <c r="AG334" s="200"/>
      <c r="AJ334" s="270"/>
    </row>
    <row r="335" ht="15.75" customHeight="1">
      <c r="C335" s="200"/>
      <c r="D335" s="200"/>
      <c r="H335" s="303"/>
      <c r="M335" s="318"/>
      <c r="Q335" s="245"/>
      <c r="R335" s="200"/>
      <c r="T335" s="319"/>
      <c r="U335" s="319"/>
      <c r="V335" s="319"/>
      <c r="W335" s="319"/>
      <c r="Y335" s="319"/>
      <c r="Z335" s="319"/>
      <c r="AC335" s="146"/>
      <c r="AF335" s="245"/>
      <c r="AG335" s="200"/>
      <c r="AJ335" s="270"/>
    </row>
    <row r="336" ht="15.75" customHeight="1">
      <c r="C336" s="200"/>
      <c r="D336" s="200"/>
      <c r="H336" s="303"/>
      <c r="M336" s="318"/>
      <c r="Q336" s="245"/>
      <c r="R336" s="200"/>
      <c r="T336" s="319"/>
      <c r="U336" s="319"/>
      <c r="V336" s="319"/>
      <c r="W336" s="319"/>
      <c r="Y336" s="319"/>
      <c r="Z336" s="319"/>
      <c r="AC336" s="146"/>
      <c r="AF336" s="245"/>
      <c r="AG336" s="200"/>
      <c r="AJ336" s="270"/>
    </row>
    <row r="337" ht="15.75" customHeight="1">
      <c r="C337" s="200"/>
      <c r="D337" s="200"/>
      <c r="H337" s="303"/>
      <c r="M337" s="318"/>
      <c r="Q337" s="245"/>
      <c r="R337" s="200"/>
      <c r="T337" s="319"/>
      <c r="U337" s="319"/>
      <c r="V337" s="319"/>
      <c r="W337" s="319"/>
      <c r="Y337" s="319"/>
      <c r="Z337" s="319"/>
      <c r="AC337" s="146"/>
      <c r="AF337" s="245"/>
      <c r="AG337" s="200"/>
      <c r="AJ337" s="270"/>
    </row>
    <row r="338" ht="15.75" customHeight="1">
      <c r="C338" s="200"/>
      <c r="D338" s="200"/>
      <c r="H338" s="303"/>
      <c r="M338" s="318"/>
      <c r="Q338" s="245"/>
      <c r="R338" s="200"/>
      <c r="T338" s="319"/>
      <c r="U338" s="319"/>
      <c r="V338" s="319"/>
      <c r="W338" s="319"/>
      <c r="Y338" s="319"/>
      <c r="Z338" s="319"/>
      <c r="AC338" s="146"/>
      <c r="AF338" s="245"/>
      <c r="AG338" s="200"/>
      <c r="AJ338" s="270"/>
    </row>
    <row r="339" ht="15.75" customHeight="1">
      <c r="C339" s="200"/>
      <c r="D339" s="200"/>
      <c r="H339" s="303"/>
      <c r="M339" s="318"/>
      <c r="Q339" s="245"/>
      <c r="R339" s="200"/>
      <c r="T339" s="319"/>
      <c r="U339" s="319"/>
      <c r="V339" s="319"/>
      <c r="W339" s="319"/>
      <c r="Y339" s="319"/>
      <c r="Z339" s="319"/>
      <c r="AC339" s="146"/>
      <c r="AF339" s="245"/>
      <c r="AG339" s="200"/>
      <c r="AJ339" s="270"/>
    </row>
    <row r="340" ht="15.75" customHeight="1">
      <c r="C340" s="200"/>
      <c r="D340" s="200"/>
      <c r="H340" s="303"/>
      <c r="M340" s="318"/>
      <c r="Q340" s="245"/>
      <c r="R340" s="200"/>
      <c r="T340" s="319"/>
      <c r="U340" s="319"/>
      <c r="V340" s="319"/>
      <c r="W340" s="319"/>
      <c r="Y340" s="319"/>
      <c r="Z340" s="319"/>
      <c r="AC340" s="146"/>
      <c r="AF340" s="245"/>
      <c r="AG340" s="200"/>
      <c r="AJ340" s="270"/>
    </row>
    <row r="341" ht="15.75" customHeight="1">
      <c r="C341" s="200"/>
      <c r="D341" s="200"/>
      <c r="H341" s="303"/>
      <c r="M341" s="318"/>
      <c r="Q341" s="245"/>
      <c r="R341" s="200"/>
      <c r="T341" s="319"/>
      <c r="U341" s="319"/>
      <c r="V341" s="319"/>
      <c r="W341" s="319"/>
      <c r="Y341" s="319"/>
      <c r="Z341" s="319"/>
      <c r="AC341" s="146"/>
      <c r="AF341" s="245"/>
      <c r="AG341" s="200"/>
      <c r="AJ341" s="270"/>
    </row>
    <row r="342" ht="15.75" customHeight="1">
      <c r="C342" s="200"/>
      <c r="D342" s="200"/>
      <c r="H342" s="303"/>
      <c r="M342" s="318"/>
      <c r="Q342" s="245"/>
      <c r="R342" s="200"/>
      <c r="T342" s="319"/>
      <c r="U342" s="319"/>
      <c r="V342" s="319"/>
      <c r="W342" s="319"/>
      <c r="Y342" s="319"/>
      <c r="Z342" s="319"/>
      <c r="AC342" s="146"/>
      <c r="AF342" s="245"/>
      <c r="AG342" s="200"/>
      <c r="AJ342" s="270"/>
    </row>
    <row r="343" ht="15.75" customHeight="1">
      <c r="C343" s="200"/>
      <c r="D343" s="200"/>
      <c r="H343" s="303"/>
      <c r="M343" s="318"/>
      <c r="Q343" s="245"/>
      <c r="R343" s="200"/>
      <c r="T343" s="319"/>
      <c r="U343" s="319"/>
      <c r="V343" s="319"/>
      <c r="W343" s="319"/>
      <c r="Y343" s="319"/>
      <c r="Z343" s="319"/>
      <c r="AC343" s="146"/>
      <c r="AF343" s="245"/>
      <c r="AG343" s="200"/>
      <c r="AJ343" s="270"/>
    </row>
    <row r="344" ht="15.75" customHeight="1">
      <c r="C344" s="200"/>
      <c r="D344" s="200"/>
      <c r="H344" s="303"/>
      <c r="M344" s="318"/>
      <c r="Q344" s="245"/>
      <c r="R344" s="200"/>
      <c r="T344" s="319"/>
      <c r="U344" s="319"/>
      <c r="V344" s="319"/>
      <c r="W344" s="319"/>
      <c r="Y344" s="319"/>
      <c r="Z344" s="319"/>
      <c r="AC344" s="146"/>
      <c r="AF344" s="245"/>
      <c r="AG344" s="200"/>
      <c r="AJ344" s="270"/>
    </row>
    <row r="345" ht="15.75" customHeight="1">
      <c r="C345" s="200"/>
      <c r="D345" s="200"/>
      <c r="H345" s="303"/>
      <c r="M345" s="318"/>
      <c r="Q345" s="245"/>
      <c r="R345" s="200"/>
      <c r="T345" s="319"/>
      <c r="U345" s="319"/>
      <c r="V345" s="319"/>
      <c r="W345" s="319"/>
      <c r="Y345" s="319"/>
      <c r="Z345" s="319"/>
      <c r="AC345" s="146"/>
      <c r="AF345" s="245"/>
      <c r="AG345" s="200"/>
      <c r="AJ345" s="270"/>
    </row>
    <row r="346" ht="15.75" customHeight="1">
      <c r="C346" s="200"/>
      <c r="D346" s="200"/>
      <c r="H346" s="303"/>
      <c r="M346" s="318"/>
      <c r="Q346" s="245"/>
      <c r="R346" s="200"/>
      <c r="T346" s="319"/>
      <c r="U346" s="319"/>
      <c r="V346" s="319"/>
      <c r="W346" s="319"/>
      <c r="Y346" s="319"/>
      <c r="Z346" s="319"/>
      <c r="AC346" s="146"/>
      <c r="AF346" s="245"/>
      <c r="AG346" s="200"/>
      <c r="AJ346" s="270"/>
    </row>
    <row r="347" ht="15.75" customHeight="1">
      <c r="Q347" s="245"/>
      <c r="T347" s="319"/>
      <c r="U347" s="319"/>
      <c r="V347" s="319"/>
      <c r="W347" s="319"/>
      <c r="Y347" s="319"/>
      <c r="Z347" s="319"/>
      <c r="AC347" s="146"/>
      <c r="AF347" s="245"/>
      <c r="AJ347" s="270"/>
    </row>
    <row r="348" ht="15.75" customHeight="1">
      <c r="Q348" s="245"/>
      <c r="T348" s="319"/>
      <c r="U348" s="319"/>
      <c r="V348" s="319"/>
      <c r="W348" s="319"/>
      <c r="Y348" s="319"/>
      <c r="Z348" s="319"/>
      <c r="AC348" s="146"/>
      <c r="AF348" s="245"/>
      <c r="AJ348" s="270"/>
    </row>
    <row r="349" ht="15.75" customHeight="1">
      <c r="Q349" s="245"/>
      <c r="T349" s="319"/>
      <c r="U349" s="319"/>
      <c r="V349" s="319"/>
      <c r="W349" s="319"/>
      <c r="Y349" s="319"/>
      <c r="Z349" s="319"/>
      <c r="AC349" s="146"/>
      <c r="AF349" s="245"/>
      <c r="AJ349" s="270"/>
    </row>
    <row r="350" ht="15.75" customHeight="1">
      <c r="Q350" s="245"/>
      <c r="T350" s="319"/>
      <c r="U350" s="319"/>
      <c r="V350" s="319"/>
      <c r="W350" s="319"/>
      <c r="Y350" s="319"/>
      <c r="Z350" s="319"/>
      <c r="AC350" s="146"/>
      <c r="AF350" s="245"/>
      <c r="AJ350" s="270"/>
    </row>
    <row r="351" ht="15.75" customHeight="1">
      <c r="Q351" s="245"/>
      <c r="T351" s="319"/>
      <c r="U351" s="319"/>
      <c r="V351" s="319"/>
      <c r="W351" s="319"/>
      <c r="Y351" s="319"/>
      <c r="Z351" s="319"/>
      <c r="AC351" s="146"/>
      <c r="AF351" s="245"/>
      <c r="AJ351" s="270"/>
    </row>
    <row r="352" ht="15.75" customHeight="1">
      <c r="Q352" s="245"/>
      <c r="T352" s="319"/>
      <c r="U352" s="319"/>
      <c r="V352" s="319"/>
      <c r="W352" s="319"/>
      <c r="Y352" s="319"/>
      <c r="Z352" s="319"/>
      <c r="AC352" s="146"/>
      <c r="AF352" s="245"/>
      <c r="AJ352" s="270"/>
    </row>
    <row r="353" ht="15.75" customHeight="1">
      <c r="Q353" s="245"/>
      <c r="T353" s="319"/>
      <c r="U353" s="319"/>
      <c r="V353" s="319"/>
      <c r="W353" s="319"/>
      <c r="Y353" s="319"/>
      <c r="Z353" s="319"/>
      <c r="AC353" s="146"/>
      <c r="AF353" s="245"/>
      <c r="AJ353" s="270"/>
    </row>
    <row r="354" ht="15.75" customHeight="1">
      <c r="Q354" s="245"/>
      <c r="T354" s="319"/>
      <c r="U354" s="319"/>
      <c r="V354" s="319"/>
      <c r="W354" s="319"/>
      <c r="Y354" s="319"/>
      <c r="Z354" s="319"/>
      <c r="AC354" s="146"/>
      <c r="AF354" s="245"/>
      <c r="AJ354" s="270"/>
    </row>
    <row r="355" ht="15.75" customHeight="1">
      <c r="Q355" s="245"/>
      <c r="T355" s="319"/>
      <c r="U355" s="319"/>
      <c r="V355" s="319"/>
      <c r="W355" s="319"/>
      <c r="Y355" s="319"/>
      <c r="Z355" s="319"/>
      <c r="AC355" s="146"/>
      <c r="AF355" s="245"/>
      <c r="AJ355" s="270"/>
    </row>
    <row r="356" ht="15.75" customHeight="1">
      <c r="Q356" s="245"/>
      <c r="T356" s="319"/>
      <c r="U356" s="319"/>
      <c r="V356" s="319"/>
      <c r="W356" s="319"/>
      <c r="Y356" s="319"/>
      <c r="Z356" s="319"/>
      <c r="AC356" s="146"/>
      <c r="AF356" s="245"/>
      <c r="AJ356" s="270"/>
    </row>
    <row r="357" ht="15.75" customHeight="1">
      <c r="Q357" s="245"/>
      <c r="T357" s="319"/>
      <c r="U357" s="319"/>
      <c r="V357" s="319"/>
      <c r="W357" s="319"/>
      <c r="Y357" s="319"/>
      <c r="Z357" s="319"/>
      <c r="AC357" s="146"/>
      <c r="AF357" s="245"/>
      <c r="AJ357" s="270"/>
    </row>
    <row r="358" ht="15.75" customHeight="1">
      <c r="Q358" s="245"/>
      <c r="T358" s="319"/>
      <c r="U358" s="319"/>
      <c r="V358" s="319"/>
      <c r="W358" s="319"/>
      <c r="Y358" s="319"/>
      <c r="Z358" s="319"/>
      <c r="AC358" s="146"/>
      <c r="AF358" s="245"/>
      <c r="AJ358" s="270"/>
    </row>
    <row r="359" ht="15.75" customHeight="1">
      <c r="Q359" s="245"/>
      <c r="T359" s="319"/>
      <c r="U359" s="319"/>
      <c r="V359" s="319"/>
      <c r="W359" s="319"/>
      <c r="Y359" s="319"/>
      <c r="Z359" s="319"/>
      <c r="AC359" s="146"/>
      <c r="AF359" s="245"/>
      <c r="AJ359" s="270"/>
    </row>
    <row r="360" ht="15.75" customHeight="1">
      <c r="Q360" s="245"/>
      <c r="T360" s="319"/>
      <c r="U360" s="319"/>
      <c r="V360" s="319"/>
      <c r="W360" s="319"/>
      <c r="Y360" s="319"/>
      <c r="Z360" s="319"/>
      <c r="AC360" s="146"/>
      <c r="AF360" s="245"/>
      <c r="AJ360" s="270"/>
    </row>
    <row r="361" ht="15.75" customHeight="1">
      <c r="Q361" s="245"/>
      <c r="T361" s="319"/>
      <c r="U361" s="319"/>
      <c r="V361" s="319"/>
      <c r="W361" s="319"/>
      <c r="Y361" s="319"/>
      <c r="Z361" s="319"/>
      <c r="AC361" s="146"/>
      <c r="AF361" s="245"/>
      <c r="AJ361" s="270"/>
    </row>
    <row r="362" ht="15.75" customHeight="1">
      <c r="Q362" s="245"/>
      <c r="T362" s="319"/>
      <c r="U362" s="319"/>
      <c r="V362" s="319"/>
      <c r="W362" s="319"/>
      <c r="Y362" s="319"/>
      <c r="Z362" s="319"/>
      <c r="AC362" s="146"/>
      <c r="AF362" s="245"/>
      <c r="AJ362" s="270"/>
    </row>
    <row r="363" ht="15.75" customHeight="1">
      <c r="Q363" s="245"/>
      <c r="T363" s="319"/>
      <c r="U363" s="319"/>
      <c r="V363" s="319"/>
      <c r="W363" s="319"/>
      <c r="Y363" s="319"/>
      <c r="Z363" s="319"/>
      <c r="AC363" s="146"/>
      <c r="AF363" s="245"/>
      <c r="AJ363" s="270"/>
    </row>
    <row r="364" ht="15.75" customHeight="1">
      <c r="Q364" s="245"/>
      <c r="T364" s="319"/>
      <c r="U364" s="319"/>
      <c r="V364" s="319"/>
      <c r="W364" s="319"/>
      <c r="Y364" s="319"/>
      <c r="Z364" s="319"/>
      <c r="AC364" s="146"/>
      <c r="AF364" s="245"/>
      <c r="AJ364" s="270"/>
    </row>
    <row r="365" ht="15.75" customHeight="1">
      <c r="Q365" s="245"/>
      <c r="T365" s="319"/>
      <c r="U365" s="319"/>
      <c r="V365" s="319"/>
      <c r="W365" s="319"/>
      <c r="Y365" s="319"/>
      <c r="Z365" s="319"/>
      <c r="AC365" s="146"/>
      <c r="AF365" s="245"/>
      <c r="AJ365" s="270"/>
    </row>
    <row r="366" ht="15.75" customHeight="1">
      <c r="Q366" s="245"/>
      <c r="T366" s="319"/>
      <c r="U366" s="319"/>
      <c r="V366" s="319"/>
      <c r="W366" s="319"/>
      <c r="Y366" s="319"/>
      <c r="Z366" s="319"/>
      <c r="AC366" s="146"/>
      <c r="AF366" s="245"/>
      <c r="AJ366" s="270"/>
    </row>
    <row r="367" ht="15.75" customHeight="1">
      <c r="Q367" s="245"/>
      <c r="T367" s="319"/>
      <c r="U367" s="319"/>
      <c r="V367" s="319"/>
      <c r="W367" s="319"/>
      <c r="Y367" s="319"/>
      <c r="Z367" s="319"/>
      <c r="AC367" s="146"/>
      <c r="AF367" s="245"/>
      <c r="AJ367" s="270"/>
    </row>
    <row r="368" ht="15.75" customHeight="1">
      <c r="Q368" s="245"/>
      <c r="T368" s="319"/>
      <c r="U368" s="319"/>
      <c r="V368" s="319"/>
      <c r="W368" s="319"/>
      <c r="Y368" s="319"/>
      <c r="Z368" s="319"/>
      <c r="AC368" s="146"/>
      <c r="AF368" s="245"/>
      <c r="AJ368" s="270"/>
    </row>
    <row r="369" ht="15.75" customHeight="1">
      <c r="Q369" s="245"/>
      <c r="T369" s="319"/>
      <c r="U369" s="319"/>
      <c r="V369" s="319"/>
      <c r="W369" s="319"/>
      <c r="Y369" s="319"/>
      <c r="Z369" s="319"/>
      <c r="AC369" s="146"/>
      <c r="AF369" s="245"/>
      <c r="AJ369" s="270"/>
    </row>
    <row r="370" ht="15.75" customHeight="1">
      <c r="Q370" s="245"/>
      <c r="T370" s="319"/>
      <c r="U370" s="319"/>
      <c r="V370" s="319"/>
      <c r="W370" s="319"/>
      <c r="Y370" s="319"/>
      <c r="Z370" s="319"/>
      <c r="AC370" s="146"/>
      <c r="AF370" s="245"/>
      <c r="AJ370" s="270"/>
    </row>
    <row r="371" ht="15.75" customHeight="1">
      <c r="Q371" s="245"/>
      <c r="T371" s="319"/>
      <c r="U371" s="319"/>
      <c r="V371" s="319"/>
      <c r="W371" s="319"/>
      <c r="Y371" s="319"/>
      <c r="Z371" s="319"/>
      <c r="AC371" s="146"/>
      <c r="AF371" s="245"/>
      <c r="AJ371" s="270"/>
    </row>
    <row r="372" ht="15.75" customHeight="1">
      <c r="Q372" s="245"/>
      <c r="T372" s="319"/>
      <c r="U372" s="319"/>
      <c r="V372" s="319"/>
      <c r="W372" s="319"/>
      <c r="Y372" s="319"/>
      <c r="Z372" s="319"/>
      <c r="AC372" s="146"/>
      <c r="AF372" s="245"/>
      <c r="AJ372" s="270"/>
    </row>
    <row r="373" ht="15.75" customHeight="1">
      <c r="Q373" s="245"/>
      <c r="T373" s="319"/>
      <c r="U373" s="319"/>
      <c r="V373" s="319"/>
      <c r="W373" s="319"/>
      <c r="Y373" s="319"/>
      <c r="Z373" s="319"/>
      <c r="AC373" s="146"/>
      <c r="AF373" s="245"/>
      <c r="AJ373" s="270"/>
    </row>
    <row r="374" ht="15.75" customHeight="1">
      <c r="Q374" s="245"/>
      <c r="T374" s="319"/>
      <c r="U374" s="319"/>
      <c r="V374" s="319"/>
      <c r="W374" s="319"/>
      <c r="Y374" s="319"/>
      <c r="Z374" s="319"/>
      <c r="AC374" s="146"/>
      <c r="AF374" s="245"/>
      <c r="AJ374" s="270"/>
    </row>
    <row r="375" ht="15.75" customHeight="1">
      <c r="Q375" s="245"/>
      <c r="T375" s="319"/>
      <c r="U375" s="319"/>
      <c r="V375" s="319"/>
      <c r="W375" s="319"/>
      <c r="Y375" s="319"/>
      <c r="Z375" s="319"/>
      <c r="AC375" s="146"/>
      <c r="AF375" s="245"/>
      <c r="AJ375" s="270"/>
    </row>
    <row r="376" ht="15.75" customHeight="1">
      <c r="Q376" s="245"/>
      <c r="T376" s="319"/>
      <c r="U376" s="319"/>
      <c r="V376" s="319"/>
      <c r="W376" s="319"/>
      <c r="Y376" s="319"/>
      <c r="Z376" s="319"/>
      <c r="AC376" s="146"/>
      <c r="AF376" s="245"/>
      <c r="AJ376" s="270"/>
    </row>
    <row r="377" ht="15.75" customHeight="1">
      <c r="Q377" s="245"/>
      <c r="T377" s="319"/>
      <c r="U377" s="319"/>
      <c r="V377" s="319"/>
      <c r="W377" s="319"/>
      <c r="Y377" s="319"/>
      <c r="Z377" s="319"/>
      <c r="AC377" s="146"/>
      <c r="AF377" s="245"/>
      <c r="AJ377" s="270"/>
    </row>
    <row r="378" ht="15.75" customHeight="1">
      <c r="Q378" s="245"/>
      <c r="T378" s="319"/>
      <c r="U378" s="319"/>
      <c r="V378" s="319"/>
      <c r="W378" s="319"/>
      <c r="Y378" s="319"/>
      <c r="Z378" s="319"/>
      <c r="AC378" s="146"/>
      <c r="AF378" s="245"/>
      <c r="AJ378" s="270"/>
    </row>
    <row r="379" ht="15.75" customHeight="1">
      <c r="Q379" s="245"/>
      <c r="T379" s="319"/>
      <c r="U379" s="319"/>
      <c r="V379" s="319"/>
      <c r="W379" s="319"/>
      <c r="Y379" s="319"/>
      <c r="Z379" s="319"/>
      <c r="AC379" s="146"/>
      <c r="AF379" s="245"/>
      <c r="AJ379" s="270"/>
    </row>
    <row r="380" ht="15.75" customHeight="1">
      <c r="Q380" s="245"/>
      <c r="T380" s="319"/>
      <c r="U380" s="319"/>
      <c r="V380" s="319"/>
      <c r="W380" s="319"/>
      <c r="Y380" s="319"/>
      <c r="Z380" s="319"/>
      <c r="AC380" s="146"/>
      <c r="AF380" s="245"/>
      <c r="AJ380" s="270"/>
    </row>
    <row r="381" ht="15.75" customHeight="1">
      <c r="Q381" s="245"/>
      <c r="T381" s="319"/>
      <c r="U381" s="319"/>
      <c r="V381" s="319"/>
      <c r="W381" s="319"/>
      <c r="Y381" s="319"/>
      <c r="Z381" s="319"/>
      <c r="AC381" s="146"/>
      <c r="AF381" s="245"/>
      <c r="AJ381" s="270"/>
    </row>
    <row r="382" ht="15.75" customHeight="1">
      <c r="Q382" s="245"/>
      <c r="T382" s="319"/>
      <c r="U382" s="319"/>
      <c r="V382" s="319"/>
      <c r="W382" s="319"/>
      <c r="Y382" s="319"/>
      <c r="Z382" s="319"/>
      <c r="AC382" s="146"/>
      <c r="AF382" s="245"/>
      <c r="AJ382" s="270"/>
    </row>
    <row r="383" ht="15.75" customHeight="1">
      <c r="Q383" s="245"/>
      <c r="T383" s="319"/>
      <c r="U383" s="319"/>
      <c r="V383" s="319"/>
      <c r="W383" s="319"/>
      <c r="Y383" s="319"/>
      <c r="Z383" s="319"/>
      <c r="AC383" s="146"/>
      <c r="AF383" s="245"/>
      <c r="AJ383" s="270"/>
    </row>
    <row r="384" ht="15.75" customHeight="1">
      <c r="Q384" s="245"/>
      <c r="T384" s="319"/>
      <c r="U384" s="319"/>
      <c r="V384" s="319"/>
      <c r="W384" s="319"/>
      <c r="Y384" s="319"/>
      <c r="Z384" s="319"/>
      <c r="AC384" s="146"/>
      <c r="AF384" s="245"/>
      <c r="AJ384" s="270"/>
    </row>
    <row r="385" ht="15.75" customHeight="1">
      <c r="Q385" s="245"/>
      <c r="T385" s="319"/>
      <c r="U385" s="319"/>
      <c r="V385" s="319"/>
      <c r="W385" s="319"/>
      <c r="Y385" s="319"/>
      <c r="Z385" s="319"/>
      <c r="AC385" s="146"/>
      <c r="AF385" s="245"/>
      <c r="AJ385" s="270"/>
    </row>
    <row r="386" ht="15.75" customHeight="1">
      <c r="Q386" s="245"/>
      <c r="T386" s="319"/>
      <c r="U386" s="319"/>
      <c r="V386" s="319"/>
      <c r="W386" s="319"/>
      <c r="Y386" s="319"/>
      <c r="Z386" s="319"/>
      <c r="AC386" s="146"/>
      <c r="AF386" s="245"/>
      <c r="AJ386" s="270"/>
    </row>
    <row r="387" ht="15.75" customHeight="1">
      <c r="Q387" s="245"/>
      <c r="T387" s="319"/>
      <c r="U387" s="319"/>
      <c r="V387" s="319"/>
      <c r="W387" s="319"/>
      <c r="Y387" s="319"/>
      <c r="Z387" s="319"/>
      <c r="AC387" s="146"/>
      <c r="AF387" s="245"/>
      <c r="AJ387" s="270"/>
    </row>
    <row r="388" ht="15.75" customHeight="1">
      <c r="Q388" s="245"/>
      <c r="T388" s="319"/>
      <c r="U388" s="319"/>
      <c r="V388" s="319"/>
      <c r="W388" s="319"/>
      <c r="Y388" s="319"/>
      <c r="Z388" s="319"/>
      <c r="AC388" s="146"/>
      <c r="AF388" s="245"/>
      <c r="AJ388" s="270"/>
    </row>
    <row r="389" ht="15.75" customHeight="1">
      <c r="Q389" s="245"/>
      <c r="T389" s="319"/>
      <c r="U389" s="319"/>
      <c r="V389" s="319"/>
      <c r="W389" s="319"/>
      <c r="Y389" s="319"/>
      <c r="Z389" s="319"/>
      <c r="AC389" s="146"/>
      <c r="AF389" s="245"/>
      <c r="AJ389" s="270"/>
    </row>
    <row r="390" ht="15.75" customHeight="1">
      <c r="Q390" s="245"/>
      <c r="T390" s="319"/>
      <c r="U390" s="319"/>
      <c r="V390" s="319"/>
      <c r="W390" s="319"/>
      <c r="Y390" s="319"/>
      <c r="Z390" s="319"/>
      <c r="AC390" s="146"/>
      <c r="AF390" s="245"/>
      <c r="AJ390" s="270"/>
    </row>
    <row r="391" ht="15.75" customHeight="1">
      <c r="Q391" s="245"/>
      <c r="T391" s="319"/>
      <c r="U391" s="319"/>
      <c r="V391" s="319"/>
      <c r="W391" s="319"/>
      <c r="Y391" s="319"/>
      <c r="Z391" s="319"/>
      <c r="AC391" s="146"/>
      <c r="AF391" s="245"/>
      <c r="AJ391" s="270"/>
    </row>
    <row r="392" ht="15.75" customHeight="1">
      <c r="Q392" s="245"/>
      <c r="T392" s="319"/>
      <c r="U392" s="319"/>
      <c r="V392" s="319"/>
      <c r="W392" s="319"/>
      <c r="Y392" s="319"/>
      <c r="Z392" s="319"/>
      <c r="AC392" s="146"/>
      <c r="AF392" s="245"/>
      <c r="AJ392" s="270"/>
    </row>
    <row r="393" ht="15.75" customHeight="1">
      <c r="Q393" s="245"/>
      <c r="T393" s="319"/>
      <c r="U393" s="319"/>
      <c r="V393" s="319"/>
      <c r="W393" s="319"/>
      <c r="Y393" s="319"/>
      <c r="Z393" s="319"/>
      <c r="AC393" s="146"/>
      <c r="AF393" s="245"/>
      <c r="AJ393" s="270"/>
    </row>
    <row r="394" ht="15.75" customHeight="1">
      <c r="Q394" s="245"/>
      <c r="T394" s="319"/>
      <c r="U394" s="319"/>
      <c r="V394" s="319"/>
      <c r="W394" s="319"/>
      <c r="Y394" s="319"/>
      <c r="Z394" s="319"/>
      <c r="AC394" s="146"/>
      <c r="AF394" s="245"/>
      <c r="AJ394" s="270"/>
    </row>
    <row r="395" ht="15.75" customHeight="1">
      <c r="Q395" s="245"/>
      <c r="T395" s="319"/>
      <c r="U395" s="319"/>
      <c r="V395" s="319"/>
      <c r="W395" s="319"/>
      <c r="Y395" s="319"/>
      <c r="Z395" s="319"/>
      <c r="AC395" s="146"/>
      <c r="AF395" s="245"/>
      <c r="AJ395" s="270"/>
    </row>
    <row r="396" ht="15.75" customHeight="1">
      <c r="Q396" s="245"/>
      <c r="T396" s="319"/>
      <c r="U396" s="319"/>
      <c r="V396" s="319"/>
      <c r="W396" s="319"/>
      <c r="Y396" s="319"/>
      <c r="Z396" s="319"/>
      <c r="AC396" s="146"/>
      <c r="AF396" s="245"/>
      <c r="AJ396" s="270"/>
    </row>
    <row r="397" ht="15.75" customHeight="1">
      <c r="Q397" s="245"/>
      <c r="T397" s="319"/>
      <c r="U397" s="319"/>
      <c r="V397" s="319"/>
      <c r="W397" s="319"/>
      <c r="Y397" s="319"/>
      <c r="Z397" s="319"/>
      <c r="AC397" s="146"/>
      <c r="AF397" s="245"/>
      <c r="AJ397" s="270"/>
    </row>
    <row r="398" ht="15.75" customHeight="1">
      <c r="Q398" s="245"/>
      <c r="T398" s="319"/>
      <c r="U398" s="319"/>
      <c r="V398" s="319"/>
      <c r="W398" s="319"/>
      <c r="Y398" s="319"/>
      <c r="Z398" s="319"/>
      <c r="AC398" s="146"/>
      <c r="AF398" s="245"/>
      <c r="AJ398" s="270"/>
    </row>
    <row r="399" ht="15.75" customHeight="1">
      <c r="Q399" s="245"/>
      <c r="T399" s="319"/>
      <c r="U399" s="319"/>
      <c r="V399" s="319"/>
      <c r="W399" s="319"/>
      <c r="Y399" s="319"/>
      <c r="Z399" s="319"/>
      <c r="AC399" s="146"/>
      <c r="AF399" s="245"/>
      <c r="AJ399" s="270"/>
    </row>
    <row r="400" ht="15.75" customHeight="1">
      <c r="Q400" s="245"/>
      <c r="T400" s="319"/>
      <c r="U400" s="319"/>
      <c r="V400" s="319"/>
      <c r="W400" s="319"/>
      <c r="Y400" s="319"/>
      <c r="Z400" s="319"/>
      <c r="AC400" s="146"/>
      <c r="AF400" s="245"/>
      <c r="AJ400" s="270"/>
    </row>
    <row r="401" ht="15.75" customHeight="1">
      <c r="Q401" s="245"/>
      <c r="T401" s="319"/>
      <c r="U401" s="319"/>
      <c r="V401" s="319"/>
      <c r="W401" s="319"/>
      <c r="Y401" s="319"/>
      <c r="Z401" s="319"/>
      <c r="AC401" s="146"/>
      <c r="AF401" s="245"/>
      <c r="AJ401" s="270"/>
    </row>
    <row r="402" ht="15.75" customHeight="1">
      <c r="Q402" s="245"/>
      <c r="T402" s="319"/>
      <c r="U402" s="319"/>
      <c r="V402" s="319"/>
      <c r="W402" s="319"/>
      <c r="Y402" s="319"/>
      <c r="Z402" s="319"/>
      <c r="AC402" s="146"/>
      <c r="AF402" s="245"/>
      <c r="AJ402" s="270"/>
    </row>
    <row r="403" ht="15.75" customHeight="1">
      <c r="Q403" s="245"/>
      <c r="T403" s="319"/>
      <c r="U403" s="319"/>
      <c r="V403" s="319"/>
      <c r="W403" s="319"/>
      <c r="Y403" s="319"/>
      <c r="Z403" s="319"/>
      <c r="AC403" s="146"/>
      <c r="AF403" s="245"/>
      <c r="AJ403" s="270"/>
    </row>
    <row r="404" ht="15.75" customHeight="1">
      <c r="Q404" s="245"/>
      <c r="T404" s="319"/>
      <c r="U404" s="319"/>
      <c r="V404" s="319"/>
      <c r="W404" s="319"/>
      <c r="Y404" s="319"/>
      <c r="Z404" s="319"/>
      <c r="AC404" s="146"/>
      <c r="AF404" s="245"/>
      <c r="AJ404" s="270"/>
    </row>
    <row r="405" ht="15.75" customHeight="1">
      <c r="Q405" s="245"/>
      <c r="T405" s="319"/>
      <c r="U405" s="319"/>
      <c r="V405" s="319"/>
      <c r="W405" s="319"/>
      <c r="Y405" s="319"/>
      <c r="Z405" s="319"/>
      <c r="AC405" s="146"/>
      <c r="AF405" s="245"/>
      <c r="AJ405" s="270"/>
    </row>
    <row r="406" ht="15.75" customHeight="1">
      <c r="Q406" s="245"/>
      <c r="T406" s="319"/>
      <c r="U406" s="319"/>
      <c r="V406" s="319"/>
      <c r="W406" s="319"/>
      <c r="Y406" s="319"/>
      <c r="Z406" s="319"/>
      <c r="AC406" s="146"/>
      <c r="AF406" s="245"/>
      <c r="AJ406" s="270"/>
    </row>
    <row r="407" ht="15.75" customHeight="1">
      <c r="Q407" s="245"/>
      <c r="T407" s="319"/>
      <c r="U407" s="319"/>
      <c r="V407" s="319"/>
      <c r="W407" s="319"/>
      <c r="Y407" s="319"/>
      <c r="Z407" s="319"/>
      <c r="AC407" s="146"/>
      <c r="AF407" s="245"/>
      <c r="AJ407" s="270"/>
    </row>
    <row r="408" ht="15.75" customHeight="1">
      <c r="Q408" s="245"/>
      <c r="T408" s="319"/>
      <c r="U408" s="319"/>
      <c r="V408" s="319"/>
      <c r="W408" s="319"/>
      <c r="Y408" s="319"/>
      <c r="Z408" s="319"/>
      <c r="AC408" s="146"/>
      <c r="AF408" s="245"/>
      <c r="AJ408" s="270"/>
    </row>
    <row r="409" ht="15.75" customHeight="1">
      <c r="Q409" s="245"/>
      <c r="T409" s="319"/>
      <c r="U409" s="319"/>
      <c r="V409" s="319"/>
      <c r="W409" s="319"/>
      <c r="Y409" s="319"/>
      <c r="Z409" s="319"/>
      <c r="AC409" s="146"/>
      <c r="AF409" s="245"/>
      <c r="AJ409" s="270"/>
    </row>
    <row r="410" ht="15.75" customHeight="1">
      <c r="Q410" s="245"/>
      <c r="T410" s="319"/>
      <c r="U410" s="319"/>
      <c r="V410" s="319"/>
      <c r="W410" s="319"/>
      <c r="Y410" s="319"/>
      <c r="Z410" s="319"/>
      <c r="AC410" s="146"/>
      <c r="AF410" s="245"/>
      <c r="AJ410" s="270"/>
    </row>
    <row r="411" ht="15.75" customHeight="1">
      <c r="Q411" s="245"/>
      <c r="T411" s="319"/>
      <c r="U411" s="319"/>
      <c r="V411" s="319"/>
      <c r="W411" s="319"/>
      <c r="Y411" s="319"/>
      <c r="Z411" s="319"/>
      <c r="AC411" s="146"/>
      <c r="AF411" s="245"/>
      <c r="AJ411" s="270"/>
    </row>
    <row r="412" ht="15.75" customHeight="1">
      <c r="Q412" s="245"/>
      <c r="T412" s="319"/>
      <c r="U412" s="319"/>
      <c r="V412" s="319"/>
      <c r="W412" s="319"/>
      <c r="Y412" s="319"/>
      <c r="Z412" s="319"/>
      <c r="AC412" s="146"/>
      <c r="AF412" s="245"/>
      <c r="AJ412" s="270"/>
    </row>
    <row r="413" ht="15.75" customHeight="1">
      <c r="Q413" s="245"/>
      <c r="T413" s="319"/>
      <c r="U413" s="319"/>
      <c r="V413" s="319"/>
      <c r="W413" s="319"/>
      <c r="Y413" s="319"/>
      <c r="Z413" s="319"/>
      <c r="AC413" s="146"/>
      <c r="AF413" s="245"/>
      <c r="AJ413" s="270"/>
    </row>
    <row r="414" ht="15.75" customHeight="1">
      <c r="Q414" s="245"/>
      <c r="T414" s="319"/>
      <c r="U414" s="319"/>
      <c r="V414" s="319"/>
      <c r="W414" s="319"/>
      <c r="Y414" s="319"/>
      <c r="Z414" s="319"/>
      <c r="AC414" s="146"/>
      <c r="AF414" s="245"/>
      <c r="AJ414" s="270"/>
    </row>
    <row r="415" ht="15.75" customHeight="1">
      <c r="Q415" s="245"/>
      <c r="T415" s="319"/>
      <c r="U415" s="319"/>
      <c r="V415" s="319"/>
      <c r="W415" s="319"/>
      <c r="Y415" s="319"/>
      <c r="Z415" s="319"/>
      <c r="AC415" s="146"/>
      <c r="AF415" s="245"/>
      <c r="AJ415" s="270"/>
    </row>
    <row r="416" ht="15.75" customHeight="1">
      <c r="Q416" s="245"/>
      <c r="T416" s="319"/>
      <c r="U416" s="319"/>
      <c r="V416" s="319"/>
      <c r="W416" s="319"/>
      <c r="Y416" s="319"/>
      <c r="Z416" s="319"/>
      <c r="AC416" s="146"/>
      <c r="AF416" s="245"/>
      <c r="AJ416" s="270"/>
    </row>
    <row r="417" ht="15.75" customHeight="1">
      <c r="Q417" s="245"/>
      <c r="T417" s="319"/>
      <c r="U417" s="319"/>
      <c r="V417" s="319"/>
      <c r="W417" s="319"/>
      <c r="Y417" s="319"/>
      <c r="Z417" s="319"/>
      <c r="AC417" s="146"/>
      <c r="AF417" s="245"/>
      <c r="AJ417" s="270"/>
    </row>
    <row r="418" ht="15.75" customHeight="1">
      <c r="Q418" s="245"/>
      <c r="T418" s="319"/>
      <c r="U418" s="319"/>
      <c r="V418" s="319"/>
      <c r="W418" s="319"/>
      <c r="Y418" s="319"/>
      <c r="Z418" s="319"/>
      <c r="AC418" s="146"/>
      <c r="AF418" s="245"/>
      <c r="AJ418" s="270"/>
    </row>
    <row r="419" ht="15.75" customHeight="1">
      <c r="Q419" s="245"/>
      <c r="T419" s="319"/>
      <c r="U419" s="319"/>
      <c r="V419" s="319"/>
      <c r="W419" s="319"/>
      <c r="Y419" s="319"/>
      <c r="Z419" s="319"/>
      <c r="AC419" s="146"/>
      <c r="AF419" s="245"/>
      <c r="AJ419" s="270"/>
    </row>
    <row r="420" ht="15.75" customHeight="1">
      <c r="Q420" s="245"/>
      <c r="T420" s="319"/>
      <c r="U420" s="319"/>
      <c r="V420" s="319"/>
      <c r="W420" s="319"/>
      <c r="Y420" s="319"/>
      <c r="Z420" s="319"/>
      <c r="AC420" s="146"/>
      <c r="AF420" s="245"/>
      <c r="AJ420" s="270"/>
    </row>
    <row r="421" ht="15.75" customHeight="1">
      <c r="Q421" s="245"/>
      <c r="T421" s="319"/>
      <c r="U421" s="319"/>
      <c r="V421" s="319"/>
      <c r="W421" s="319"/>
      <c r="Y421" s="319"/>
      <c r="Z421" s="319"/>
      <c r="AC421" s="146"/>
      <c r="AF421" s="245"/>
      <c r="AJ421" s="270"/>
    </row>
    <row r="422" ht="15.75" customHeight="1">
      <c r="Q422" s="245"/>
      <c r="T422" s="319"/>
      <c r="U422" s="319"/>
      <c r="V422" s="319"/>
      <c r="W422" s="319"/>
      <c r="Y422" s="319"/>
      <c r="Z422" s="319"/>
      <c r="AC422" s="146"/>
      <c r="AF422" s="245"/>
      <c r="AJ422" s="270"/>
    </row>
    <row r="423" ht="15.75" customHeight="1">
      <c r="Q423" s="245"/>
      <c r="T423" s="319"/>
      <c r="U423" s="319"/>
      <c r="V423" s="319"/>
      <c r="W423" s="319"/>
      <c r="Y423" s="319"/>
      <c r="Z423" s="319"/>
      <c r="AC423" s="146"/>
      <c r="AF423" s="245"/>
      <c r="AJ423" s="270"/>
    </row>
    <row r="424" ht="15.75" customHeight="1">
      <c r="Q424" s="245"/>
      <c r="T424" s="319"/>
      <c r="U424" s="319"/>
      <c r="V424" s="319"/>
      <c r="W424" s="319"/>
      <c r="Y424" s="319"/>
      <c r="Z424" s="319"/>
      <c r="AC424" s="146"/>
      <c r="AF424" s="245"/>
      <c r="AJ424" s="270"/>
    </row>
    <row r="425" ht="15.75" customHeight="1">
      <c r="Q425" s="245"/>
      <c r="T425" s="319"/>
      <c r="U425" s="319"/>
      <c r="V425" s="319"/>
      <c r="W425" s="319"/>
      <c r="Y425" s="319"/>
      <c r="Z425" s="319"/>
      <c r="AC425" s="146"/>
      <c r="AF425" s="245"/>
      <c r="AJ425" s="270"/>
    </row>
    <row r="426" ht="15.75" customHeight="1">
      <c r="Q426" s="245"/>
      <c r="T426" s="319"/>
      <c r="U426" s="319"/>
      <c r="V426" s="319"/>
      <c r="W426" s="319"/>
      <c r="Y426" s="319"/>
      <c r="Z426" s="319"/>
      <c r="AC426" s="146"/>
      <c r="AF426" s="245"/>
      <c r="AJ426" s="270"/>
    </row>
    <row r="427" ht="15.75" customHeight="1">
      <c r="Q427" s="245"/>
      <c r="T427" s="319"/>
      <c r="U427" s="319"/>
      <c r="V427" s="319"/>
      <c r="W427" s="319"/>
      <c r="Y427" s="319"/>
      <c r="Z427" s="319"/>
      <c r="AC427" s="146"/>
      <c r="AF427" s="245"/>
      <c r="AJ427" s="270"/>
    </row>
    <row r="428" ht="15.75" customHeight="1">
      <c r="Q428" s="245"/>
      <c r="T428" s="319"/>
      <c r="U428" s="319"/>
      <c r="V428" s="319"/>
      <c r="W428" s="319"/>
      <c r="Y428" s="319"/>
      <c r="Z428" s="319"/>
      <c r="AC428" s="146"/>
      <c r="AF428" s="245"/>
      <c r="AJ428" s="270"/>
    </row>
    <row r="429" ht="15.75" customHeight="1">
      <c r="Q429" s="245"/>
      <c r="T429" s="319"/>
      <c r="U429" s="319"/>
      <c r="V429" s="319"/>
      <c r="W429" s="319"/>
      <c r="Y429" s="319"/>
      <c r="Z429" s="319"/>
      <c r="AC429" s="146"/>
      <c r="AF429" s="245"/>
      <c r="AJ429" s="270"/>
    </row>
    <row r="430" ht="15.75" customHeight="1">
      <c r="Q430" s="245"/>
      <c r="T430" s="319"/>
      <c r="U430" s="319"/>
      <c r="V430" s="319"/>
      <c r="W430" s="319"/>
      <c r="Y430" s="319"/>
      <c r="Z430" s="319"/>
      <c r="AC430" s="146"/>
      <c r="AF430" s="245"/>
      <c r="AJ430" s="270"/>
    </row>
    <row r="431" ht="15.75" customHeight="1">
      <c r="Q431" s="245"/>
      <c r="T431" s="319"/>
      <c r="U431" s="319"/>
      <c r="V431" s="319"/>
      <c r="W431" s="319"/>
      <c r="Y431" s="319"/>
      <c r="Z431" s="319"/>
      <c r="AC431" s="146"/>
      <c r="AF431" s="245"/>
      <c r="AJ431" s="270"/>
    </row>
    <row r="432" ht="15.75" customHeight="1">
      <c r="Q432" s="245"/>
      <c r="T432" s="319"/>
      <c r="U432" s="319"/>
      <c r="V432" s="319"/>
      <c r="W432" s="319"/>
      <c r="Y432" s="319"/>
      <c r="Z432" s="319"/>
      <c r="AC432" s="146"/>
      <c r="AF432" s="245"/>
      <c r="AJ432" s="270"/>
    </row>
    <row r="433" ht="15.75" customHeight="1">
      <c r="Q433" s="245"/>
      <c r="T433" s="319"/>
      <c r="U433" s="319"/>
      <c r="V433" s="319"/>
      <c r="W433" s="319"/>
      <c r="Y433" s="319"/>
      <c r="Z433" s="319"/>
      <c r="AC433" s="146"/>
      <c r="AF433" s="245"/>
      <c r="AJ433" s="270"/>
    </row>
    <row r="434" ht="15.75" customHeight="1">
      <c r="Q434" s="245"/>
      <c r="AC434" s="146"/>
      <c r="AF434" s="245"/>
      <c r="AJ434" s="270"/>
    </row>
    <row r="435" ht="15.75" customHeight="1">
      <c r="Q435" s="245"/>
      <c r="AC435" s="146"/>
      <c r="AF435" s="245"/>
      <c r="AJ435" s="270"/>
    </row>
    <row r="436" ht="15.75" customHeight="1">
      <c r="Q436" s="245"/>
      <c r="AC436" s="146"/>
      <c r="AF436" s="245"/>
      <c r="AJ436" s="270"/>
    </row>
    <row r="437" ht="15.75" customHeight="1">
      <c r="Q437" s="245"/>
      <c r="AC437" s="146"/>
      <c r="AF437" s="245"/>
      <c r="AJ437" s="270"/>
    </row>
    <row r="438" ht="15.75" customHeight="1">
      <c r="Q438" s="245"/>
      <c r="AC438" s="146"/>
      <c r="AF438" s="245"/>
      <c r="AJ438" s="270"/>
    </row>
    <row r="439" ht="15.75" customHeight="1">
      <c r="Q439" s="245"/>
      <c r="AC439" s="146"/>
      <c r="AF439" s="245"/>
      <c r="AJ439" s="270"/>
    </row>
    <row r="440" ht="15.75" customHeight="1">
      <c r="Q440" s="245"/>
      <c r="AC440" s="146"/>
      <c r="AF440" s="245"/>
      <c r="AJ440" s="270"/>
    </row>
    <row r="441" ht="15.75" customHeight="1">
      <c r="Q441" s="245"/>
      <c r="AC441" s="146"/>
      <c r="AF441" s="245"/>
      <c r="AJ441" s="270"/>
    </row>
    <row r="442" ht="15.75" customHeight="1">
      <c r="Q442" s="245"/>
      <c r="AC442" s="146"/>
      <c r="AF442" s="245"/>
      <c r="AJ442" s="270"/>
    </row>
    <row r="443" ht="15.75" customHeight="1">
      <c r="Q443" s="245"/>
      <c r="AC443" s="146"/>
      <c r="AF443" s="245"/>
      <c r="AJ443" s="270"/>
    </row>
    <row r="444" ht="15.75" customHeight="1">
      <c r="Q444" s="245"/>
      <c r="AC444" s="146"/>
      <c r="AF444" s="245"/>
      <c r="AJ444" s="270"/>
    </row>
    <row r="445" ht="15.75" customHeight="1">
      <c r="Q445" s="245"/>
      <c r="AC445" s="146"/>
      <c r="AF445" s="245"/>
      <c r="AJ445" s="270"/>
    </row>
    <row r="446" ht="15.75" customHeight="1">
      <c r="Q446" s="245"/>
      <c r="AC446" s="146"/>
      <c r="AF446" s="245"/>
      <c r="AJ446" s="270"/>
    </row>
    <row r="447" ht="15.75" customHeight="1">
      <c r="Q447" s="245"/>
      <c r="AC447" s="146"/>
      <c r="AF447" s="245"/>
      <c r="AJ447" s="270"/>
    </row>
    <row r="448" ht="15.75" customHeight="1">
      <c r="Q448" s="245"/>
      <c r="AC448" s="146"/>
      <c r="AF448" s="245"/>
      <c r="AJ448" s="270"/>
    </row>
    <row r="449" ht="15.75" customHeight="1">
      <c r="Q449" s="245"/>
      <c r="AC449" s="146"/>
      <c r="AF449" s="245"/>
      <c r="AJ449" s="270"/>
    </row>
    <row r="450" ht="15.75" customHeight="1">
      <c r="Q450" s="245"/>
      <c r="AC450" s="146"/>
      <c r="AF450" s="245"/>
      <c r="AJ450" s="270"/>
    </row>
    <row r="451" ht="15.75" customHeight="1">
      <c r="Q451" s="245"/>
      <c r="AC451" s="146"/>
      <c r="AF451" s="245"/>
      <c r="AJ451" s="270"/>
    </row>
    <row r="452" ht="15.75" customHeight="1">
      <c r="Q452" s="245"/>
      <c r="AC452" s="146"/>
      <c r="AF452" s="245"/>
      <c r="AJ452" s="270"/>
    </row>
    <row r="453" ht="15.75" customHeight="1">
      <c r="Q453" s="245"/>
      <c r="AC453" s="146"/>
      <c r="AF453" s="245"/>
      <c r="AJ453" s="270"/>
    </row>
    <row r="454" ht="15.75" customHeight="1">
      <c r="Q454" s="245"/>
      <c r="AC454" s="146"/>
      <c r="AF454" s="245"/>
      <c r="AJ454" s="270"/>
    </row>
    <row r="455" ht="15.75" customHeight="1">
      <c r="Q455" s="245"/>
      <c r="AC455" s="146"/>
      <c r="AF455" s="245"/>
      <c r="AJ455" s="270"/>
    </row>
    <row r="456" ht="15.75" customHeight="1">
      <c r="Q456" s="245"/>
      <c r="AC456" s="146"/>
      <c r="AF456" s="245"/>
      <c r="AJ456" s="270"/>
    </row>
    <row r="457" ht="15.75" customHeight="1">
      <c r="Q457" s="245"/>
      <c r="AC457" s="146"/>
      <c r="AF457" s="245"/>
      <c r="AJ457" s="270"/>
    </row>
    <row r="458" ht="15.75" customHeight="1">
      <c r="Q458" s="245"/>
      <c r="AC458" s="146"/>
      <c r="AF458" s="245"/>
      <c r="AJ458" s="270"/>
    </row>
    <row r="459" ht="15.75" customHeight="1">
      <c r="Q459" s="245"/>
      <c r="AC459" s="146"/>
      <c r="AF459" s="245"/>
      <c r="AJ459" s="270"/>
    </row>
    <row r="460" ht="15.75" customHeight="1">
      <c r="Q460" s="245"/>
      <c r="AC460" s="146"/>
      <c r="AF460" s="245"/>
      <c r="AJ460" s="270"/>
    </row>
    <row r="461" ht="15.75" customHeight="1">
      <c r="Q461" s="245"/>
      <c r="AC461" s="146"/>
      <c r="AF461" s="245"/>
      <c r="AJ461" s="270"/>
    </row>
    <row r="462" ht="15.75" customHeight="1">
      <c r="Q462" s="245"/>
      <c r="AC462" s="146"/>
      <c r="AF462" s="245"/>
      <c r="AJ462" s="270"/>
    </row>
    <row r="463" ht="15.75" customHeight="1">
      <c r="Q463" s="245"/>
      <c r="AC463" s="146"/>
      <c r="AF463" s="245"/>
      <c r="AJ463" s="270"/>
    </row>
    <row r="464" ht="15.75" customHeight="1">
      <c r="Q464" s="245"/>
      <c r="AC464" s="146"/>
      <c r="AF464" s="245"/>
      <c r="AJ464" s="270"/>
    </row>
    <row r="465" ht="15.75" customHeight="1">
      <c r="Q465" s="245"/>
      <c r="AC465" s="146"/>
      <c r="AF465" s="245"/>
      <c r="AJ465" s="270"/>
    </row>
    <row r="466" ht="15.75" customHeight="1">
      <c r="Q466" s="245"/>
      <c r="AC466" s="146"/>
      <c r="AF466" s="245"/>
      <c r="AJ466" s="270"/>
    </row>
    <row r="467" ht="15.75" customHeight="1">
      <c r="Q467" s="245"/>
      <c r="AC467" s="146"/>
      <c r="AF467" s="245"/>
      <c r="AJ467" s="270"/>
    </row>
    <row r="468" ht="15.75" customHeight="1">
      <c r="Q468" s="245"/>
      <c r="AC468" s="146"/>
      <c r="AF468" s="245"/>
      <c r="AJ468" s="270"/>
    </row>
    <row r="469" ht="15.75" customHeight="1">
      <c r="Q469" s="245"/>
      <c r="AC469" s="146"/>
      <c r="AF469" s="245"/>
      <c r="AJ469" s="270"/>
    </row>
    <row r="470" ht="15.75" customHeight="1">
      <c r="Q470" s="245"/>
      <c r="AC470" s="146"/>
      <c r="AF470" s="245"/>
      <c r="AJ470" s="270"/>
    </row>
    <row r="471" ht="15.75" customHeight="1">
      <c r="Q471" s="245"/>
      <c r="AC471" s="146"/>
      <c r="AF471" s="245"/>
      <c r="AJ471" s="270"/>
    </row>
    <row r="472" ht="15.75" customHeight="1">
      <c r="Q472" s="245"/>
      <c r="AC472" s="146"/>
      <c r="AF472" s="245"/>
      <c r="AJ472" s="270"/>
    </row>
    <row r="473" ht="15.75" customHeight="1">
      <c r="Q473" s="245"/>
      <c r="AC473" s="146"/>
      <c r="AF473" s="245"/>
      <c r="AJ473" s="270"/>
    </row>
    <row r="474" ht="15.75" customHeight="1">
      <c r="Q474" s="245"/>
      <c r="AC474" s="146"/>
      <c r="AF474" s="245"/>
      <c r="AJ474" s="270"/>
    </row>
    <row r="475" ht="15.75" customHeight="1">
      <c r="Q475" s="245"/>
      <c r="AC475" s="146"/>
      <c r="AF475" s="245"/>
      <c r="AJ475" s="270"/>
    </row>
    <row r="476" ht="15.75" customHeight="1">
      <c r="Q476" s="245"/>
      <c r="AC476" s="146"/>
      <c r="AF476" s="245"/>
      <c r="AJ476" s="270"/>
    </row>
    <row r="477" ht="15.75" customHeight="1">
      <c r="Q477" s="245"/>
      <c r="AC477" s="146"/>
      <c r="AF477" s="245"/>
      <c r="AJ477" s="270"/>
    </row>
    <row r="478" ht="15.75" customHeight="1">
      <c r="Q478" s="245"/>
      <c r="AC478" s="146"/>
      <c r="AF478" s="245"/>
      <c r="AJ478" s="270"/>
    </row>
    <row r="479" ht="15.75" customHeight="1">
      <c r="Q479" s="245"/>
      <c r="AC479" s="146"/>
      <c r="AF479" s="245"/>
      <c r="AJ479" s="270"/>
    </row>
    <row r="480" ht="15.75" customHeight="1">
      <c r="Q480" s="245"/>
      <c r="AC480" s="146"/>
      <c r="AF480" s="245"/>
      <c r="AJ480" s="270"/>
    </row>
    <row r="481" ht="15.75" customHeight="1">
      <c r="Q481" s="245"/>
      <c r="AC481" s="146"/>
      <c r="AF481" s="245"/>
      <c r="AJ481" s="270"/>
    </row>
    <row r="482" ht="15.75" customHeight="1">
      <c r="Q482" s="245"/>
      <c r="AC482" s="146"/>
      <c r="AF482" s="245"/>
      <c r="AJ482" s="270"/>
    </row>
    <row r="483" ht="15.75" customHeight="1">
      <c r="Q483" s="245"/>
      <c r="AC483" s="146"/>
      <c r="AF483" s="245"/>
      <c r="AJ483" s="270"/>
    </row>
    <row r="484" ht="15.75" customHeight="1">
      <c r="Q484" s="245"/>
      <c r="AC484" s="146"/>
      <c r="AF484" s="245"/>
      <c r="AJ484" s="270"/>
    </row>
    <row r="485" ht="15.75" customHeight="1">
      <c r="Q485" s="245"/>
      <c r="AC485" s="146"/>
      <c r="AF485" s="245"/>
      <c r="AJ485" s="270"/>
    </row>
    <row r="486" ht="15.75" customHeight="1">
      <c r="Q486" s="245"/>
      <c r="AC486" s="146"/>
      <c r="AF486" s="245"/>
      <c r="AJ486" s="270"/>
    </row>
    <row r="487" ht="15.75" customHeight="1">
      <c r="Q487" s="245"/>
      <c r="AC487" s="146"/>
      <c r="AF487" s="245"/>
      <c r="AJ487" s="270"/>
    </row>
    <row r="488" ht="15.75" customHeight="1">
      <c r="Q488" s="245"/>
      <c r="AC488" s="146"/>
      <c r="AF488" s="245"/>
      <c r="AJ488" s="270"/>
    </row>
    <row r="489" ht="15.75" customHeight="1">
      <c r="Q489" s="245"/>
      <c r="AC489" s="146"/>
      <c r="AF489" s="245"/>
      <c r="AJ489" s="270"/>
    </row>
    <row r="490" ht="15.75" customHeight="1">
      <c r="Q490" s="245"/>
      <c r="AC490" s="146"/>
      <c r="AF490" s="245"/>
      <c r="AJ490" s="270"/>
    </row>
    <row r="491" ht="15.75" customHeight="1">
      <c r="Q491" s="245"/>
      <c r="AC491" s="146"/>
      <c r="AF491" s="245"/>
      <c r="AJ491" s="270"/>
    </row>
    <row r="492" ht="15.75" customHeight="1">
      <c r="Q492" s="245"/>
      <c r="AC492" s="146"/>
      <c r="AF492" s="245"/>
      <c r="AJ492" s="270"/>
    </row>
    <row r="493" ht="15.75" customHeight="1">
      <c r="Q493" s="245"/>
      <c r="AC493" s="146"/>
      <c r="AF493" s="245"/>
      <c r="AJ493" s="270"/>
    </row>
    <row r="494" ht="15.75" customHeight="1">
      <c r="Q494" s="245"/>
      <c r="AC494" s="146"/>
      <c r="AF494" s="245"/>
      <c r="AJ494" s="270"/>
    </row>
    <row r="495" ht="15.75" customHeight="1">
      <c r="Q495" s="245"/>
      <c r="AC495" s="146"/>
      <c r="AF495" s="245"/>
      <c r="AJ495" s="270"/>
    </row>
    <row r="496" ht="15.75" customHeight="1">
      <c r="Q496" s="245"/>
      <c r="AC496" s="146"/>
      <c r="AF496" s="245"/>
      <c r="AJ496" s="270"/>
    </row>
    <row r="497" ht="15.75" customHeight="1">
      <c r="Q497" s="245"/>
      <c r="AC497" s="146"/>
      <c r="AF497" s="245"/>
      <c r="AJ497" s="270"/>
    </row>
    <row r="498" ht="15.75" customHeight="1">
      <c r="Q498" s="245"/>
      <c r="AC498" s="146"/>
      <c r="AF498" s="245"/>
      <c r="AJ498" s="270"/>
    </row>
    <row r="499" ht="15.75" customHeight="1">
      <c r="Q499" s="245"/>
      <c r="AC499" s="146"/>
      <c r="AF499" s="245"/>
      <c r="AJ499" s="270"/>
    </row>
    <row r="500" ht="15.75" customHeight="1">
      <c r="Q500" s="245"/>
      <c r="AC500" s="146"/>
      <c r="AF500" s="245"/>
      <c r="AJ500" s="270"/>
    </row>
    <row r="501" ht="15.75" customHeight="1">
      <c r="Q501" s="245"/>
      <c r="AC501" s="146"/>
      <c r="AF501" s="245"/>
      <c r="AJ501" s="270"/>
    </row>
    <row r="502" ht="15.75" customHeight="1">
      <c r="Q502" s="245"/>
      <c r="AC502" s="146"/>
      <c r="AF502" s="245"/>
      <c r="AJ502" s="270"/>
    </row>
    <row r="503" ht="15.75" customHeight="1">
      <c r="Q503" s="245"/>
      <c r="AC503" s="146"/>
      <c r="AF503" s="245"/>
      <c r="AJ503" s="270"/>
    </row>
    <row r="504" ht="15.75" customHeight="1">
      <c r="Q504" s="245"/>
      <c r="AC504" s="146"/>
      <c r="AF504" s="245"/>
      <c r="AJ504" s="270"/>
    </row>
    <row r="505" ht="15.75" customHeight="1">
      <c r="Q505" s="245"/>
      <c r="AC505" s="146"/>
      <c r="AF505" s="245"/>
      <c r="AJ505" s="270"/>
    </row>
    <row r="506" ht="15.75" customHeight="1">
      <c r="Q506" s="245"/>
      <c r="AC506" s="146"/>
      <c r="AF506" s="245"/>
      <c r="AJ506" s="270"/>
    </row>
    <row r="507" ht="15.75" customHeight="1">
      <c r="Q507" s="245"/>
      <c r="AC507" s="146"/>
      <c r="AF507" s="245"/>
      <c r="AJ507" s="270"/>
    </row>
    <row r="508" ht="15.75" customHeight="1">
      <c r="Q508" s="245"/>
      <c r="AC508" s="146"/>
      <c r="AF508" s="245"/>
      <c r="AJ508" s="270"/>
    </row>
    <row r="509" ht="15.75" customHeight="1">
      <c r="Q509" s="245"/>
      <c r="AC509" s="146"/>
      <c r="AF509" s="245"/>
      <c r="AJ509" s="270"/>
    </row>
    <row r="510" ht="15.75" customHeight="1">
      <c r="Q510" s="245"/>
      <c r="AC510" s="146"/>
      <c r="AF510" s="245"/>
      <c r="AJ510" s="270"/>
    </row>
    <row r="511" ht="15.75" customHeight="1">
      <c r="Q511" s="245"/>
      <c r="AC511" s="146"/>
      <c r="AF511" s="245"/>
      <c r="AJ511" s="270"/>
    </row>
    <row r="512" ht="15.75" customHeight="1">
      <c r="Q512" s="245"/>
      <c r="AC512" s="146"/>
      <c r="AF512" s="245"/>
      <c r="AJ512" s="270"/>
    </row>
    <row r="513" ht="15.75" customHeight="1">
      <c r="Q513" s="245"/>
      <c r="AC513" s="146"/>
      <c r="AF513" s="245"/>
      <c r="AJ513" s="270"/>
    </row>
    <row r="514" ht="15.75" customHeight="1">
      <c r="Q514" s="245"/>
      <c r="AC514" s="146"/>
      <c r="AF514" s="245"/>
      <c r="AJ514" s="270"/>
    </row>
    <row r="515" ht="15.75" customHeight="1">
      <c r="Q515" s="245"/>
      <c r="AC515" s="146"/>
      <c r="AF515" s="245"/>
      <c r="AJ515" s="270"/>
    </row>
    <row r="516" ht="15.75" customHeight="1">
      <c r="Q516" s="245"/>
      <c r="AC516" s="146"/>
      <c r="AF516" s="245"/>
      <c r="AJ516" s="270"/>
    </row>
    <row r="517" ht="15.75" customHeight="1">
      <c r="Q517" s="245"/>
      <c r="AC517" s="146"/>
      <c r="AF517" s="245"/>
      <c r="AJ517" s="270"/>
    </row>
    <row r="518" ht="15.75" customHeight="1">
      <c r="Q518" s="245"/>
      <c r="AC518" s="146"/>
      <c r="AF518" s="245"/>
      <c r="AJ518" s="270"/>
    </row>
    <row r="519" ht="15.75" customHeight="1">
      <c r="Q519" s="245"/>
      <c r="AC519" s="146"/>
      <c r="AF519" s="245"/>
      <c r="AJ519" s="270"/>
    </row>
    <row r="520" ht="15.75" customHeight="1">
      <c r="Q520" s="245"/>
      <c r="AC520" s="146"/>
      <c r="AF520" s="245"/>
      <c r="AJ520" s="270"/>
    </row>
    <row r="521" ht="15.75" customHeight="1">
      <c r="Q521" s="245"/>
      <c r="AC521" s="146"/>
      <c r="AF521" s="245"/>
      <c r="AJ521" s="270"/>
    </row>
    <row r="522" ht="15.75" customHeight="1">
      <c r="Q522" s="245"/>
      <c r="AC522" s="146"/>
      <c r="AF522" s="245"/>
      <c r="AJ522" s="270"/>
    </row>
    <row r="523" ht="15.75" customHeight="1">
      <c r="Q523" s="245"/>
      <c r="AC523" s="146"/>
      <c r="AF523" s="245"/>
      <c r="AJ523" s="270"/>
    </row>
    <row r="524" ht="15.75" customHeight="1">
      <c r="Q524" s="245"/>
      <c r="AC524" s="146"/>
      <c r="AF524" s="245"/>
      <c r="AJ524" s="270"/>
    </row>
    <row r="525" ht="15.75" customHeight="1">
      <c r="Q525" s="245"/>
      <c r="AC525" s="146"/>
      <c r="AF525" s="245"/>
      <c r="AJ525" s="270"/>
    </row>
    <row r="526" ht="15.75" customHeight="1">
      <c r="Q526" s="245"/>
      <c r="AC526" s="146"/>
      <c r="AF526" s="245"/>
      <c r="AJ526" s="270"/>
    </row>
    <row r="527" ht="15.75" customHeight="1">
      <c r="Q527" s="245"/>
      <c r="AC527" s="146"/>
      <c r="AF527" s="245"/>
      <c r="AJ527" s="270"/>
    </row>
    <row r="528" ht="15.75" customHeight="1">
      <c r="Q528" s="245"/>
      <c r="AC528" s="146"/>
      <c r="AF528" s="245"/>
      <c r="AJ528" s="270"/>
    </row>
    <row r="529" ht="15.75" customHeight="1">
      <c r="Q529" s="245"/>
      <c r="AC529" s="146"/>
      <c r="AF529" s="245"/>
      <c r="AJ529" s="270"/>
    </row>
    <row r="530" ht="15.75" customHeight="1">
      <c r="Q530" s="245"/>
      <c r="AC530" s="146"/>
      <c r="AF530" s="245"/>
      <c r="AJ530" s="270"/>
    </row>
    <row r="531" ht="15.75" customHeight="1">
      <c r="Q531" s="245"/>
      <c r="AC531" s="146"/>
      <c r="AF531" s="245"/>
      <c r="AJ531" s="270"/>
    </row>
    <row r="532" ht="15.75" customHeight="1">
      <c r="Q532" s="245"/>
      <c r="AC532" s="146"/>
      <c r="AF532" s="245"/>
      <c r="AJ532" s="270"/>
    </row>
    <row r="533" ht="15.75" customHeight="1">
      <c r="Q533" s="245"/>
      <c r="AC533" s="146"/>
      <c r="AF533" s="245"/>
      <c r="AJ533" s="270"/>
    </row>
    <row r="534" ht="15.75" customHeight="1">
      <c r="Q534" s="245"/>
      <c r="AC534" s="146"/>
      <c r="AF534" s="245"/>
      <c r="AJ534" s="270"/>
    </row>
    <row r="535" ht="15.75" customHeight="1">
      <c r="Q535" s="245"/>
      <c r="AC535" s="146"/>
      <c r="AF535" s="245"/>
      <c r="AJ535" s="270"/>
    </row>
    <row r="536" ht="15.75" customHeight="1">
      <c r="Q536" s="245"/>
      <c r="AC536" s="146"/>
      <c r="AF536" s="245"/>
      <c r="AJ536" s="270"/>
    </row>
    <row r="537" ht="15.75" customHeight="1">
      <c r="Q537" s="245"/>
      <c r="AC537" s="146"/>
      <c r="AF537" s="245"/>
      <c r="AJ537" s="270"/>
    </row>
    <row r="538" ht="15.75" customHeight="1">
      <c r="Q538" s="245"/>
      <c r="AC538" s="146"/>
      <c r="AF538" s="245"/>
      <c r="AJ538" s="270"/>
    </row>
    <row r="539" ht="15.75" customHeight="1">
      <c r="Q539" s="245"/>
      <c r="AC539" s="146"/>
      <c r="AF539" s="245"/>
      <c r="AJ539" s="270"/>
    </row>
    <row r="540" ht="15.75" customHeight="1">
      <c r="Q540" s="245"/>
      <c r="AC540" s="146"/>
      <c r="AF540" s="245"/>
      <c r="AJ540" s="270"/>
    </row>
    <row r="541" ht="15.75" customHeight="1">
      <c r="Q541" s="245"/>
      <c r="AC541" s="146"/>
      <c r="AF541" s="245"/>
      <c r="AJ541" s="270"/>
    </row>
    <row r="542" ht="15.75" customHeight="1">
      <c r="Q542" s="245"/>
      <c r="AC542" s="146"/>
      <c r="AF542" s="245"/>
      <c r="AJ542" s="270"/>
    </row>
    <row r="543" ht="15.75" customHeight="1">
      <c r="Q543" s="245"/>
      <c r="AC543" s="146"/>
      <c r="AF543" s="245"/>
      <c r="AJ543" s="270"/>
    </row>
    <row r="544" ht="15.75" customHeight="1">
      <c r="Q544" s="245"/>
      <c r="AC544" s="146"/>
      <c r="AF544" s="245"/>
      <c r="AJ544" s="270"/>
    </row>
    <row r="545" ht="15.75" customHeight="1">
      <c r="Q545" s="245"/>
      <c r="AC545" s="146"/>
      <c r="AF545" s="245"/>
      <c r="AJ545" s="270"/>
    </row>
    <row r="546" ht="15.75" customHeight="1">
      <c r="Q546" s="245"/>
      <c r="AC546" s="146"/>
      <c r="AF546" s="245"/>
      <c r="AJ546" s="270"/>
    </row>
    <row r="547" ht="15.75" customHeight="1">
      <c r="Q547" s="245"/>
      <c r="AC547" s="146"/>
      <c r="AF547" s="245"/>
      <c r="AJ547" s="270"/>
    </row>
    <row r="548" ht="15.75" customHeight="1">
      <c r="Q548" s="245"/>
      <c r="AC548" s="146"/>
      <c r="AF548" s="245"/>
      <c r="AJ548" s="270"/>
    </row>
    <row r="549" ht="15.75" customHeight="1">
      <c r="Q549" s="245"/>
      <c r="AC549" s="146"/>
      <c r="AF549" s="245"/>
      <c r="AJ549" s="270"/>
    </row>
    <row r="550" ht="15.75" customHeight="1">
      <c r="Q550" s="245"/>
      <c r="AC550" s="146"/>
      <c r="AF550" s="245"/>
      <c r="AJ550" s="270"/>
    </row>
    <row r="551" ht="15.75" customHeight="1">
      <c r="Q551" s="245"/>
      <c r="AC551" s="146"/>
      <c r="AF551" s="245"/>
      <c r="AJ551" s="270"/>
    </row>
    <row r="552" ht="15.75" customHeight="1">
      <c r="Q552" s="245"/>
      <c r="AC552" s="146"/>
      <c r="AF552" s="245"/>
      <c r="AJ552" s="270"/>
    </row>
    <row r="553" ht="15.75" customHeight="1">
      <c r="Q553" s="245"/>
      <c r="AC553" s="146"/>
      <c r="AF553" s="245"/>
      <c r="AJ553" s="270"/>
    </row>
    <row r="554" ht="15.75" customHeight="1">
      <c r="Q554" s="245"/>
      <c r="AC554" s="146"/>
      <c r="AF554" s="245"/>
      <c r="AJ554" s="270"/>
    </row>
    <row r="555" ht="15.75" customHeight="1">
      <c r="Q555" s="245"/>
      <c r="AC555" s="146"/>
      <c r="AF555" s="245"/>
      <c r="AJ555" s="270"/>
    </row>
    <row r="556" ht="15.75" customHeight="1">
      <c r="Q556" s="245"/>
      <c r="AC556" s="146"/>
      <c r="AF556" s="245"/>
      <c r="AJ556" s="270"/>
    </row>
    <row r="557" ht="15.75" customHeight="1">
      <c r="Q557" s="245"/>
      <c r="AC557" s="146"/>
      <c r="AF557" s="245"/>
      <c r="AJ557" s="270"/>
    </row>
    <row r="558" ht="15.75" customHeight="1">
      <c r="Q558" s="245"/>
      <c r="AC558" s="146"/>
      <c r="AF558" s="245"/>
      <c r="AJ558" s="270"/>
    </row>
    <row r="559" ht="15.75" customHeight="1">
      <c r="Q559" s="245"/>
      <c r="AC559" s="146"/>
      <c r="AF559" s="245"/>
      <c r="AJ559" s="270"/>
    </row>
    <row r="560" ht="15.75" customHeight="1">
      <c r="Q560" s="245"/>
      <c r="AC560" s="146"/>
      <c r="AF560" s="245"/>
      <c r="AJ560" s="270"/>
    </row>
    <row r="561" ht="15.75" customHeight="1">
      <c r="Q561" s="245"/>
      <c r="AC561" s="146"/>
      <c r="AF561" s="245"/>
      <c r="AJ561" s="270"/>
    </row>
    <row r="562" ht="15.75" customHeight="1">
      <c r="Q562" s="245"/>
      <c r="AC562" s="146"/>
      <c r="AF562" s="245"/>
      <c r="AJ562" s="270"/>
    </row>
    <row r="563" ht="15.75" customHeight="1">
      <c r="Q563" s="245"/>
      <c r="AC563" s="146"/>
      <c r="AF563" s="245"/>
      <c r="AJ563" s="270"/>
    </row>
    <row r="564" ht="15.75" customHeight="1">
      <c r="Q564" s="245"/>
      <c r="AC564" s="146"/>
      <c r="AF564" s="245"/>
      <c r="AJ564" s="270"/>
    </row>
    <row r="565" ht="15.75" customHeight="1">
      <c r="Q565" s="245"/>
      <c r="AC565" s="146"/>
      <c r="AF565" s="245"/>
      <c r="AJ565" s="270"/>
    </row>
    <row r="566" ht="15.75" customHeight="1">
      <c r="Q566" s="245"/>
      <c r="AC566" s="146"/>
      <c r="AF566" s="245"/>
      <c r="AJ566" s="270"/>
    </row>
    <row r="567" ht="15.75" customHeight="1">
      <c r="Q567" s="245"/>
      <c r="AC567" s="146"/>
      <c r="AF567" s="245"/>
      <c r="AJ567" s="270"/>
    </row>
    <row r="568" ht="15.75" customHeight="1">
      <c r="Q568" s="245"/>
      <c r="AC568" s="146"/>
      <c r="AF568" s="245"/>
      <c r="AJ568" s="270"/>
    </row>
    <row r="569" ht="15.75" customHeight="1">
      <c r="Q569" s="245"/>
      <c r="AC569" s="146"/>
      <c r="AF569" s="245"/>
      <c r="AJ569" s="270"/>
    </row>
    <row r="570" ht="15.75" customHeight="1">
      <c r="Q570" s="245"/>
      <c r="AC570" s="146"/>
      <c r="AF570" s="245"/>
      <c r="AJ570" s="270"/>
    </row>
    <row r="571" ht="15.75" customHeight="1">
      <c r="Q571" s="245"/>
      <c r="AC571" s="146"/>
      <c r="AF571" s="245"/>
      <c r="AJ571" s="270"/>
    </row>
    <row r="572" ht="15.75" customHeight="1">
      <c r="Q572" s="245"/>
      <c r="AC572" s="146"/>
      <c r="AF572" s="245"/>
      <c r="AJ572" s="270"/>
    </row>
    <row r="573" ht="15.75" customHeight="1">
      <c r="Q573" s="245"/>
      <c r="AC573" s="146"/>
      <c r="AF573" s="245"/>
      <c r="AJ573" s="270"/>
    </row>
    <row r="574" ht="15.75" customHeight="1">
      <c r="Q574" s="245"/>
      <c r="AC574" s="146"/>
      <c r="AF574" s="245"/>
      <c r="AJ574" s="270"/>
    </row>
    <row r="575" ht="15.75" customHeight="1">
      <c r="Q575" s="245"/>
      <c r="AC575" s="146"/>
      <c r="AF575" s="245"/>
      <c r="AJ575" s="270"/>
    </row>
    <row r="576" ht="15.75" customHeight="1">
      <c r="Q576" s="245"/>
      <c r="AC576" s="146"/>
      <c r="AF576" s="245"/>
      <c r="AJ576" s="270"/>
    </row>
    <row r="577" ht="15.75" customHeight="1">
      <c r="Q577" s="245"/>
      <c r="AC577" s="146"/>
      <c r="AF577" s="245"/>
      <c r="AJ577" s="270"/>
    </row>
    <row r="578" ht="15.75" customHeight="1">
      <c r="Q578" s="245"/>
      <c r="AC578" s="146"/>
      <c r="AF578" s="245"/>
      <c r="AJ578" s="270"/>
    </row>
    <row r="579" ht="15.75" customHeight="1">
      <c r="Q579" s="245"/>
      <c r="AC579" s="146"/>
      <c r="AF579" s="245"/>
      <c r="AJ579" s="270"/>
    </row>
    <row r="580" ht="15.75" customHeight="1">
      <c r="Q580" s="245"/>
      <c r="AC580" s="146"/>
      <c r="AF580" s="245"/>
      <c r="AJ580" s="270"/>
    </row>
    <row r="581" ht="15.75" customHeight="1">
      <c r="Q581" s="245"/>
      <c r="AC581" s="146"/>
      <c r="AF581" s="245"/>
      <c r="AJ581" s="270"/>
    </row>
    <row r="582" ht="15.75" customHeight="1">
      <c r="Q582" s="245"/>
      <c r="AC582" s="146"/>
      <c r="AF582" s="245"/>
      <c r="AJ582" s="270"/>
    </row>
    <row r="583" ht="15.75" customHeight="1">
      <c r="Q583" s="245"/>
      <c r="AC583" s="146"/>
      <c r="AF583" s="245"/>
      <c r="AJ583" s="270"/>
    </row>
    <row r="584" ht="15.75" customHeight="1">
      <c r="Q584" s="245"/>
      <c r="AC584" s="146"/>
      <c r="AF584" s="245"/>
      <c r="AJ584" s="270"/>
    </row>
    <row r="585" ht="15.75" customHeight="1">
      <c r="Q585" s="245"/>
      <c r="AC585" s="146"/>
      <c r="AF585" s="245"/>
      <c r="AJ585" s="270"/>
    </row>
    <row r="586" ht="15.75" customHeight="1">
      <c r="Q586" s="245"/>
      <c r="AC586" s="146"/>
      <c r="AF586" s="245"/>
      <c r="AJ586" s="270"/>
    </row>
    <row r="587" ht="15.75" customHeight="1">
      <c r="Q587" s="245"/>
      <c r="AC587" s="146"/>
      <c r="AF587" s="245"/>
      <c r="AJ587" s="270"/>
    </row>
    <row r="588" ht="15.75" customHeight="1">
      <c r="Q588" s="245"/>
      <c r="AC588" s="146"/>
      <c r="AF588" s="245"/>
      <c r="AJ588" s="270"/>
    </row>
    <row r="589" ht="15.75" customHeight="1">
      <c r="Q589" s="245"/>
      <c r="AC589" s="146"/>
      <c r="AF589" s="245"/>
      <c r="AJ589" s="270"/>
    </row>
    <row r="590" ht="15.75" customHeight="1">
      <c r="Q590" s="245"/>
      <c r="AC590" s="146"/>
      <c r="AF590" s="245"/>
      <c r="AJ590" s="270"/>
    </row>
    <row r="591" ht="15.75" customHeight="1">
      <c r="Q591" s="245"/>
      <c r="AC591" s="146"/>
      <c r="AF591" s="245"/>
      <c r="AJ591" s="270"/>
    </row>
    <row r="592" ht="15.75" customHeight="1">
      <c r="Q592" s="245"/>
      <c r="AC592" s="146"/>
      <c r="AF592" s="245"/>
      <c r="AJ592" s="270"/>
    </row>
    <row r="593" ht="15.75" customHeight="1">
      <c r="Q593" s="245"/>
      <c r="AC593" s="146"/>
      <c r="AF593" s="245"/>
      <c r="AJ593" s="270"/>
    </row>
    <row r="594" ht="15.75" customHeight="1">
      <c r="Q594" s="245"/>
      <c r="AC594" s="146"/>
      <c r="AF594" s="245"/>
      <c r="AJ594" s="270"/>
    </row>
    <row r="595" ht="15.75" customHeight="1">
      <c r="Q595" s="245"/>
      <c r="AC595" s="146"/>
      <c r="AF595" s="245"/>
      <c r="AJ595" s="270"/>
    </row>
    <row r="596" ht="15.75" customHeight="1">
      <c r="Q596" s="245"/>
      <c r="AC596" s="146"/>
      <c r="AF596" s="245"/>
      <c r="AJ596" s="270"/>
    </row>
    <row r="597" ht="15.75" customHeight="1">
      <c r="Q597" s="245"/>
      <c r="AC597" s="146"/>
      <c r="AF597" s="245"/>
      <c r="AJ597" s="270"/>
    </row>
    <row r="598" ht="15.75" customHeight="1">
      <c r="Q598" s="245"/>
      <c r="AC598" s="146"/>
      <c r="AF598" s="245"/>
      <c r="AJ598" s="270"/>
    </row>
    <row r="599" ht="15.75" customHeight="1">
      <c r="Q599" s="245"/>
      <c r="AC599" s="146"/>
      <c r="AF599" s="245"/>
      <c r="AJ599" s="270"/>
    </row>
    <row r="600" ht="15.75" customHeight="1">
      <c r="Q600" s="245"/>
      <c r="AC600" s="146"/>
      <c r="AF600" s="245"/>
      <c r="AJ600" s="270"/>
    </row>
    <row r="601" ht="15.75" customHeight="1">
      <c r="Q601" s="245"/>
      <c r="AC601" s="146"/>
      <c r="AF601" s="245"/>
      <c r="AJ601" s="270"/>
    </row>
    <row r="602" ht="15.75" customHeight="1">
      <c r="Q602" s="245"/>
      <c r="AC602" s="146"/>
      <c r="AF602" s="245"/>
      <c r="AJ602" s="270"/>
    </row>
    <row r="603" ht="15.75" customHeight="1">
      <c r="Q603" s="245"/>
      <c r="AC603" s="146"/>
      <c r="AF603" s="245"/>
      <c r="AJ603" s="270"/>
    </row>
    <row r="604" ht="15.75" customHeight="1">
      <c r="Q604" s="245"/>
      <c r="AC604" s="146"/>
      <c r="AF604" s="245"/>
      <c r="AJ604" s="270"/>
    </row>
    <row r="605" ht="15.75" customHeight="1">
      <c r="Q605" s="245"/>
      <c r="AC605" s="146"/>
      <c r="AF605" s="245"/>
      <c r="AJ605" s="270"/>
    </row>
    <row r="606" ht="15.75" customHeight="1">
      <c r="Q606" s="245"/>
      <c r="AC606" s="146"/>
      <c r="AF606" s="245"/>
      <c r="AJ606" s="270"/>
    </row>
    <row r="607" ht="15.75" customHeight="1">
      <c r="Q607" s="245"/>
      <c r="AC607" s="146"/>
      <c r="AF607" s="245"/>
      <c r="AJ607" s="270"/>
    </row>
    <row r="608" ht="15.75" customHeight="1">
      <c r="Q608" s="245"/>
      <c r="AC608" s="146"/>
      <c r="AF608" s="245"/>
      <c r="AJ608" s="270"/>
    </row>
    <row r="609" ht="15.75" customHeight="1">
      <c r="Q609" s="245"/>
      <c r="AC609" s="146"/>
      <c r="AF609" s="245"/>
      <c r="AJ609" s="270"/>
    </row>
    <row r="610" ht="15.75" customHeight="1">
      <c r="Q610" s="245"/>
      <c r="AC610" s="146"/>
      <c r="AF610" s="245"/>
      <c r="AJ610" s="270"/>
    </row>
    <row r="611" ht="15.75" customHeight="1">
      <c r="Q611" s="245"/>
      <c r="AC611" s="146"/>
      <c r="AF611" s="245"/>
      <c r="AJ611" s="270"/>
    </row>
    <row r="612" ht="15.75" customHeight="1">
      <c r="Q612" s="245"/>
      <c r="AC612" s="146"/>
      <c r="AF612" s="245"/>
      <c r="AJ612" s="270"/>
    </row>
    <row r="613" ht="15.75" customHeight="1">
      <c r="Q613" s="245"/>
      <c r="AC613" s="146"/>
      <c r="AF613" s="245"/>
      <c r="AJ613" s="270"/>
    </row>
    <row r="614" ht="15.75" customHeight="1">
      <c r="Q614" s="245"/>
      <c r="AC614" s="146"/>
      <c r="AF614" s="245"/>
      <c r="AJ614" s="270"/>
    </row>
    <row r="615" ht="15.75" customHeight="1">
      <c r="Q615" s="245"/>
      <c r="AC615" s="146"/>
      <c r="AF615" s="245"/>
      <c r="AJ615" s="270"/>
    </row>
    <row r="616" ht="15.75" customHeight="1">
      <c r="Q616" s="245"/>
      <c r="AC616" s="146"/>
      <c r="AF616" s="245"/>
      <c r="AJ616" s="270"/>
    </row>
    <row r="617" ht="15.75" customHeight="1">
      <c r="Q617" s="245"/>
      <c r="AC617" s="146"/>
      <c r="AF617" s="245"/>
      <c r="AJ617" s="270"/>
    </row>
    <row r="618" ht="15.75" customHeight="1">
      <c r="Q618" s="245"/>
      <c r="AC618" s="146"/>
      <c r="AF618" s="245"/>
      <c r="AJ618" s="270"/>
    </row>
    <row r="619" ht="15.75" customHeight="1">
      <c r="Q619" s="245"/>
      <c r="AC619" s="146"/>
      <c r="AF619" s="245"/>
      <c r="AJ619" s="270"/>
    </row>
    <row r="620" ht="15.75" customHeight="1">
      <c r="Q620" s="245"/>
      <c r="AC620" s="146"/>
      <c r="AF620" s="245"/>
      <c r="AJ620" s="270"/>
    </row>
    <row r="621" ht="15.75" customHeight="1">
      <c r="Q621" s="245"/>
      <c r="AC621" s="146"/>
      <c r="AF621" s="245"/>
      <c r="AJ621" s="270"/>
    </row>
    <row r="622" ht="15.75" customHeight="1">
      <c r="Q622" s="245"/>
      <c r="AC622" s="146"/>
      <c r="AF622" s="245"/>
      <c r="AJ622" s="270"/>
    </row>
    <row r="623" ht="15.75" customHeight="1">
      <c r="Q623" s="245"/>
      <c r="AC623" s="146"/>
      <c r="AF623" s="245"/>
      <c r="AJ623" s="270"/>
    </row>
    <row r="624" ht="15.75" customHeight="1">
      <c r="Q624" s="245"/>
      <c r="AC624" s="146"/>
      <c r="AF624" s="245"/>
      <c r="AJ624" s="270"/>
    </row>
    <row r="625" ht="15.75" customHeight="1">
      <c r="Q625" s="245"/>
      <c r="AC625" s="146"/>
      <c r="AF625" s="245"/>
      <c r="AJ625" s="270"/>
    </row>
    <row r="626" ht="15.75" customHeight="1">
      <c r="Q626" s="245"/>
      <c r="AC626" s="146"/>
      <c r="AF626" s="245"/>
      <c r="AJ626" s="270"/>
    </row>
    <row r="627" ht="15.75" customHeight="1">
      <c r="Q627" s="245"/>
      <c r="AC627" s="146"/>
      <c r="AF627" s="245"/>
      <c r="AJ627" s="270"/>
    </row>
    <row r="628" ht="15.75" customHeight="1">
      <c r="Q628" s="245"/>
      <c r="AC628" s="146"/>
      <c r="AF628" s="245"/>
      <c r="AJ628" s="270"/>
    </row>
    <row r="629" ht="15.75" customHeight="1">
      <c r="Q629" s="245"/>
      <c r="AC629" s="146"/>
      <c r="AF629" s="245"/>
      <c r="AJ629" s="270"/>
    </row>
    <row r="630" ht="15.75" customHeight="1">
      <c r="Q630" s="245"/>
      <c r="AC630" s="146"/>
      <c r="AF630" s="245"/>
      <c r="AJ630" s="270"/>
    </row>
    <row r="631" ht="15.75" customHeight="1">
      <c r="Q631" s="245"/>
      <c r="AC631" s="146"/>
      <c r="AF631" s="245"/>
      <c r="AJ631" s="270"/>
    </row>
    <row r="632" ht="15.75" customHeight="1">
      <c r="Q632" s="245"/>
      <c r="AC632" s="146"/>
      <c r="AF632" s="245"/>
      <c r="AJ632" s="270"/>
    </row>
    <row r="633" ht="15.75" customHeight="1">
      <c r="Q633" s="245"/>
      <c r="AC633" s="146"/>
      <c r="AF633" s="245"/>
      <c r="AJ633" s="270"/>
    </row>
    <row r="634" ht="15.75" customHeight="1">
      <c r="Q634" s="245"/>
      <c r="AC634" s="146"/>
      <c r="AF634" s="245"/>
      <c r="AJ634" s="270"/>
    </row>
    <row r="635" ht="15.75" customHeight="1">
      <c r="Q635" s="245"/>
      <c r="AC635" s="146"/>
      <c r="AF635" s="245"/>
      <c r="AJ635" s="270"/>
    </row>
    <row r="636" ht="15.75" customHeight="1">
      <c r="Q636" s="245"/>
      <c r="AC636" s="146"/>
      <c r="AF636" s="245"/>
      <c r="AJ636" s="270"/>
    </row>
    <row r="637" ht="15.75" customHeight="1">
      <c r="Q637" s="245"/>
      <c r="AC637" s="146"/>
      <c r="AF637" s="245"/>
      <c r="AJ637" s="270"/>
    </row>
    <row r="638" ht="15.75" customHeight="1">
      <c r="Q638" s="245"/>
      <c r="AC638" s="146"/>
      <c r="AF638" s="245"/>
      <c r="AJ638" s="270"/>
    </row>
    <row r="639" ht="15.75" customHeight="1">
      <c r="Q639" s="245"/>
      <c r="AC639" s="146"/>
      <c r="AF639" s="245"/>
      <c r="AJ639" s="270"/>
    </row>
    <row r="640" ht="15.75" customHeight="1">
      <c r="Q640" s="245"/>
      <c r="AC640" s="146"/>
      <c r="AF640" s="245"/>
      <c r="AJ640" s="270"/>
    </row>
    <row r="641" ht="15.75" customHeight="1">
      <c r="Q641" s="245"/>
      <c r="AC641" s="146"/>
      <c r="AF641" s="245"/>
      <c r="AJ641" s="270"/>
    </row>
    <row r="642" ht="15.75" customHeight="1">
      <c r="Q642" s="245"/>
      <c r="AC642" s="146"/>
      <c r="AF642" s="245"/>
      <c r="AJ642" s="270"/>
    </row>
    <row r="643" ht="15.75" customHeight="1">
      <c r="Q643" s="245"/>
      <c r="AC643" s="146"/>
      <c r="AF643" s="245"/>
      <c r="AJ643" s="270"/>
    </row>
    <row r="644" ht="15.75" customHeight="1">
      <c r="Q644" s="245"/>
      <c r="AC644" s="146"/>
      <c r="AF644" s="245"/>
      <c r="AJ644" s="270"/>
    </row>
    <row r="645" ht="15.75" customHeight="1">
      <c r="Q645" s="245"/>
      <c r="AC645" s="146"/>
      <c r="AF645" s="245"/>
      <c r="AJ645" s="270"/>
    </row>
    <row r="646" ht="15.75" customHeight="1">
      <c r="Q646" s="245"/>
      <c r="AC646" s="146"/>
      <c r="AF646" s="245"/>
      <c r="AJ646" s="270"/>
    </row>
    <row r="647" ht="15.75" customHeight="1">
      <c r="Q647" s="245"/>
      <c r="AC647" s="146"/>
      <c r="AF647" s="245"/>
      <c r="AJ647" s="270"/>
    </row>
    <row r="648" ht="15.75" customHeight="1">
      <c r="Q648" s="245"/>
      <c r="AC648" s="146"/>
      <c r="AF648" s="245"/>
      <c r="AJ648" s="270"/>
    </row>
    <row r="649" ht="15.75" customHeight="1">
      <c r="Q649" s="245"/>
      <c r="AC649" s="146"/>
      <c r="AF649" s="245"/>
      <c r="AJ649" s="270"/>
    </row>
    <row r="650" ht="15.75" customHeight="1">
      <c r="Q650" s="245"/>
      <c r="AC650" s="146"/>
      <c r="AF650" s="245"/>
      <c r="AJ650" s="270"/>
    </row>
    <row r="651" ht="15.75" customHeight="1">
      <c r="Q651" s="245"/>
      <c r="AC651" s="146"/>
      <c r="AF651" s="245"/>
      <c r="AJ651" s="270"/>
    </row>
    <row r="652" ht="15.75" customHeight="1">
      <c r="Q652" s="245"/>
      <c r="AC652" s="146"/>
      <c r="AF652" s="245"/>
      <c r="AJ652" s="270"/>
    </row>
    <row r="653" ht="15.75" customHeight="1">
      <c r="Q653" s="245"/>
      <c r="AC653" s="146"/>
      <c r="AF653" s="245"/>
      <c r="AJ653" s="270"/>
    </row>
    <row r="654" ht="15.75" customHeight="1">
      <c r="Q654" s="245"/>
      <c r="AC654" s="146"/>
      <c r="AF654" s="245"/>
      <c r="AJ654" s="270"/>
    </row>
    <row r="655" ht="15.75" customHeight="1">
      <c r="Q655" s="245"/>
      <c r="AC655" s="146"/>
      <c r="AF655" s="245"/>
      <c r="AJ655" s="270"/>
    </row>
    <row r="656" ht="15.75" customHeight="1">
      <c r="Q656" s="245"/>
      <c r="AC656" s="146"/>
      <c r="AF656" s="245"/>
      <c r="AJ656" s="270"/>
    </row>
    <row r="657" ht="15.75" customHeight="1">
      <c r="Q657" s="245"/>
      <c r="AC657" s="146"/>
      <c r="AF657" s="245"/>
      <c r="AJ657" s="270"/>
    </row>
    <row r="658" ht="15.75" customHeight="1">
      <c r="Q658" s="245"/>
      <c r="AC658" s="146"/>
      <c r="AF658" s="245"/>
      <c r="AJ658" s="270"/>
    </row>
    <row r="659" ht="15.75" customHeight="1">
      <c r="Q659" s="245"/>
      <c r="AC659" s="146"/>
      <c r="AF659" s="245"/>
      <c r="AJ659" s="270"/>
    </row>
    <row r="660" ht="15.75" customHeight="1">
      <c r="Q660" s="245"/>
      <c r="AC660" s="146"/>
      <c r="AF660" s="245"/>
      <c r="AJ660" s="270"/>
    </row>
    <row r="661" ht="15.75" customHeight="1">
      <c r="Q661" s="245"/>
      <c r="AC661" s="146"/>
      <c r="AF661" s="245"/>
      <c r="AJ661" s="270"/>
    </row>
    <row r="662" ht="15.75" customHeight="1">
      <c r="Q662" s="245"/>
      <c r="AC662" s="146"/>
      <c r="AF662" s="245"/>
      <c r="AJ662" s="270"/>
    </row>
    <row r="663" ht="15.75" customHeight="1">
      <c r="Q663" s="245"/>
      <c r="AC663" s="146"/>
      <c r="AF663" s="245"/>
      <c r="AJ663" s="270"/>
    </row>
    <row r="664" ht="15.75" customHeight="1">
      <c r="Q664" s="245"/>
      <c r="AC664" s="146"/>
      <c r="AF664" s="245"/>
      <c r="AJ664" s="270"/>
    </row>
    <row r="665" ht="15.75" customHeight="1">
      <c r="Q665" s="245"/>
      <c r="AC665" s="146"/>
      <c r="AF665" s="245"/>
      <c r="AJ665" s="270"/>
    </row>
    <row r="666" ht="15.75" customHeight="1">
      <c r="Q666" s="245"/>
      <c r="AC666" s="146"/>
      <c r="AF666" s="245"/>
      <c r="AJ666" s="270"/>
    </row>
    <row r="667" ht="15.75" customHeight="1">
      <c r="Q667" s="245"/>
      <c r="AC667" s="146"/>
      <c r="AF667" s="245"/>
      <c r="AJ667" s="270"/>
    </row>
    <row r="668" ht="15.75" customHeight="1">
      <c r="Q668" s="245"/>
      <c r="AC668" s="146"/>
      <c r="AF668" s="245"/>
      <c r="AJ668" s="270"/>
    </row>
    <row r="669" ht="15.75" customHeight="1">
      <c r="Q669" s="245"/>
      <c r="AC669" s="146"/>
      <c r="AF669" s="245"/>
      <c r="AJ669" s="270"/>
    </row>
    <row r="670" ht="15.75" customHeight="1">
      <c r="Q670" s="245"/>
      <c r="AC670" s="146"/>
      <c r="AF670" s="245"/>
      <c r="AJ670" s="270"/>
    </row>
    <row r="671" ht="15.75" customHeight="1">
      <c r="Q671" s="245"/>
      <c r="AC671" s="146"/>
      <c r="AF671" s="245"/>
      <c r="AJ671" s="270"/>
    </row>
    <row r="672" ht="15.75" customHeight="1">
      <c r="Q672" s="245"/>
      <c r="AC672" s="146"/>
      <c r="AF672" s="245"/>
      <c r="AJ672" s="270"/>
    </row>
    <row r="673" ht="15.75" customHeight="1">
      <c r="Q673" s="245"/>
      <c r="AC673" s="146"/>
      <c r="AF673" s="245"/>
      <c r="AJ673" s="270"/>
    </row>
    <row r="674" ht="15.75" customHeight="1">
      <c r="Q674" s="245"/>
      <c r="AC674" s="146"/>
      <c r="AF674" s="245"/>
      <c r="AJ674" s="270"/>
    </row>
    <row r="675" ht="15.75" customHeight="1">
      <c r="Q675" s="245"/>
      <c r="AC675" s="146"/>
      <c r="AF675" s="245"/>
      <c r="AJ675" s="270"/>
    </row>
    <row r="676" ht="15.75" customHeight="1">
      <c r="Q676" s="245"/>
      <c r="AC676" s="146"/>
      <c r="AF676" s="245"/>
      <c r="AJ676" s="270"/>
    </row>
    <row r="677" ht="15.75" customHeight="1">
      <c r="Q677" s="245"/>
      <c r="AC677" s="146"/>
      <c r="AF677" s="245"/>
      <c r="AJ677" s="270"/>
    </row>
    <row r="678" ht="15.75" customHeight="1">
      <c r="Q678" s="245"/>
      <c r="AC678" s="146"/>
      <c r="AF678" s="245"/>
      <c r="AJ678" s="270"/>
    </row>
    <row r="679" ht="15.75" customHeight="1">
      <c r="Q679" s="245"/>
      <c r="AC679" s="146"/>
      <c r="AF679" s="245"/>
      <c r="AJ679" s="270"/>
    </row>
    <row r="680" ht="15.75" customHeight="1">
      <c r="Q680" s="245"/>
      <c r="AC680" s="146"/>
      <c r="AF680" s="245"/>
      <c r="AJ680" s="270"/>
    </row>
    <row r="681" ht="15.75" customHeight="1">
      <c r="Q681" s="245"/>
      <c r="AC681" s="146"/>
      <c r="AF681" s="245"/>
      <c r="AJ681" s="270"/>
    </row>
    <row r="682" ht="15.75" customHeight="1">
      <c r="Q682" s="245"/>
      <c r="AC682" s="146"/>
      <c r="AF682" s="245"/>
      <c r="AJ682" s="270"/>
    </row>
    <row r="683" ht="15.75" customHeight="1">
      <c r="Q683" s="245"/>
      <c r="AC683" s="146"/>
      <c r="AF683" s="245"/>
      <c r="AJ683" s="270"/>
    </row>
    <row r="684" ht="15.75" customHeight="1">
      <c r="Q684" s="245"/>
      <c r="AC684" s="146"/>
      <c r="AF684" s="245"/>
      <c r="AJ684" s="270"/>
    </row>
    <row r="685" ht="15.75" customHeight="1">
      <c r="Q685" s="245"/>
      <c r="AC685" s="146"/>
      <c r="AF685" s="245"/>
      <c r="AJ685" s="270"/>
    </row>
    <row r="686" ht="15.75" customHeight="1">
      <c r="Q686" s="245"/>
      <c r="AC686" s="146"/>
      <c r="AF686" s="245"/>
      <c r="AJ686" s="270"/>
    </row>
    <row r="687" ht="15.75" customHeight="1">
      <c r="Q687" s="245"/>
      <c r="AC687" s="146"/>
      <c r="AF687" s="245"/>
      <c r="AJ687" s="270"/>
    </row>
    <row r="688" ht="15.75" customHeight="1">
      <c r="Q688" s="245"/>
      <c r="AC688" s="146"/>
      <c r="AF688" s="245"/>
      <c r="AJ688" s="270"/>
    </row>
    <row r="689" ht="15.75" customHeight="1">
      <c r="Q689" s="245"/>
      <c r="AC689" s="146"/>
      <c r="AF689" s="245"/>
      <c r="AJ689" s="270"/>
    </row>
    <row r="690" ht="15.75" customHeight="1">
      <c r="Q690" s="245"/>
      <c r="AC690" s="146"/>
      <c r="AF690" s="245"/>
      <c r="AJ690" s="270"/>
    </row>
    <row r="691" ht="15.75" customHeight="1">
      <c r="Q691" s="245"/>
      <c r="AC691" s="146"/>
      <c r="AF691" s="245"/>
      <c r="AJ691" s="270"/>
    </row>
    <row r="692" ht="15.75" customHeight="1">
      <c r="Q692" s="245"/>
      <c r="AC692" s="146"/>
      <c r="AF692" s="245"/>
      <c r="AJ692" s="270"/>
    </row>
    <row r="693" ht="15.75" customHeight="1">
      <c r="Q693" s="245"/>
      <c r="AC693" s="146"/>
      <c r="AF693" s="245"/>
      <c r="AJ693" s="270"/>
    </row>
    <row r="694" ht="15.75" customHeight="1">
      <c r="Q694" s="245"/>
      <c r="AC694" s="146"/>
      <c r="AF694" s="245"/>
      <c r="AJ694" s="270"/>
    </row>
    <row r="695" ht="15.75" customHeight="1">
      <c r="Q695" s="245"/>
      <c r="AC695" s="146"/>
      <c r="AF695" s="245"/>
      <c r="AJ695" s="270"/>
    </row>
    <row r="696" ht="15.75" customHeight="1">
      <c r="Q696" s="245"/>
      <c r="AC696" s="146"/>
      <c r="AF696" s="245"/>
      <c r="AJ696" s="270"/>
    </row>
    <row r="697" ht="15.75" customHeight="1">
      <c r="Q697" s="245"/>
      <c r="AC697" s="146"/>
      <c r="AF697" s="245"/>
      <c r="AJ697" s="270"/>
    </row>
    <row r="698" ht="15.75" customHeight="1">
      <c r="Q698" s="245"/>
      <c r="AC698" s="146"/>
      <c r="AF698" s="245"/>
      <c r="AJ698" s="270"/>
    </row>
    <row r="699" ht="15.75" customHeight="1">
      <c r="Q699" s="245"/>
      <c r="AC699" s="146"/>
      <c r="AF699" s="245"/>
      <c r="AJ699" s="270"/>
    </row>
    <row r="700" ht="15.75" customHeight="1">
      <c r="Q700" s="245"/>
      <c r="AC700" s="146"/>
      <c r="AF700" s="245"/>
      <c r="AJ700" s="270"/>
    </row>
    <row r="701" ht="15.75" customHeight="1">
      <c r="Q701" s="245"/>
      <c r="AC701" s="146"/>
      <c r="AF701" s="245"/>
      <c r="AJ701" s="270"/>
    </row>
    <row r="702" ht="15.75" customHeight="1">
      <c r="Q702" s="245"/>
      <c r="AC702" s="146"/>
      <c r="AF702" s="245"/>
      <c r="AJ702" s="270"/>
    </row>
    <row r="703" ht="15.75" customHeight="1">
      <c r="Q703" s="245"/>
      <c r="AC703" s="146"/>
      <c r="AF703" s="245"/>
      <c r="AJ703" s="270"/>
    </row>
    <row r="704" ht="15.75" customHeight="1">
      <c r="Q704" s="245"/>
      <c r="AC704" s="146"/>
      <c r="AF704" s="245"/>
      <c r="AJ704" s="270"/>
    </row>
    <row r="705" ht="15.75" customHeight="1">
      <c r="Q705" s="245"/>
      <c r="AC705" s="146"/>
      <c r="AF705" s="245"/>
      <c r="AJ705" s="270"/>
    </row>
    <row r="706" ht="15.75" customHeight="1">
      <c r="Q706" s="245"/>
      <c r="AC706" s="146"/>
      <c r="AF706" s="245"/>
      <c r="AJ706" s="270"/>
    </row>
    <row r="707" ht="15.75" customHeight="1">
      <c r="Q707" s="245"/>
      <c r="AC707" s="146"/>
      <c r="AF707" s="245"/>
      <c r="AJ707" s="270"/>
    </row>
    <row r="708" ht="15.75" customHeight="1">
      <c r="Q708" s="245"/>
      <c r="AC708" s="146"/>
      <c r="AF708" s="245"/>
      <c r="AJ708" s="270"/>
    </row>
    <row r="709" ht="15.75" customHeight="1">
      <c r="Q709" s="245"/>
      <c r="AC709" s="146"/>
      <c r="AF709" s="245"/>
      <c r="AJ709" s="270"/>
    </row>
    <row r="710" ht="15.75" customHeight="1">
      <c r="Q710" s="245"/>
      <c r="AC710" s="146"/>
      <c r="AF710" s="245"/>
      <c r="AJ710" s="270"/>
    </row>
    <row r="711" ht="15.75" customHeight="1">
      <c r="Q711" s="245"/>
      <c r="AC711" s="146"/>
      <c r="AF711" s="245"/>
      <c r="AJ711" s="270"/>
    </row>
    <row r="712" ht="15.75" customHeight="1">
      <c r="Q712" s="245"/>
      <c r="AC712" s="146"/>
      <c r="AF712" s="245"/>
      <c r="AJ712" s="270"/>
    </row>
    <row r="713" ht="15.75" customHeight="1">
      <c r="Q713" s="245"/>
      <c r="AC713" s="146"/>
      <c r="AF713" s="245"/>
      <c r="AJ713" s="270"/>
    </row>
    <row r="714" ht="15.75" customHeight="1">
      <c r="Q714" s="245"/>
      <c r="AC714" s="146"/>
      <c r="AF714" s="245"/>
      <c r="AJ714" s="270"/>
    </row>
    <row r="715" ht="15.75" customHeight="1">
      <c r="Q715" s="245"/>
      <c r="AC715" s="146"/>
      <c r="AF715" s="245"/>
      <c r="AJ715" s="270"/>
    </row>
    <row r="716" ht="15.75" customHeight="1">
      <c r="Q716" s="245"/>
      <c r="AC716" s="146"/>
      <c r="AF716" s="245"/>
      <c r="AJ716" s="270"/>
    </row>
    <row r="717" ht="15.75" customHeight="1">
      <c r="Q717" s="245"/>
      <c r="AC717" s="146"/>
      <c r="AF717" s="245"/>
      <c r="AJ717" s="270"/>
    </row>
    <row r="718" ht="15.75" customHeight="1">
      <c r="Q718" s="245"/>
      <c r="AC718" s="146"/>
      <c r="AF718" s="245"/>
      <c r="AJ718" s="270"/>
    </row>
    <row r="719" ht="15.75" customHeight="1">
      <c r="Q719" s="245"/>
      <c r="AC719" s="146"/>
      <c r="AF719" s="245"/>
      <c r="AJ719" s="270"/>
    </row>
    <row r="720" ht="15.75" customHeight="1">
      <c r="Q720" s="245"/>
      <c r="AC720" s="146"/>
      <c r="AF720" s="245"/>
      <c r="AJ720" s="270"/>
    </row>
    <row r="721" ht="15.75" customHeight="1">
      <c r="Q721" s="245"/>
      <c r="AC721" s="146"/>
      <c r="AF721" s="245"/>
      <c r="AJ721" s="270"/>
    </row>
    <row r="722" ht="15.75" customHeight="1">
      <c r="Q722" s="245"/>
      <c r="AC722" s="146"/>
      <c r="AF722" s="245"/>
      <c r="AJ722" s="270"/>
    </row>
    <row r="723" ht="15.75" customHeight="1">
      <c r="Q723" s="245"/>
      <c r="AC723" s="146"/>
      <c r="AF723" s="245"/>
      <c r="AJ723" s="270"/>
    </row>
    <row r="724" ht="15.75" customHeight="1">
      <c r="Q724" s="245"/>
      <c r="AC724" s="146"/>
      <c r="AF724" s="245"/>
      <c r="AJ724" s="270"/>
    </row>
    <row r="725" ht="15.75" customHeight="1">
      <c r="Q725" s="245"/>
      <c r="AC725" s="146"/>
      <c r="AF725" s="245"/>
      <c r="AJ725" s="270"/>
    </row>
    <row r="726" ht="15.75" customHeight="1">
      <c r="Q726" s="245"/>
      <c r="AC726" s="146"/>
      <c r="AF726" s="245"/>
      <c r="AJ726" s="270"/>
    </row>
    <row r="727" ht="15.75" customHeight="1">
      <c r="Q727" s="245"/>
      <c r="AC727" s="146"/>
      <c r="AF727" s="245"/>
      <c r="AJ727" s="270"/>
    </row>
    <row r="728" ht="15.75" customHeight="1">
      <c r="Q728" s="245"/>
      <c r="AC728" s="146"/>
      <c r="AF728" s="245"/>
      <c r="AJ728" s="270"/>
    </row>
    <row r="729" ht="15.75" customHeight="1">
      <c r="Q729" s="245"/>
      <c r="AC729" s="146"/>
      <c r="AF729" s="245"/>
      <c r="AJ729" s="270"/>
    </row>
    <row r="730" ht="15.75" customHeight="1">
      <c r="Q730" s="245"/>
      <c r="AC730" s="146"/>
      <c r="AF730" s="245"/>
      <c r="AJ730" s="270"/>
    </row>
    <row r="731" ht="15.75" customHeight="1">
      <c r="Q731" s="245"/>
      <c r="AC731" s="146"/>
      <c r="AF731" s="245"/>
      <c r="AJ731" s="270"/>
    </row>
    <row r="732" ht="15.75" customHeight="1">
      <c r="Q732" s="245"/>
      <c r="AC732" s="146"/>
      <c r="AF732" s="245"/>
      <c r="AJ732" s="270"/>
    </row>
    <row r="733" ht="15.75" customHeight="1">
      <c r="Q733" s="245"/>
      <c r="AC733" s="146"/>
      <c r="AF733" s="245"/>
      <c r="AJ733" s="270"/>
    </row>
    <row r="734" ht="15.75" customHeight="1">
      <c r="Q734" s="245"/>
      <c r="AC734" s="146"/>
      <c r="AF734" s="245"/>
      <c r="AJ734" s="270"/>
    </row>
    <row r="735" ht="15.75" customHeight="1">
      <c r="Q735" s="245"/>
      <c r="AC735" s="146"/>
      <c r="AF735" s="245"/>
      <c r="AJ735" s="270"/>
    </row>
    <row r="736" ht="15.75" customHeight="1">
      <c r="Q736" s="245"/>
      <c r="AC736" s="146"/>
      <c r="AF736" s="245"/>
      <c r="AJ736" s="270"/>
    </row>
    <row r="737" ht="15.75" customHeight="1">
      <c r="Q737" s="245"/>
      <c r="AC737" s="146"/>
      <c r="AF737" s="245"/>
      <c r="AJ737" s="270"/>
    </row>
    <row r="738" ht="15.75" customHeight="1">
      <c r="Q738" s="245"/>
      <c r="AC738" s="146"/>
      <c r="AF738" s="245"/>
      <c r="AJ738" s="270"/>
    </row>
    <row r="739" ht="15.75" customHeight="1">
      <c r="Q739" s="245"/>
      <c r="AC739" s="146"/>
      <c r="AF739" s="245"/>
      <c r="AJ739" s="270"/>
    </row>
    <row r="740" ht="15.75" customHeight="1">
      <c r="Q740" s="245"/>
      <c r="AC740" s="146"/>
      <c r="AF740" s="245"/>
      <c r="AJ740" s="270"/>
    </row>
    <row r="741" ht="15.75" customHeight="1">
      <c r="Q741" s="245"/>
      <c r="AC741" s="146"/>
      <c r="AF741" s="245"/>
      <c r="AJ741" s="270"/>
    </row>
    <row r="742" ht="15.75" customHeight="1">
      <c r="Q742" s="245"/>
      <c r="AC742" s="146"/>
      <c r="AF742" s="245"/>
      <c r="AJ742" s="270"/>
    </row>
    <row r="743" ht="15.75" customHeight="1">
      <c r="Q743" s="245"/>
      <c r="AC743" s="146"/>
      <c r="AF743" s="245"/>
      <c r="AJ743" s="270"/>
    </row>
    <row r="744" ht="15.75" customHeight="1">
      <c r="Q744" s="245"/>
      <c r="AC744" s="146"/>
      <c r="AF744" s="245"/>
      <c r="AJ744" s="270"/>
    </row>
    <row r="745" ht="15.75" customHeight="1">
      <c r="Q745" s="245"/>
      <c r="AC745" s="146"/>
      <c r="AF745" s="245"/>
      <c r="AJ745" s="270"/>
    </row>
    <row r="746" ht="15.75" customHeight="1">
      <c r="Q746" s="245"/>
      <c r="AC746" s="146"/>
      <c r="AF746" s="245"/>
      <c r="AJ746" s="270"/>
    </row>
    <row r="747" ht="15.75" customHeight="1">
      <c r="Q747" s="245"/>
      <c r="AC747" s="146"/>
      <c r="AF747" s="245"/>
      <c r="AJ747" s="270"/>
    </row>
    <row r="748" ht="15.75" customHeight="1">
      <c r="Q748" s="245"/>
      <c r="AC748" s="146"/>
      <c r="AF748" s="245"/>
      <c r="AJ748" s="270"/>
    </row>
    <row r="749" ht="15.75" customHeight="1">
      <c r="Q749" s="245"/>
      <c r="AC749" s="146"/>
      <c r="AF749" s="245"/>
      <c r="AJ749" s="270"/>
    </row>
    <row r="750" ht="15.75" customHeight="1">
      <c r="Q750" s="245"/>
      <c r="AC750" s="146"/>
      <c r="AF750" s="245"/>
      <c r="AJ750" s="270"/>
    </row>
    <row r="751" ht="15.75" customHeight="1">
      <c r="Q751" s="245"/>
      <c r="AC751" s="146"/>
      <c r="AF751" s="245"/>
      <c r="AJ751" s="270"/>
    </row>
    <row r="752" ht="15.75" customHeight="1">
      <c r="Q752" s="245"/>
      <c r="AC752" s="146"/>
      <c r="AF752" s="245"/>
      <c r="AJ752" s="270"/>
    </row>
    <row r="753" ht="15.75" customHeight="1">
      <c r="Q753" s="245"/>
      <c r="AC753" s="146"/>
      <c r="AF753" s="245"/>
      <c r="AJ753" s="270"/>
    </row>
    <row r="754" ht="15.75" customHeight="1">
      <c r="Q754" s="245"/>
      <c r="AC754" s="146"/>
      <c r="AF754" s="245"/>
      <c r="AJ754" s="270"/>
    </row>
    <row r="755" ht="15.75" customHeight="1">
      <c r="Q755" s="245"/>
      <c r="AC755" s="146"/>
      <c r="AF755" s="245"/>
      <c r="AJ755" s="270"/>
    </row>
    <row r="756" ht="15.75" customHeight="1">
      <c r="Q756" s="245"/>
      <c r="AC756" s="146"/>
      <c r="AF756" s="245"/>
      <c r="AJ756" s="270"/>
    </row>
    <row r="757" ht="15.75" customHeight="1">
      <c r="Q757" s="245"/>
      <c r="AC757" s="146"/>
      <c r="AF757" s="245"/>
      <c r="AJ757" s="270"/>
    </row>
    <row r="758" ht="15.75" customHeight="1">
      <c r="Q758" s="245"/>
      <c r="AC758" s="146"/>
      <c r="AF758" s="245"/>
      <c r="AJ758" s="270"/>
    </row>
    <row r="759" ht="15.75" customHeight="1">
      <c r="Q759" s="245"/>
      <c r="AC759" s="146"/>
      <c r="AF759" s="245"/>
      <c r="AJ759" s="270"/>
    </row>
    <row r="760" ht="15.75" customHeight="1">
      <c r="Q760" s="245"/>
      <c r="AC760" s="146"/>
      <c r="AF760" s="245"/>
      <c r="AJ760" s="270"/>
    </row>
    <row r="761" ht="15.75" customHeight="1">
      <c r="Q761" s="245"/>
      <c r="AC761" s="146"/>
      <c r="AF761" s="245"/>
      <c r="AJ761" s="270"/>
    </row>
    <row r="762" ht="15.75" customHeight="1">
      <c r="Q762" s="245"/>
      <c r="AC762" s="146"/>
      <c r="AF762" s="245"/>
      <c r="AJ762" s="270"/>
    </row>
    <row r="763" ht="15.75" customHeight="1">
      <c r="Q763" s="245"/>
      <c r="AC763" s="146"/>
      <c r="AF763" s="245"/>
      <c r="AJ763" s="270"/>
    </row>
    <row r="764" ht="15.75" customHeight="1">
      <c r="Q764" s="245"/>
      <c r="AC764" s="146"/>
      <c r="AF764" s="245"/>
      <c r="AJ764" s="270"/>
    </row>
    <row r="765" ht="15.75" customHeight="1">
      <c r="Q765" s="245"/>
      <c r="AC765" s="146"/>
      <c r="AF765" s="245"/>
      <c r="AJ765" s="270"/>
    </row>
    <row r="766" ht="15.75" customHeight="1">
      <c r="Q766" s="245"/>
      <c r="AC766" s="146"/>
      <c r="AF766" s="245"/>
      <c r="AJ766" s="270"/>
    </row>
    <row r="767" ht="15.75" customHeight="1">
      <c r="Q767" s="245"/>
      <c r="AC767" s="146"/>
      <c r="AF767" s="245"/>
      <c r="AJ767" s="270"/>
    </row>
    <row r="768" ht="15.75" customHeight="1">
      <c r="Q768" s="245"/>
      <c r="AC768" s="146"/>
      <c r="AF768" s="245"/>
      <c r="AJ768" s="270"/>
    </row>
    <row r="769" ht="15.75" customHeight="1">
      <c r="Q769" s="245"/>
      <c r="AC769" s="146"/>
      <c r="AF769" s="245"/>
      <c r="AJ769" s="270"/>
    </row>
    <row r="770" ht="15.75" customHeight="1">
      <c r="Q770" s="245"/>
      <c r="AC770" s="146"/>
      <c r="AF770" s="245"/>
      <c r="AJ770" s="270"/>
    </row>
    <row r="771" ht="15.75" customHeight="1">
      <c r="Q771" s="245"/>
      <c r="AC771" s="146"/>
      <c r="AF771" s="245"/>
      <c r="AJ771" s="270"/>
    </row>
    <row r="772" ht="15.75" customHeight="1">
      <c r="Q772" s="245"/>
      <c r="AC772" s="146"/>
      <c r="AF772" s="245"/>
      <c r="AJ772" s="270"/>
    </row>
    <row r="773" ht="15.75" customHeight="1">
      <c r="Q773" s="245"/>
      <c r="AC773" s="146"/>
      <c r="AF773" s="245"/>
      <c r="AJ773" s="270"/>
    </row>
    <row r="774" ht="15.75" customHeight="1">
      <c r="Q774" s="245"/>
      <c r="AC774" s="146"/>
      <c r="AF774" s="245"/>
      <c r="AJ774" s="270"/>
    </row>
    <row r="775" ht="15.75" customHeight="1">
      <c r="Q775" s="245"/>
      <c r="AC775" s="146"/>
      <c r="AF775" s="245"/>
      <c r="AJ775" s="270"/>
    </row>
    <row r="776" ht="15.75" customHeight="1">
      <c r="Q776" s="245"/>
      <c r="AC776" s="146"/>
      <c r="AF776" s="245"/>
      <c r="AJ776" s="270"/>
    </row>
    <row r="777" ht="15.75" customHeight="1">
      <c r="Q777" s="245"/>
      <c r="AC777" s="146"/>
      <c r="AF777" s="245"/>
      <c r="AJ777" s="270"/>
    </row>
    <row r="778" ht="15.75" customHeight="1">
      <c r="Q778" s="245"/>
      <c r="AC778" s="146"/>
      <c r="AF778" s="245"/>
      <c r="AJ778" s="270"/>
    </row>
    <row r="779" ht="15.75" customHeight="1">
      <c r="Q779" s="245"/>
      <c r="AC779" s="146"/>
      <c r="AF779" s="245"/>
      <c r="AJ779" s="270"/>
    </row>
    <row r="780" ht="15.75" customHeight="1">
      <c r="Q780" s="245"/>
      <c r="AC780" s="146"/>
      <c r="AF780" s="245"/>
      <c r="AJ780" s="270"/>
    </row>
    <row r="781" ht="15.75" customHeight="1">
      <c r="Q781" s="245"/>
      <c r="AC781" s="146"/>
      <c r="AF781" s="245"/>
      <c r="AJ781" s="270"/>
    </row>
    <row r="782" ht="15.75" customHeight="1">
      <c r="Q782" s="245"/>
      <c r="AC782" s="146"/>
      <c r="AF782" s="245"/>
      <c r="AJ782" s="270"/>
    </row>
    <row r="783" ht="15.75" customHeight="1">
      <c r="Q783" s="245"/>
      <c r="AC783" s="146"/>
      <c r="AF783" s="245"/>
      <c r="AJ783" s="270"/>
    </row>
    <row r="784" ht="15.75" customHeight="1">
      <c r="Q784" s="245"/>
      <c r="AC784" s="146"/>
      <c r="AF784" s="245"/>
      <c r="AJ784" s="270"/>
    </row>
    <row r="785" ht="15.75" customHeight="1">
      <c r="Q785" s="245"/>
      <c r="AC785" s="146"/>
      <c r="AF785" s="245"/>
      <c r="AJ785" s="270"/>
    </row>
    <row r="786" ht="15.75" customHeight="1">
      <c r="Q786" s="245"/>
      <c r="AC786" s="146"/>
      <c r="AF786" s="245"/>
      <c r="AJ786" s="270"/>
    </row>
    <row r="787" ht="15.75" customHeight="1">
      <c r="Q787" s="245"/>
      <c r="AC787" s="146"/>
      <c r="AF787" s="245"/>
      <c r="AJ787" s="270"/>
    </row>
    <row r="788" ht="15.75" customHeight="1">
      <c r="Q788" s="245"/>
      <c r="AC788" s="146"/>
      <c r="AF788" s="245"/>
      <c r="AJ788" s="270"/>
    </row>
    <row r="789" ht="15.75" customHeight="1">
      <c r="Q789" s="245"/>
      <c r="AC789" s="146"/>
      <c r="AF789" s="245"/>
      <c r="AJ789" s="270"/>
    </row>
    <row r="790" ht="15.75" customHeight="1">
      <c r="Q790" s="245"/>
      <c r="AC790" s="146"/>
      <c r="AF790" s="245"/>
      <c r="AJ790" s="270"/>
    </row>
    <row r="791" ht="15.75" customHeight="1">
      <c r="Q791" s="245"/>
      <c r="AC791" s="146"/>
      <c r="AF791" s="245"/>
      <c r="AJ791" s="270"/>
    </row>
    <row r="792" ht="15.75" customHeight="1">
      <c r="Q792" s="245"/>
      <c r="AC792" s="146"/>
      <c r="AF792" s="245"/>
      <c r="AJ792" s="270"/>
    </row>
    <row r="793" ht="15.75" customHeight="1">
      <c r="Q793" s="245"/>
      <c r="AC793" s="146"/>
      <c r="AF793" s="245"/>
      <c r="AJ793" s="270"/>
    </row>
    <row r="794" ht="15.75" customHeight="1">
      <c r="Q794" s="245"/>
      <c r="AC794" s="146"/>
      <c r="AF794" s="245"/>
      <c r="AJ794" s="270"/>
    </row>
    <row r="795" ht="15.75" customHeight="1">
      <c r="Q795" s="245"/>
      <c r="AC795" s="146"/>
      <c r="AF795" s="245"/>
      <c r="AJ795" s="270"/>
    </row>
    <row r="796" ht="15.75" customHeight="1">
      <c r="Q796" s="245"/>
      <c r="AC796" s="146"/>
      <c r="AF796" s="245"/>
      <c r="AJ796" s="270"/>
    </row>
    <row r="797" ht="15.75" customHeight="1">
      <c r="Q797" s="245"/>
      <c r="AC797" s="146"/>
      <c r="AF797" s="245"/>
      <c r="AJ797" s="270"/>
    </row>
    <row r="798" ht="15.75" customHeight="1">
      <c r="Q798" s="245"/>
      <c r="AC798" s="146"/>
      <c r="AF798" s="245"/>
      <c r="AJ798" s="270"/>
    </row>
    <row r="799" ht="15.75" customHeight="1">
      <c r="Q799" s="245"/>
      <c r="AC799" s="146"/>
      <c r="AF799" s="245"/>
      <c r="AJ799" s="270"/>
    </row>
    <row r="800" ht="15.75" customHeight="1">
      <c r="Q800" s="245"/>
      <c r="AC800" s="146"/>
      <c r="AF800" s="245"/>
      <c r="AJ800" s="270"/>
    </row>
    <row r="801" ht="15.75" customHeight="1">
      <c r="Q801" s="245"/>
      <c r="AC801" s="146"/>
      <c r="AF801" s="245"/>
      <c r="AJ801" s="270"/>
    </row>
    <row r="802" ht="15.75" customHeight="1">
      <c r="Q802" s="245"/>
      <c r="AC802" s="146"/>
      <c r="AF802" s="245"/>
      <c r="AJ802" s="270"/>
    </row>
    <row r="803" ht="15.75" customHeight="1">
      <c r="Q803" s="245"/>
      <c r="AC803" s="146"/>
      <c r="AF803" s="245"/>
      <c r="AJ803" s="270"/>
    </row>
    <row r="804" ht="15.75" customHeight="1">
      <c r="Q804" s="245"/>
      <c r="AC804" s="146"/>
      <c r="AF804" s="245"/>
      <c r="AJ804" s="270"/>
    </row>
    <row r="805" ht="15.75" customHeight="1">
      <c r="Q805" s="245"/>
      <c r="AC805" s="146"/>
      <c r="AF805" s="245"/>
      <c r="AJ805" s="270"/>
    </row>
    <row r="806" ht="15.75" customHeight="1">
      <c r="Q806" s="245"/>
      <c r="AC806" s="146"/>
      <c r="AF806" s="245"/>
      <c r="AJ806" s="270"/>
    </row>
    <row r="807" ht="15.75" customHeight="1">
      <c r="Q807" s="245"/>
      <c r="AC807" s="146"/>
      <c r="AF807" s="245"/>
      <c r="AJ807" s="270"/>
    </row>
    <row r="808" ht="15.75" customHeight="1">
      <c r="Q808" s="245"/>
      <c r="AC808" s="146"/>
      <c r="AF808" s="245"/>
      <c r="AJ808" s="270"/>
    </row>
    <row r="809" ht="15.75" customHeight="1">
      <c r="Q809" s="245"/>
      <c r="AC809" s="146"/>
      <c r="AF809" s="245"/>
      <c r="AJ809" s="270"/>
    </row>
    <row r="810" ht="15.75" customHeight="1">
      <c r="Q810" s="245"/>
      <c r="AC810" s="146"/>
      <c r="AF810" s="245"/>
      <c r="AJ810" s="270"/>
    </row>
    <row r="811" ht="15.75" customHeight="1">
      <c r="Q811" s="245"/>
      <c r="AC811" s="146"/>
      <c r="AF811" s="245"/>
      <c r="AJ811" s="270"/>
    </row>
    <row r="812" ht="15.75" customHeight="1">
      <c r="Q812" s="245"/>
      <c r="AC812" s="146"/>
      <c r="AF812" s="245"/>
      <c r="AJ812" s="270"/>
    </row>
    <row r="813" ht="15.75" customHeight="1">
      <c r="Q813" s="245"/>
      <c r="AC813" s="146"/>
      <c r="AF813" s="245"/>
      <c r="AJ813" s="270"/>
    </row>
    <row r="814" ht="15.75" customHeight="1">
      <c r="Q814" s="245"/>
      <c r="AC814" s="146"/>
      <c r="AF814" s="245"/>
      <c r="AJ814" s="270"/>
    </row>
    <row r="815" ht="15.75" customHeight="1">
      <c r="Q815" s="245"/>
      <c r="AC815" s="146"/>
      <c r="AF815" s="245"/>
      <c r="AJ815" s="270"/>
    </row>
    <row r="816" ht="15.75" customHeight="1">
      <c r="Q816" s="245"/>
      <c r="AC816" s="146"/>
      <c r="AF816" s="245"/>
      <c r="AJ816" s="270"/>
    </row>
    <row r="817" ht="15.75" customHeight="1">
      <c r="Q817" s="245"/>
      <c r="AC817" s="146"/>
      <c r="AF817" s="245"/>
      <c r="AJ817" s="270"/>
    </row>
    <row r="818" ht="15.75" customHeight="1">
      <c r="Q818" s="245"/>
      <c r="AC818" s="146"/>
      <c r="AF818" s="245"/>
      <c r="AJ818" s="270"/>
    </row>
    <row r="819" ht="15.75" customHeight="1">
      <c r="Q819" s="245"/>
      <c r="AC819" s="146"/>
      <c r="AF819" s="245"/>
      <c r="AJ819" s="270"/>
    </row>
    <row r="820" ht="15.75" customHeight="1">
      <c r="Q820" s="245"/>
      <c r="AC820" s="146"/>
      <c r="AF820" s="245"/>
      <c r="AJ820" s="270"/>
    </row>
    <row r="821" ht="15.75" customHeight="1">
      <c r="Q821" s="245"/>
      <c r="AC821" s="146"/>
      <c r="AF821" s="245"/>
      <c r="AJ821" s="270"/>
    </row>
    <row r="822" ht="15.75" customHeight="1">
      <c r="Q822" s="245"/>
      <c r="AC822" s="146"/>
      <c r="AF822" s="245"/>
      <c r="AJ822" s="270"/>
    </row>
    <row r="823" ht="15.75" customHeight="1">
      <c r="Q823" s="245"/>
      <c r="AC823" s="146"/>
      <c r="AF823" s="245"/>
      <c r="AJ823" s="270"/>
    </row>
    <row r="824" ht="15.75" customHeight="1">
      <c r="Q824" s="245"/>
      <c r="AC824" s="146"/>
      <c r="AF824" s="245"/>
      <c r="AJ824" s="270"/>
    </row>
    <row r="825" ht="15.75" customHeight="1">
      <c r="Q825" s="245"/>
      <c r="AC825" s="146"/>
      <c r="AF825" s="245"/>
      <c r="AJ825" s="270"/>
    </row>
    <row r="826" ht="15.75" customHeight="1">
      <c r="Q826" s="245"/>
      <c r="AC826" s="146"/>
      <c r="AF826" s="245"/>
      <c r="AJ826" s="270"/>
    </row>
    <row r="827" ht="15.75" customHeight="1">
      <c r="Q827" s="245"/>
      <c r="AC827" s="146"/>
      <c r="AF827" s="245"/>
      <c r="AJ827" s="270"/>
    </row>
    <row r="828" ht="15.75" customHeight="1">
      <c r="Q828" s="245"/>
      <c r="AC828" s="146"/>
      <c r="AF828" s="245"/>
      <c r="AJ828" s="270"/>
    </row>
    <row r="829" ht="15.75" customHeight="1">
      <c r="Q829" s="245"/>
      <c r="AC829" s="146"/>
      <c r="AF829" s="245"/>
      <c r="AJ829" s="270"/>
    </row>
    <row r="830" ht="15.75" customHeight="1">
      <c r="Q830" s="245"/>
      <c r="AC830" s="146"/>
      <c r="AF830" s="245"/>
      <c r="AJ830" s="270"/>
    </row>
    <row r="831" ht="15.75" customHeight="1">
      <c r="Q831" s="245"/>
      <c r="AC831" s="146"/>
      <c r="AF831" s="245"/>
      <c r="AJ831" s="270"/>
    </row>
    <row r="832" ht="15.75" customHeight="1">
      <c r="Q832" s="245"/>
      <c r="AC832" s="146"/>
      <c r="AF832" s="245"/>
      <c r="AJ832" s="270"/>
    </row>
    <row r="833" ht="15.75" customHeight="1">
      <c r="Q833" s="245"/>
      <c r="AC833" s="146"/>
      <c r="AF833" s="245"/>
      <c r="AJ833" s="270"/>
    </row>
    <row r="834" ht="15.75" customHeight="1">
      <c r="Q834" s="245"/>
      <c r="AC834" s="146"/>
      <c r="AF834" s="245"/>
      <c r="AJ834" s="270"/>
    </row>
    <row r="835" ht="15.75" customHeight="1">
      <c r="Q835" s="245"/>
      <c r="AC835" s="146"/>
      <c r="AF835" s="245"/>
      <c r="AJ835" s="270"/>
    </row>
    <row r="836" ht="15.75" customHeight="1">
      <c r="Q836" s="245"/>
      <c r="AC836" s="146"/>
      <c r="AF836" s="245"/>
      <c r="AJ836" s="270"/>
    </row>
    <row r="837" ht="15.75" customHeight="1">
      <c r="Q837" s="245"/>
      <c r="AC837" s="146"/>
      <c r="AF837" s="245"/>
      <c r="AJ837" s="270"/>
    </row>
    <row r="838" ht="15.75" customHeight="1">
      <c r="Q838" s="245"/>
      <c r="AC838" s="146"/>
      <c r="AF838" s="245"/>
      <c r="AJ838" s="270"/>
    </row>
    <row r="839" ht="15.75" customHeight="1">
      <c r="Q839" s="245"/>
      <c r="AC839" s="146"/>
      <c r="AF839" s="245"/>
      <c r="AJ839" s="270"/>
    </row>
    <row r="840" ht="15.75" customHeight="1">
      <c r="Q840" s="245"/>
      <c r="AC840" s="146"/>
      <c r="AF840" s="245"/>
      <c r="AJ840" s="270"/>
    </row>
    <row r="841" ht="15.75" customHeight="1">
      <c r="Q841" s="245"/>
      <c r="AC841" s="146"/>
      <c r="AF841" s="245"/>
      <c r="AJ841" s="270"/>
    </row>
    <row r="842" ht="15.75" customHeight="1">
      <c r="Q842" s="245"/>
      <c r="AC842" s="146"/>
      <c r="AF842" s="245"/>
      <c r="AJ842" s="270"/>
    </row>
    <row r="843" ht="15.75" customHeight="1">
      <c r="Q843" s="245"/>
      <c r="AC843" s="146"/>
      <c r="AF843" s="245"/>
      <c r="AJ843" s="270"/>
    </row>
    <row r="844" ht="15.75" customHeight="1">
      <c r="Q844" s="245"/>
      <c r="AC844" s="146"/>
      <c r="AF844" s="245"/>
      <c r="AJ844" s="270"/>
    </row>
    <row r="845" ht="15.75" customHeight="1">
      <c r="Q845" s="245"/>
      <c r="AC845" s="146"/>
      <c r="AF845" s="245"/>
      <c r="AJ845" s="270"/>
    </row>
    <row r="846" ht="15.75" customHeight="1">
      <c r="Q846" s="245"/>
      <c r="AC846" s="146"/>
      <c r="AF846" s="245"/>
      <c r="AJ846" s="270"/>
    </row>
    <row r="847" ht="15.75" customHeight="1">
      <c r="Q847" s="245"/>
      <c r="AC847" s="146"/>
      <c r="AF847" s="245"/>
      <c r="AJ847" s="270"/>
    </row>
    <row r="848" ht="15.75" customHeight="1">
      <c r="Q848" s="245"/>
      <c r="AC848" s="146"/>
      <c r="AF848" s="245"/>
      <c r="AJ848" s="270"/>
    </row>
    <row r="849" ht="15.75" customHeight="1">
      <c r="Q849" s="245"/>
      <c r="AC849" s="146"/>
      <c r="AF849" s="245"/>
      <c r="AJ849" s="270"/>
    </row>
    <row r="850" ht="15.75" customHeight="1">
      <c r="Q850" s="245"/>
      <c r="AC850" s="146"/>
      <c r="AF850" s="245"/>
      <c r="AJ850" s="270"/>
    </row>
    <row r="851" ht="15.75" customHeight="1">
      <c r="Q851" s="245"/>
      <c r="AC851" s="146"/>
      <c r="AF851" s="245"/>
      <c r="AJ851" s="270"/>
    </row>
    <row r="852" ht="15.75" customHeight="1">
      <c r="Q852" s="245"/>
      <c r="AC852" s="146"/>
      <c r="AF852" s="245"/>
      <c r="AJ852" s="270"/>
    </row>
    <row r="853" ht="15.75" customHeight="1">
      <c r="Q853" s="245"/>
      <c r="AC853" s="146"/>
      <c r="AF853" s="245"/>
      <c r="AJ853" s="270"/>
    </row>
    <row r="854" ht="15.75" customHeight="1">
      <c r="Q854" s="245"/>
      <c r="AC854" s="146"/>
      <c r="AF854" s="245"/>
      <c r="AJ854" s="270"/>
    </row>
    <row r="855" ht="15.75" customHeight="1">
      <c r="Q855" s="245"/>
      <c r="AC855" s="146"/>
      <c r="AF855" s="245"/>
      <c r="AJ855" s="270"/>
    </row>
    <row r="856" ht="15.75" customHeight="1">
      <c r="Q856" s="245"/>
      <c r="AC856" s="146"/>
      <c r="AF856" s="245"/>
      <c r="AJ856" s="270"/>
    </row>
    <row r="857" ht="15.75" customHeight="1">
      <c r="Q857" s="245"/>
      <c r="AC857" s="146"/>
      <c r="AF857" s="245"/>
      <c r="AJ857" s="270"/>
    </row>
    <row r="858" ht="15.75" customHeight="1">
      <c r="Q858" s="245"/>
      <c r="AC858" s="146"/>
      <c r="AF858" s="245"/>
      <c r="AJ858" s="270"/>
    </row>
    <row r="859" ht="15.75" customHeight="1">
      <c r="Q859" s="245"/>
      <c r="AC859" s="146"/>
      <c r="AF859" s="245"/>
      <c r="AJ859" s="270"/>
    </row>
    <row r="860" ht="15.75" customHeight="1">
      <c r="Q860" s="245"/>
      <c r="AC860" s="146"/>
      <c r="AF860" s="245"/>
      <c r="AJ860" s="270"/>
    </row>
    <row r="861" ht="15.75" customHeight="1">
      <c r="Q861" s="245"/>
      <c r="AC861" s="146"/>
      <c r="AF861" s="245"/>
      <c r="AJ861" s="270"/>
    </row>
    <row r="862" ht="15.75" customHeight="1">
      <c r="Q862" s="245"/>
      <c r="AC862" s="146"/>
      <c r="AF862" s="245"/>
      <c r="AJ862" s="270"/>
    </row>
    <row r="863" ht="15.75" customHeight="1">
      <c r="Q863" s="245"/>
      <c r="AC863" s="146"/>
      <c r="AF863" s="245"/>
      <c r="AJ863" s="270"/>
    </row>
    <row r="864" ht="15.75" customHeight="1">
      <c r="Q864" s="245"/>
      <c r="AC864" s="146"/>
      <c r="AF864" s="245"/>
      <c r="AJ864" s="270"/>
    </row>
    <row r="865" ht="15.75" customHeight="1">
      <c r="Q865" s="245"/>
      <c r="AC865" s="146"/>
      <c r="AF865" s="245"/>
      <c r="AJ865" s="270"/>
    </row>
    <row r="866" ht="15.75" customHeight="1">
      <c r="Q866" s="245"/>
      <c r="AC866" s="146"/>
      <c r="AF866" s="245"/>
      <c r="AJ866" s="270"/>
    </row>
    <row r="867" ht="15.75" customHeight="1">
      <c r="Q867" s="245"/>
      <c r="AC867" s="146"/>
      <c r="AF867" s="245"/>
      <c r="AJ867" s="270"/>
    </row>
    <row r="868" ht="15.75" customHeight="1">
      <c r="Q868" s="245"/>
      <c r="AC868" s="146"/>
      <c r="AF868" s="245"/>
      <c r="AJ868" s="270"/>
    </row>
    <row r="869" ht="15.75" customHeight="1">
      <c r="Q869" s="245"/>
      <c r="AC869" s="146"/>
      <c r="AF869" s="245"/>
      <c r="AJ869" s="270"/>
    </row>
    <row r="870" ht="15.75" customHeight="1">
      <c r="Q870" s="245"/>
      <c r="AC870" s="146"/>
      <c r="AF870" s="245"/>
      <c r="AJ870" s="270"/>
    </row>
    <row r="871" ht="15.75" customHeight="1">
      <c r="Q871" s="245"/>
      <c r="AC871" s="146"/>
      <c r="AF871" s="245"/>
      <c r="AJ871" s="270"/>
    </row>
    <row r="872" ht="15.75" customHeight="1">
      <c r="Q872" s="245"/>
      <c r="AC872" s="146"/>
      <c r="AF872" s="245"/>
      <c r="AJ872" s="270"/>
    </row>
    <row r="873" ht="15.75" customHeight="1">
      <c r="Q873" s="245"/>
      <c r="AC873" s="146"/>
      <c r="AF873" s="245"/>
      <c r="AJ873" s="270"/>
    </row>
    <row r="874" ht="15.75" customHeight="1">
      <c r="Q874" s="245"/>
      <c r="AC874" s="146"/>
      <c r="AF874" s="245"/>
      <c r="AJ874" s="270"/>
    </row>
    <row r="875" ht="15.75" customHeight="1">
      <c r="Q875" s="245"/>
      <c r="AC875" s="146"/>
      <c r="AF875" s="245"/>
      <c r="AJ875" s="270"/>
    </row>
    <row r="876" ht="15.75" customHeight="1">
      <c r="Q876" s="245"/>
      <c r="AC876" s="146"/>
      <c r="AF876" s="245"/>
      <c r="AJ876" s="270"/>
    </row>
    <row r="877" ht="15.75" customHeight="1">
      <c r="Q877" s="245"/>
      <c r="AC877" s="146"/>
      <c r="AF877" s="245"/>
      <c r="AJ877" s="270"/>
    </row>
    <row r="878" ht="15.75" customHeight="1">
      <c r="Q878" s="245"/>
      <c r="AC878" s="146"/>
      <c r="AF878" s="245"/>
      <c r="AJ878" s="270"/>
    </row>
    <row r="879" ht="15.75" customHeight="1">
      <c r="Q879" s="245"/>
      <c r="AC879" s="146"/>
      <c r="AF879" s="245"/>
      <c r="AJ879" s="270"/>
    </row>
    <row r="880" ht="15.75" customHeight="1">
      <c r="Q880" s="245"/>
      <c r="AC880" s="146"/>
      <c r="AF880" s="245"/>
      <c r="AJ880" s="270"/>
    </row>
    <row r="881" ht="15.75" customHeight="1">
      <c r="Q881" s="245"/>
      <c r="AC881" s="146"/>
      <c r="AF881" s="245"/>
      <c r="AJ881" s="270"/>
    </row>
    <row r="882" ht="15.75" customHeight="1">
      <c r="Q882" s="245"/>
      <c r="AC882" s="146"/>
      <c r="AF882" s="245"/>
      <c r="AJ882" s="270"/>
    </row>
    <row r="883" ht="15.75" customHeight="1">
      <c r="Q883" s="245"/>
      <c r="AC883" s="146"/>
      <c r="AF883" s="245"/>
      <c r="AJ883" s="270"/>
    </row>
    <row r="884" ht="15.75" customHeight="1">
      <c r="Q884" s="245"/>
      <c r="AC884" s="146"/>
      <c r="AF884" s="245"/>
      <c r="AJ884" s="270"/>
    </row>
    <row r="885" ht="15.75" customHeight="1">
      <c r="Q885" s="245"/>
      <c r="AC885" s="146"/>
      <c r="AF885" s="245"/>
      <c r="AJ885" s="270"/>
    </row>
    <row r="886" ht="15.75" customHeight="1">
      <c r="Q886" s="245"/>
      <c r="AC886" s="146"/>
      <c r="AF886" s="245"/>
      <c r="AJ886" s="270"/>
    </row>
    <row r="887" ht="15.75" customHeight="1">
      <c r="Q887" s="245"/>
      <c r="AC887" s="146"/>
      <c r="AF887" s="245"/>
      <c r="AJ887" s="270"/>
    </row>
    <row r="888" ht="15.75" customHeight="1">
      <c r="Q888" s="245"/>
      <c r="AC888" s="146"/>
      <c r="AF888" s="245"/>
      <c r="AJ888" s="270"/>
    </row>
    <row r="889" ht="15.75" customHeight="1">
      <c r="Q889" s="245"/>
      <c r="AC889" s="146"/>
      <c r="AF889" s="245"/>
      <c r="AJ889" s="270"/>
    </row>
    <row r="890" ht="15.75" customHeight="1">
      <c r="Q890" s="245"/>
      <c r="AC890" s="146"/>
      <c r="AF890" s="245"/>
      <c r="AJ890" s="270"/>
    </row>
    <row r="891" ht="15.75" customHeight="1">
      <c r="Q891" s="245"/>
      <c r="AC891" s="146"/>
      <c r="AF891" s="245"/>
      <c r="AJ891" s="270"/>
    </row>
    <row r="892" ht="15.75" customHeight="1">
      <c r="Q892" s="245"/>
      <c r="AC892" s="146"/>
      <c r="AF892" s="245"/>
      <c r="AJ892" s="270"/>
    </row>
    <row r="893" ht="15.75" customHeight="1">
      <c r="Q893" s="245"/>
      <c r="AC893" s="146"/>
      <c r="AF893" s="245"/>
      <c r="AJ893" s="270"/>
    </row>
    <row r="894" ht="15.75" customHeight="1">
      <c r="Q894" s="245"/>
      <c r="AC894" s="146"/>
      <c r="AF894" s="245"/>
      <c r="AJ894" s="270"/>
    </row>
    <row r="895" ht="15.75" customHeight="1">
      <c r="Q895" s="245"/>
      <c r="AC895" s="146"/>
      <c r="AF895" s="245"/>
      <c r="AJ895" s="270"/>
    </row>
    <row r="896" ht="15.75" customHeight="1">
      <c r="Q896" s="245"/>
      <c r="AC896" s="146"/>
      <c r="AF896" s="245"/>
      <c r="AJ896" s="270"/>
    </row>
    <row r="897" ht="15.75" customHeight="1">
      <c r="Q897" s="245"/>
      <c r="AC897" s="146"/>
      <c r="AF897" s="245"/>
      <c r="AJ897" s="270"/>
    </row>
    <row r="898" ht="15.75" customHeight="1">
      <c r="Q898" s="245"/>
      <c r="AC898" s="146"/>
      <c r="AF898" s="245"/>
      <c r="AJ898" s="270"/>
    </row>
    <row r="899" ht="15.75" customHeight="1">
      <c r="Q899" s="245"/>
      <c r="AC899" s="146"/>
      <c r="AF899" s="245"/>
      <c r="AJ899" s="270"/>
    </row>
    <row r="900" ht="15.75" customHeight="1">
      <c r="Q900" s="245"/>
      <c r="AC900" s="146"/>
      <c r="AF900" s="245"/>
      <c r="AJ900" s="270"/>
    </row>
    <row r="901" ht="15.75" customHeight="1">
      <c r="Q901" s="245"/>
      <c r="AC901" s="146"/>
      <c r="AF901" s="245"/>
      <c r="AJ901" s="270"/>
    </row>
    <row r="902" ht="15.75" customHeight="1">
      <c r="Q902" s="245"/>
      <c r="AC902" s="146"/>
      <c r="AF902" s="245"/>
      <c r="AJ902" s="270"/>
    </row>
    <row r="903" ht="15.75" customHeight="1">
      <c r="Q903" s="245"/>
      <c r="AC903" s="146"/>
      <c r="AF903" s="245"/>
      <c r="AJ903" s="270"/>
    </row>
    <row r="904" ht="15.75" customHeight="1">
      <c r="Q904" s="245"/>
      <c r="AC904" s="146"/>
      <c r="AF904" s="245"/>
      <c r="AJ904" s="270"/>
    </row>
    <row r="905" ht="15.75" customHeight="1">
      <c r="Q905" s="245"/>
      <c r="AC905" s="146"/>
      <c r="AF905" s="245"/>
      <c r="AJ905" s="270"/>
    </row>
    <row r="906" ht="15.75" customHeight="1">
      <c r="Q906" s="245"/>
      <c r="AC906" s="146"/>
      <c r="AF906" s="245"/>
      <c r="AJ906" s="270"/>
    </row>
    <row r="907" ht="15.75" customHeight="1">
      <c r="Q907" s="245"/>
      <c r="AC907" s="146"/>
      <c r="AF907" s="245"/>
      <c r="AJ907" s="270"/>
    </row>
    <row r="908" ht="15.75" customHeight="1">
      <c r="Q908" s="245"/>
      <c r="AC908" s="146"/>
      <c r="AF908" s="245"/>
      <c r="AJ908" s="270"/>
    </row>
    <row r="909" ht="15.75" customHeight="1">
      <c r="Q909" s="245"/>
      <c r="AC909" s="146"/>
      <c r="AF909" s="245"/>
      <c r="AJ909" s="270"/>
    </row>
    <row r="910" ht="15.75" customHeight="1">
      <c r="Q910" s="245"/>
      <c r="AC910" s="146"/>
      <c r="AF910" s="245"/>
      <c r="AJ910" s="270"/>
    </row>
    <row r="911" ht="15.75" customHeight="1">
      <c r="Q911" s="245"/>
      <c r="AC911" s="146"/>
      <c r="AF911" s="245"/>
      <c r="AJ911" s="270"/>
    </row>
    <row r="912" ht="15.75" customHeight="1">
      <c r="Q912" s="245"/>
      <c r="AC912" s="146"/>
      <c r="AF912" s="245"/>
      <c r="AJ912" s="270"/>
    </row>
    <row r="913" ht="15.75" customHeight="1">
      <c r="Q913" s="245"/>
      <c r="AC913" s="146"/>
      <c r="AF913" s="245"/>
      <c r="AJ913" s="270"/>
    </row>
    <row r="914" ht="15.75" customHeight="1">
      <c r="Q914" s="245"/>
      <c r="AC914" s="146"/>
      <c r="AF914" s="245"/>
      <c r="AJ914" s="270"/>
    </row>
    <row r="915" ht="15.75" customHeight="1">
      <c r="Q915" s="245"/>
      <c r="AC915" s="146"/>
      <c r="AF915" s="245"/>
      <c r="AJ915" s="270"/>
    </row>
    <row r="916" ht="15.75" customHeight="1">
      <c r="Q916" s="245"/>
      <c r="AC916" s="146"/>
      <c r="AF916" s="245"/>
      <c r="AJ916" s="270"/>
    </row>
    <row r="917" ht="15.75" customHeight="1">
      <c r="Q917" s="245"/>
      <c r="AC917" s="146"/>
      <c r="AF917" s="245"/>
      <c r="AJ917" s="270"/>
    </row>
    <row r="918" ht="15.75" customHeight="1">
      <c r="Q918" s="245"/>
      <c r="AC918" s="146"/>
      <c r="AF918" s="245"/>
      <c r="AJ918" s="270"/>
    </row>
    <row r="919" ht="15.75" customHeight="1">
      <c r="Q919" s="245"/>
      <c r="AC919" s="146"/>
      <c r="AF919" s="245"/>
      <c r="AJ919" s="270"/>
    </row>
    <row r="920" ht="15.75" customHeight="1">
      <c r="Q920" s="245"/>
      <c r="AC920" s="146"/>
      <c r="AF920" s="245"/>
      <c r="AJ920" s="270"/>
    </row>
    <row r="921" ht="15.75" customHeight="1">
      <c r="Q921" s="245"/>
      <c r="AC921" s="146"/>
      <c r="AF921" s="245"/>
      <c r="AJ921" s="270"/>
    </row>
    <row r="922" ht="15.75" customHeight="1">
      <c r="Q922" s="245"/>
      <c r="AC922" s="146"/>
      <c r="AF922" s="245"/>
      <c r="AJ922" s="270"/>
    </row>
    <row r="923" ht="15.75" customHeight="1">
      <c r="Q923" s="245"/>
      <c r="AC923" s="146"/>
      <c r="AF923" s="245"/>
      <c r="AJ923" s="270"/>
    </row>
    <row r="924" ht="15.75" customHeight="1">
      <c r="Q924" s="245"/>
      <c r="AC924" s="146"/>
      <c r="AF924" s="245"/>
      <c r="AJ924" s="270"/>
    </row>
    <row r="925" ht="15.75" customHeight="1">
      <c r="Q925" s="245"/>
      <c r="AC925" s="146"/>
      <c r="AF925" s="245"/>
      <c r="AJ925" s="270"/>
    </row>
    <row r="926" ht="15.75" customHeight="1">
      <c r="Q926" s="245"/>
      <c r="AC926" s="146"/>
      <c r="AF926" s="245"/>
      <c r="AJ926" s="270"/>
    </row>
    <row r="927" ht="15.75" customHeight="1">
      <c r="Q927" s="245"/>
      <c r="AC927" s="146"/>
      <c r="AF927" s="245"/>
      <c r="AJ927" s="270"/>
    </row>
    <row r="928" ht="15.75" customHeight="1">
      <c r="Q928" s="245"/>
      <c r="AC928" s="146"/>
      <c r="AF928" s="245"/>
      <c r="AJ928" s="270"/>
    </row>
    <row r="929" ht="15.75" customHeight="1">
      <c r="Q929" s="245"/>
      <c r="AC929" s="146"/>
      <c r="AF929" s="245"/>
      <c r="AJ929" s="270"/>
    </row>
    <row r="930" ht="15.75" customHeight="1">
      <c r="Q930" s="245"/>
      <c r="AC930" s="146"/>
      <c r="AF930" s="245"/>
      <c r="AJ930" s="270"/>
    </row>
    <row r="931" ht="15.75" customHeight="1">
      <c r="Q931" s="245"/>
      <c r="AC931" s="146"/>
      <c r="AF931" s="245"/>
      <c r="AJ931" s="270"/>
    </row>
    <row r="932" ht="15.75" customHeight="1">
      <c r="Q932" s="245"/>
      <c r="AC932" s="146"/>
      <c r="AF932" s="245"/>
      <c r="AJ932" s="270"/>
    </row>
    <row r="933" ht="15.75" customHeight="1">
      <c r="Q933" s="245"/>
      <c r="AC933" s="146"/>
      <c r="AF933" s="245"/>
      <c r="AJ933" s="270"/>
    </row>
    <row r="934" ht="15.75" customHeight="1">
      <c r="Q934" s="245"/>
      <c r="AC934" s="146"/>
      <c r="AF934" s="245"/>
      <c r="AJ934" s="270"/>
    </row>
    <row r="935" ht="15.75" customHeight="1">
      <c r="Q935" s="245"/>
      <c r="AC935" s="146"/>
      <c r="AF935" s="245"/>
      <c r="AJ935" s="270"/>
    </row>
    <row r="936" ht="15.75" customHeight="1">
      <c r="Q936" s="245"/>
      <c r="AC936" s="146"/>
      <c r="AF936" s="245"/>
      <c r="AJ936" s="270"/>
    </row>
    <row r="937" ht="15.75" customHeight="1">
      <c r="Q937" s="245"/>
      <c r="AC937" s="146"/>
      <c r="AF937" s="245"/>
      <c r="AJ937" s="270"/>
    </row>
    <row r="938" ht="15.75" customHeight="1">
      <c r="Q938" s="245"/>
      <c r="AC938" s="146"/>
      <c r="AF938" s="245"/>
      <c r="AJ938" s="270"/>
    </row>
    <row r="939" ht="15.75" customHeight="1">
      <c r="Q939" s="245"/>
      <c r="AC939" s="146"/>
      <c r="AF939" s="245"/>
      <c r="AJ939" s="270"/>
    </row>
    <row r="940" ht="15.75" customHeight="1">
      <c r="Q940" s="245"/>
      <c r="AC940" s="146"/>
      <c r="AF940" s="245"/>
      <c r="AJ940" s="270"/>
    </row>
    <row r="941" ht="15.75" customHeight="1">
      <c r="Q941" s="245"/>
      <c r="AC941" s="146"/>
      <c r="AF941" s="245"/>
      <c r="AJ941" s="270"/>
    </row>
    <row r="942" ht="15.75" customHeight="1">
      <c r="Q942" s="245"/>
      <c r="AC942" s="146"/>
      <c r="AF942" s="245"/>
      <c r="AJ942" s="270"/>
    </row>
    <row r="943" ht="15.75" customHeight="1">
      <c r="Q943" s="245"/>
      <c r="AC943" s="146"/>
      <c r="AF943" s="245"/>
      <c r="AJ943" s="270"/>
    </row>
    <row r="944" ht="15.75" customHeight="1">
      <c r="Q944" s="245"/>
      <c r="AC944" s="146"/>
      <c r="AF944" s="245"/>
      <c r="AJ944" s="270"/>
    </row>
    <row r="945" ht="15.75" customHeight="1">
      <c r="Q945" s="245"/>
      <c r="AC945" s="146"/>
      <c r="AF945" s="245"/>
      <c r="AJ945" s="270"/>
    </row>
    <row r="946" ht="15.75" customHeight="1">
      <c r="Q946" s="245"/>
      <c r="AC946" s="146"/>
      <c r="AF946" s="245"/>
      <c r="AJ946" s="270"/>
    </row>
    <row r="947" ht="15.75" customHeight="1">
      <c r="Q947" s="245"/>
      <c r="AC947" s="146"/>
      <c r="AF947" s="245"/>
      <c r="AJ947" s="270"/>
    </row>
    <row r="948" ht="15.75" customHeight="1">
      <c r="Q948" s="245"/>
      <c r="AC948" s="146"/>
      <c r="AF948" s="245"/>
      <c r="AJ948" s="270"/>
    </row>
    <row r="949" ht="15.75" customHeight="1">
      <c r="Q949" s="245"/>
      <c r="AC949" s="146"/>
      <c r="AF949" s="245"/>
      <c r="AJ949" s="270"/>
    </row>
    <row r="950" ht="15.75" customHeight="1">
      <c r="Q950" s="245"/>
      <c r="AC950" s="146"/>
      <c r="AF950" s="245"/>
      <c r="AJ950" s="270"/>
    </row>
    <row r="951" ht="15.75" customHeight="1">
      <c r="Q951" s="245"/>
      <c r="AC951" s="146"/>
      <c r="AF951" s="245"/>
      <c r="AJ951" s="270"/>
    </row>
    <row r="952" ht="15.75" customHeight="1">
      <c r="Q952" s="245"/>
      <c r="AC952" s="146"/>
      <c r="AF952" s="245"/>
      <c r="AJ952" s="270"/>
    </row>
    <row r="953" ht="15.75" customHeight="1">
      <c r="Q953" s="245"/>
      <c r="AC953" s="146"/>
      <c r="AF953" s="245"/>
      <c r="AJ953" s="270"/>
    </row>
    <row r="954" ht="15.75" customHeight="1">
      <c r="Q954" s="245"/>
      <c r="AC954" s="146"/>
      <c r="AF954" s="245"/>
      <c r="AJ954" s="270"/>
    </row>
    <row r="955" ht="15.75" customHeight="1">
      <c r="Q955" s="245"/>
      <c r="AC955" s="146"/>
      <c r="AF955" s="245"/>
      <c r="AJ955" s="270"/>
    </row>
    <row r="956" ht="15.75" customHeight="1">
      <c r="Q956" s="245"/>
      <c r="AC956" s="146"/>
      <c r="AF956" s="245"/>
      <c r="AJ956" s="270"/>
    </row>
    <row r="957" ht="15.75" customHeight="1">
      <c r="Q957" s="245"/>
      <c r="AC957" s="146"/>
      <c r="AF957" s="245"/>
      <c r="AJ957" s="270"/>
    </row>
    <row r="958" ht="15.75" customHeight="1">
      <c r="Q958" s="245"/>
      <c r="AC958" s="146"/>
      <c r="AF958" s="245"/>
      <c r="AJ958" s="270"/>
    </row>
    <row r="959" ht="15.75" customHeight="1">
      <c r="Q959" s="245"/>
      <c r="AC959" s="146"/>
      <c r="AF959" s="245"/>
      <c r="AJ959" s="270"/>
    </row>
    <row r="960" ht="15.75" customHeight="1">
      <c r="Q960" s="245"/>
      <c r="AC960" s="146"/>
      <c r="AF960" s="245"/>
      <c r="AJ960" s="270"/>
    </row>
    <row r="961" ht="15.75" customHeight="1">
      <c r="Q961" s="245"/>
      <c r="AC961" s="146"/>
      <c r="AF961" s="245"/>
      <c r="AJ961" s="270"/>
    </row>
    <row r="962" ht="15.75" customHeight="1">
      <c r="Q962" s="245"/>
      <c r="AC962" s="146"/>
      <c r="AF962" s="245"/>
      <c r="AJ962" s="270"/>
    </row>
    <row r="963" ht="15.75" customHeight="1">
      <c r="Q963" s="245"/>
      <c r="AC963" s="146"/>
      <c r="AF963" s="245"/>
      <c r="AJ963" s="270"/>
    </row>
    <row r="964" ht="15.75" customHeight="1">
      <c r="Q964" s="245"/>
      <c r="AC964" s="146"/>
      <c r="AF964" s="245"/>
      <c r="AJ964" s="270"/>
    </row>
    <row r="965" ht="15.75" customHeight="1">
      <c r="Q965" s="245"/>
      <c r="AC965" s="146"/>
      <c r="AF965" s="245"/>
      <c r="AJ965" s="270"/>
    </row>
    <row r="966" ht="15.75" customHeight="1">
      <c r="Q966" s="245"/>
      <c r="AC966" s="146"/>
      <c r="AF966" s="245"/>
      <c r="AJ966" s="270"/>
    </row>
    <row r="967" ht="15.75" customHeight="1">
      <c r="Q967" s="245"/>
      <c r="AC967" s="146"/>
      <c r="AF967" s="245"/>
      <c r="AJ967" s="270"/>
    </row>
    <row r="968" ht="15.75" customHeight="1">
      <c r="Q968" s="245"/>
      <c r="AC968" s="146"/>
      <c r="AF968" s="245"/>
      <c r="AJ968" s="270"/>
    </row>
    <row r="969" ht="15.75" customHeight="1">
      <c r="Q969" s="245"/>
      <c r="AC969" s="146"/>
      <c r="AF969" s="245"/>
      <c r="AJ969" s="270"/>
    </row>
    <row r="970" ht="15.75" customHeight="1">
      <c r="Q970" s="245"/>
      <c r="AC970" s="146"/>
      <c r="AF970" s="245"/>
      <c r="AJ970" s="270"/>
    </row>
    <row r="971" ht="15.75" customHeight="1">
      <c r="Q971" s="245"/>
      <c r="AC971" s="146"/>
      <c r="AF971" s="245"/>
      <c r="AJ971" s="270"/>
    </row>
    <row r="972" ht="15.75" customHeight="1">
      <c r="Q972" s="245"/>
      <c r="AC972" s="146"/>
      <c r="AF972" s="245"/>
      <c r="AJ972" s="270"/>
    </row>
    <row r="973" ht="15.75" customHeight="1">
      <c r="Q973" s="245"/>
      <c r="AC973" s="146"/>
      <c r="AF973" s="245"/>
      <c r="AJ973" s="270"/>
    </row>
    <row r="974" ht="15.75" customHeight="1">
      <c r="Q974" s="245"/>
      <c r="AC974" s="146"/>
      <c r="AF974" s="245"/>
      <c r="AJ974" s="270"/>
    </row>
    <row r="975" ht="15.75" customHeight="1">
      <c r="Q975" s="245"/>
      <c r="AC975" s="146"/>
      <c r="AF975" s="245"/>
      <c r="AJ975" s="270"/>
    </row>
    <row r="976" ht="15.75" customHeight="1">
      <c r="Q976" s="245"/>
      <c r="AC976" s="146"/>
      <c r="AF976" s="245"/>
      <c r="AJ976" s="270"/>
    </row>
    <row r="977" ht="15.75" customHeight="1">
      <c r="Q977" s="245"/>
      <c r="AC977" s="146"/>
      <c r="AF977" s="245"/>
      <c r="AJ977" s="270"/>
    </row>
    <row r="978" ht="15.75" customHeight="1">
      <c r="Q978" s="245"/>
      <c r="AC978" s="146"/>
      <c r="AF978" s="245"/>
      <c r="AJ978" s="270"/>
    </row>
    <row r="979" ht="15.75" customHeight="1">
      <c r="Q979" s="245"/>
      <c r="AC979" s="146"/>
      <c r="AF979" s="245"/>
      <c r="AJ979" s="270"/>
    </row>
    <row r="980" ht="15.75" customHeight="1">
      <c r="Q980" s="245"/>
      <c r="AC980" s="146"/>
      <c r="AF980" s="245"/>
      <c r="AJ980" s="270"/>
    </row>
    <row r="981" ht="15.75" customHeight="1">
      <c r="Q981" s="245"/>
      <c r="AC981" s="146"/>
      <c r="AF981" s="245"/>
      <c r="AJ981" s="270"/>
    </row>
    <row r="982" ht="15.75" customHeight="1">
      <c r="Q982" s="245"/>
      <c r="AC982" s="146"/>
      <c r="AF982" s="245"/>
      <c r="AJ982" s="270"/>
    </row>
    <row r="983" ht="15.75" customHeight="1">
      <c r="Q983" s="245"/>
      <c r="AC983" s="146"/>
      <c r="AF983" s="245"/>
      <c r="AJ983" s="270"/>
    </row>
    <row r="984" ht="15.75" customHeight="1">
      <c r="Q984" s="245"/>
      <c r="AC984" s="146"/>
      <c r="AF984" s="245"/>
      <c r="AJ984" s="270"/>
    </row>
    <row r="985" ht="15.75" customHeight="1">
      <c r="Q985" s="245"/>
      <c r="AC985" s="146"/>
      <c r="AF985" s="245"/>
      <c r="AJ985" s="270"/>
    </row>
    <row r="986" ht="15.75" customHeight="1">
      <c r="Q986" s="245"/>
      <c r="AC986" s="146"/>
      <c r="AF986" s="245"/>
      <c r="AJ986" s="270"/>
    </row>
    <row r="987" ht="15.75" customHeight="1">
      <c r="Q987" s="245"/>
      <c r="AC987" s="146"/>
      <c r="AF987" s="245"/>
      <c r="AJ987" s="270"/>
    </row>
    <row r="988" ht="15.75" customHeight="1">
      <c r="Q988" s="245"/>
      <c r="AC988" s="146"/>
      <c r="AF988" s="245"/>
      <c r="AJ988" s="270"/>
    </row>
    <row r="989" ht="15.75" customHeight="1">
      <c r="Q989" s="245"/>
      <c r="AC989" s="146"/>
      <c r="AF989" s="245"/>
      <c r="AJ989" s="270"/>
    </row>
    <row r="990" ht="15.75" customHeight="1">
      <c r="Q990" s="245"/>
      <c r="AC990" s="146"/>
      <c r="AF990" s="245"/>
      <c r="AJ990" s="270"/>
    </row>
    <row r="991" ht="15.75" customHeight="1">
      <c r="Q991" s="245"/>
      <c r="AC991" s="146"/>
      <c r="AF991" s="245"/>
      <c r="AJ991" s="270"/>
    </row>
    <row r="992" ht="15.75" customHeight="1">
      <c r="Q992" s="245"/>
      <c r="AC992" s="146"/>
      <c r="AF992" s="245"/>
      <c r="AJ992" s="270"/>
    </row>
    <row r="993" ht="15.75" customHeight="1">
      <c r="Q993" s="245"/>
      <c r="AC993" s="146"/>
      <c r="AF993" s="245"/>
      <c r="AJ993" s="270"/>
    </row>
    <row r="994" ht="15.75" customHeight="1">
      <c r="Q994" s="245"/>
      <c r="AC994" s="146"/>
      <c r="AF994" s="245"/>
      <c r="AJ994" s="270"/>
    </row>
    <row r="995" ht="15.75" customHeight="1">
      <c r="Q995" s="245"/>
      <c r="AC995" s="146"/>
      <c r="AF995" s="245"/>
      <c r="AJ995" s="270"/>
    </row>
    <row r="996" ht="15.75" customHeight="1">
      <c r="Q996" s="245"/>
      <c r="AC996" s="146"/>
      <c r="AF996" s="245"/>
      <c r="AJ996" s="270"/>
    </row>
    <row r="997" ht="15.75" customHeight="1">
      <c r="Q997" s="245"/>
      <c r="AC997" s="146"/>
      <c r="AF997" s="245"/>
      <c r="AJ997" s="270"/>
    </row>
    <row r="998" ht="15.75" customHeight="1">
      <c r="Q998" s="245"/>
      <c r="AC998" s="146"/>
      <c r="AF998" s="245"/>
      <c r="AJ998" s="270"/>
    </row>
    <row r="999" ht="15.75" customHeight="1">
      <c r="Q999" s="245"/>
      <c r="AC999" s="146"/>
      <c r="AF999" s="245"/>
      <c r="AJ999" s="270"/>
    </row>
    <row r="1000" ht="15.75" customHeight="1">
      <c r="Q1000" s="245"/>
      <c r="AC1000" s="146"/>
      <c r="AF1000" s="245"/>
      <c r="AJ1000" s="270"/>
    </row>
  </sheetData>
  <mergeCells count="6">
    <mergeCell ref="B1:D1"/>
    <mergeCell ref="E1:G1"/>
    <mergeCell ref="I1:M1"/>
    <mergeCell ref="N1:R1"/>
    <mergeCell ref="S1:W1"/>
    <mergeCell ref="X1:Z1"/>
  </mergeCells>
  <conditionalFormatting sqref="U1:U1000">
    <cfRule type="colorScale" priority="1">
      <colorScale>
        <cfvo type="formula" val="4.9"/>
        <cfvo type="max"/>
        <color rgb="FFFFFFFF"/>
        <color rgb="FFE67C73"/>
      </colorScale>
    </cfRule>
  </conditionalFormatting>
  <conditionalFormatting sqref="P1:P1000">
    <cfRule type="cellIs" dxfId="2" priority="2" operator="greaterThanOrEqual">
      <formula>90</formula>
    </cfRule>
  </conditionalFormatting>
  <conditionalFormatting sqref="N1:N1000">
    <cfRule type="colorScale" priority="3">
      <colorScale>
        <cfvo type="min"/>
        <cfvo type="max"/>
        <color rgb="FFFFFFFF"/>
        <color rgb="FFE67C73"/>
      </colorScale>
    </cfRule>
  </conditionalFormatting>
  <conditionalFormatting sqref="T1:T1000">
    <cfRule type="cellIs" dxfId="1" priority="4" operator="greaterThanOrEqual">
      <formula>18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7.88"/>
    <col customWidth="1" min="2" max="2" width="8.13"/>
    <col customWidth="1" min="3" max="3" width="7.13"/>
    <col customWidth="1" min="4" max="4" width="7.63"/>
    <col customWidth="1" min="5" max="5" width="7.38"/>
    <col customWidth="1" min="6" max="6" width="7.13"/>
    <col customWidth="1" min="7" max="7" width="8.38"/>
    <col customWidth="1" min="8" max="11" width="7.63"/>
    <col customWidth="1" min="12" max="12" width="8.25"/>
    <col customWidth="1" min="13" max="13" width="8.13"/>
    <col customWidth="1" min="14" max="14" width="6.63"/>
    <col customWidth="1" min="15" max="15" width="9.25"/>
    <col customWidth="1" min="16" max="16" width="9.63"/>
    <col customWidth="1" min="17" max="18" width="7.13"/>
    <col customWidth="1" min="19" max="19" width="11.63"/>
    <col customWidth="1" min="20" max="21" width="8.38"/>
    <col customWidth="1" min="22" max="22" width="7.13"/>
    <col customWidth="1" min="23" max="35" width="12.63"/>
  </cols>
  <sheetData>
    <row r="1">
      <c r="A1" s="250" t="str">
        <f>all!A1</f>
        <v/>
      </c>
      <c r="B1" s="320" t="str">
        <f>all!K1</f>
        <v>TEST σύνολο</v>
      </c>
      <c r="C1" s="320" t="str">
        <f>all!B1</f>
        <v>ΣΥΝΟΛΟ
CASES</v>
      </c>
      <c r="D1" s="256" t="str">
        <f>all!C1</f>
        <v>Νέα Κρούσματα</v>
      </c>
      <c r="E1" s="321" t="str">
        <f>all!L1</f>
        <v>TEST/ ημέρα</v>
      </c>
      <c r="F1" s="322" t="str">
        <f>all!M1</f>
        <v>positive test</v>
      </c>
      <c r="G1" s="322" t="s">
        <v>80</v>
      </c>
      <c r="H1" s="323" t="s">
        <v>81</v>
      </c>
      <c r="I1" s="323"/>
      <c r="J1" s="323"/>
      <c r="K1" s="324" t="s">
        <v>82</v>
      </c>
      <c r="L1" s="324" t="s">
        <v>83</v>
      </c>
      <c r="M1" s="37" t="s">
        <v>84</v>
      </c>
      <c r="N1" s="256" t="s">
        <v>85</v>
      </c>
      <c r="O1" s="192" t="s">
        <v>86</v>
      </c>
      <c r="P1" s="192" t="s">
        <v>87</v>
      </c>
      <c r="Q1" s="192" t="s">
        <v>88</v>
      </c>
      <c r="R1" s="192" t="s">
        <v>89</v>
      </c>
      <c r="S1" s="325" t="s">
        <v>90</v>
      </c>
      <c r="T1" s="325" t="s">
        <v>91</v>
      </c>
      <c r="U1" s="325" t="s">
        <v>92</v>
      </c>
      <c r="V1" s="325" t="s">
        <v>89</v>
      </c>
      <c r="W1" s="256"/>
      <c r="X1" s="256"/>
      <c r="Y1" s="256"/>
      <c r="Z1" s="256"/>
      <c r="AA1" s="256"/>
      <c r="AB1" s="256"/>
      <c r="AC1" s="256"/>
      <c r="AD1" s="256"/>
      <c r="AE1" s="256"/>
      <c r="AF1" s="256"/>
      <c r="AG1" s="256"/>
      <c r="AH1" s="256"/>
      <c r="AI1" s="256"/>
    </row>
    <row r="2">
      <c r="A2" s="250">
        <f>all!A17</f>
        <v>43901</v>
      </c>
      <c r="B2" s="320">
        <f>all!K17</f>
        <v>1700</v>
      </c>
      <c r="C2" s="320">
        <f>all!B17</f>
        <v>99</v>
      </c>
      <c r="D2" s="256">
        <f>all!C17</f>
        <v>10</v>
      </c>
      <c r="E2" s="321" t="str">
        <f>all!L17</f>
        <v/>
      </c>
      <c r="F2" s="322" t="str">
        <f>all!M17</f>
        <v/>
      </c>
      <c r="G2" s="322"/>
      <c r="H2" s="326"/>
      <c r="I2" s="326"/>
      <c r="J2" s="326"/>
      <c r="K2" s="327"/>
      <c r="L2" s="198"/>
      <c r="M2" s="319"/>
      <c r="O2" s="248"/>
      <c r="P2" s="248"/>
      <c r="Q2" s="248"/>
      <c r="R2" s="248"/>
      <c r="S2" s="328"/>
      <c r="T2" s="328"/>
      <c r="U2" s="328"/>
      <c r="V2" s="329"/>
    </row>
    <row r="3">
      <c r="A3" s="250">
        <f>all!A18</f>
        <v>43902</v>
      </c>
      <c r="B3" s="320">
        <f>all!K18</f>
        <v>2700</v>
      </c>
      <c r="C3" s="320">
        <f>all!B18</f>
        <v>117</v>
      </c>
      <c r="D3" s="256">
        <f>all!C18</f>
        <v>18</v>
      </c>
      <c r="E3" s="321">
        <f>all!L18</f>
        <v>250</v>
      </c>
      <c r="F3" s="330">
        <f>all!M18</f>
        <v>0.072</v>
      </c>
      <c r="G3" s="330"/>
      <c r="H3" s="326"/>
      <c r="I3" s="326"/>
      <c r="J3" s="326"/>
      <c r="K3" s="327"/>
      <c r="L3" s="331"/>
      <c r="M3" s="54"/>
      <c r="N3" s="54">
        <f t="shared" ref="N3:N258" si="1">C3/B3</f>
        <v>0.04333333333</v>
      </c>
      <c r="O3" s="248"/>
      <c r="P3" s="248"/>
      <c r="Q3" s="248"/>
      <c r="R3" s="248"/>
      <c r="S3" s="328"/>
      <c r="T3" s="328"/>
      <c r="U3" s="328"/>
      <c r="V3" s="329"/>
    </row>
    <row r="4">
      <c r="A4" s="250">
        <f>all!A19</f>
        <v>43903</v>
      </c>
      <c r="B4" s="320">
        <f>all!K19</f>
        <v>2700</v>
      </c>
      <c r="C4" s="320">
        <f>all!B19</f>
        <v>190</v>
      </c>
      <c r="D4" s="256">
        <f>all!C19</f>
        <v>73</v>
      </c>
      <c r="E4" s="321">
        <f>all!L19</f>
        <v>0</v>
      </c>
      <c r="F4" s="330" t="str">
        <f>all!M19</f>
        <v/>
      </c>
      <c r="G4" s="330"/>
      <c r="H4" s="326"/>
      <c r="I4" s="326"/>
      <c r="J4" s="326"/>
      <c r="K4" s="327"/>
      <c r="L4" s="331"/>
      <c r="M4" s="54"/>
      <c r="N4" s="54">
        <f t="shared" si="1"/>
        <v>0.07037037037</v>
      </c>
      <c r="O4" s="248"/>
      <c r="P4" s="248"/>
      <c r="Q4" s="248"/>
      <c r="R4" s="248"/>
      <c r="S4" s="328"/>
      <c r="T4" s="328"/>
      <c r="U4" s="328"/>
      <c r="V4" s="329"/>
    </row>
    <row r="5">
      <c r="A5" s="332">
        <f>all!A20</f>
        <v>43904</v>
      </c>
      <c r="B5" s="320">
        <f>all!K20</f>
        <v>3400</v>
      </c>
      <c r="C5" s="320">
        <f>all!B20</f>
        <v>228</v>
      </c>
      <c r="D5" s="333">
        <f>all!C20</f>
        <v>38</v>
      </c>
      <c r="E5" s="321">
        <f>all!L20</f>
        <v>700</v>
      </c>
      <c r="F5" s="330">
        <f>all!M20</f>
        <v>0.05428571429</v>
      </c>
      <c r="G5" s="330"/>
      <c r="H5" s="326"/>
      <c r="I5" s="326"/>
      <c r="J5" s="326"/>
      <c r="K5" s="327"/>
      <c r="L5" s="331"/>
      <c r="M5" s="54"/>
      <c r="N5" s="54">
        <f t="shared" si="1"/>
        <v>0.06705882353</v>
      </c>
      <c r="O5" s="248"/>
      <c r="P5" s="248"/>
      <c r="Q5" s="248"/>
      <c r="R5" s="248"/>
      <c r="S5" s="328"/>
      <c r="T5" s="328"/>
      <c r="U5" s="328"/>
      <c r="V5" s="329"/>
    </row>
    <row r="6">
      <c r="A6" s="332">
        <f>all!A21</f>
        <v>43905</v>
      </c>
      <c r="B6" s="320">
        <f>all!K21</f>
        <v>4000</v>
      </c>
      <c r="C6" s="320">
        <f>all!B21</f>
        <v>331</v>
      </c>
      <c r="D6" s="333">
        <f>all!C21</f>
        <v>103</v>
      </c>
      <c r="E6" s="321">
        <f>all!L21</f>
        <v>600</v>
      </c>
      <c r="F6" s="330">
        <f>all!M21</f>
        <v>0.1716666667</v>
      </c>
      <c r="G6" s="330"/>
      <c r="H6" s="326"/>
      <c r="I6" s="326"/>
      <c r="J6" s="326"/>
      <c r="K6" s="327"/>
      <c r="L6" s="331"/>
      <c r="M6" s="54"/>
      <c r="N6" s="54">
        <f t="shared" si="1"/>
        <v>0.08275</v>
      </c>
      <c r="O6" s="248"/>
      <c r="P6" s="248"/>
      <c r="Q6" s="248"/>
      <c r="R6" s="248"/>
      <c r="S6" s="328"/>
      <c r="T6" s="328"/>
      <c r="U6" s="328"/>
      <c r="V6" s="329"/>
    </row>
    <row r="7">
      <c r="A7" s="250">
        <f>all!A22</f>
        <v>43906</v>
      </c>
      <c r="B7" s="320">
        <f>all!K22</f>
        <v>4320</v>
      </c>
      <c r="C7" s="320">
        <f>all!B22</f>
        <v>352</v>
      </c>
      <c r="D7" s="333">
        <f>all!C22</f>
        <v>21</v>
      </c>
      <c r="E7" s="321">
        <f>all!L22</f>
        <v>320</v>
      </c>
      <c r="F7" s="330">
        <f>all!M22</f>
        <v>0.065625</v>
      </c>
      <c r="G7" s="330"/>
      <c r="H7" s="326"/>
      <c r="I7" s="326"/>
      <c r="J7" s="326"/>
      <c r="K7" s="327"/>
      <c r="L7" s="331"/>
      <c r="M7" s="54"/>
      <c r="N7" s="54">
        <f t="shared" si="1"/>
        <v>0.08148148148</v>
      </c>
      <c r="O7" s="248"/>
      <c r="P7" s="248"/>
      <c r="Q7" s="248"/>
      <c r="R7" s="248"/>
      <c r="S7" s="328"/>
      <c r="T7" s="328"/>
      <c r="U7" s="328"/>
      <c r="V7" s="329"/>
    </row>
    <row r="8">
      <c r="A8" s="250">
        <f>all!A23</f>
        <v>43907</v>
      </c>
      <c r="B8" s="320">
        <f>all!K23</f>
        <v>4900</v>
      </c>
      <c r="C8" s="320">
        <f>all!B23</f>
        <v>387</v>
      </c>
      <c r="D8" s="333">
        <f>all!C23</f>
        <v>35</v>
      </c>
      <c r="E8" s="321">
        <f>all!L23</f>
        <v>580</v>
      </c>
      <c r="F8" s="330">
        <f>all!M23</f>
        <v>0.06034482759</v>
      </c>
      <c r="G8" s="330"/>
      <c r="H8" s="334"/>
      <c r="I8" s="334"/>
      <c r="J8" s="334"/>
      <c r="K8" s="335">
        <f t="shared" ref="K8:K258" si="2">AVERAGE(E2:E8)</f>
        <v>408.3333333</v>
      </c>
      <c r="L8" s="336">
        <f t="shared" ref="L8:L258" si="3">AVERAGE(D2:D8)</f>
        <v>42.57142857</v>
      </c>
      <c r="M8" s="54">
        <f t="shared" ref="M8:M258" si="4">AVERAGE(D2:D8)/K8</f>
        <v>0.1042565598</v>
      </c>
      <c r="N8" s="54">
        <f t="shared" si="1"/>
        <v>0.07897959184</v>
      </c>
      <c r="O8" s="248"/>
      <c r="P8" s="248"/>
      <c r="Q8" s="248"/>
      <c r="R8" s="248"/>
      <c r="S8" s="328"/>
      <c r="T8" s="328"/>
      <c r="U8" s="328"/>
      <c r="V8" s="329"/>
    </row>
    <row r="9">
      <c r="A9" s="250">
        <f>all!A24</f>
        <v>43908</v>
      </c>
      <c r="B9" s="320">
        <f>all!K24</f>
        <v>6000</v>
      </c>
      <c r="C9" s="320">
        <f>all!B24</f>
        <v>418</v>
      </c>
      <c r="D9" s="333">
        <f>all!C24</f>
        <v>31</v>
      </c>
      <c r="E9" s="321">
        <f>all!L24</f>
        <v>1100</v>
      </c>
      <c r="F9" s="330">
        <f>all!M24</f>
        <v>0.02818181818</v>
      </c>
      <c r="G9" s="330"/>
      <c r="H9" s="334"/>
      <c r="I9" s="334"/>
      <c r="J9" s="334"/>
      <c r="K9" s="335">
        <f t="shared" si="2"/>
        <v>507.1428571</v>
      </c>
      <c r="L9" s="336">
        <f t="shared" si="3"/>
        <v>45.57142857</v>
      </c>
      <c r="M9" s="54">
        <f t="shared" si="4"/>
        <v>0.08985915493</v>
      </c>
      <c r="N9" s="54">
        <f t="shared" si="1"/>
        <v>0.06966666667</v>
      </c>
      <c r="O9" s="248"/>
      <c r="P9" s="248"/>
      <c r="Q9" s="248"/>
      <c r="R9" s="248"/>
      <c r="S9" s="328"/>
      <c r="T9" s="328"/>
      <c r="U9" s="328"/>
      <c r="V9" s="329"/>
    </row>
    <row r="10">
      <c r="A10" s="250">
        <f>all!A25</f>
        <v>43909</v>
      </c>
      <c r="B10" s="320">
        <f>all!K25</f>
        <v>6600</v>
      </c>
      <c r="C10" s="320">
        <f>all!B25</f>
        <v>464</v>
      </c>
      <c r="D10" s="333">
        <f>all!C25</f>
        <v>46</v>
      </c>
      <c r="E10" s="321">
        <f>all!L25</f>
        <v>600</v>
      </c>
      <c r="F10" s="330">
        <f>all!M25</f>
        <v>0.07666666667</v>
      </c>
      <c r="G10" s="337">
        <f t="shared" ref="G10:G258" si="5">sum(D4:D10)/sum(E4:E10)</f>
        <v>0.08897435897</v>
      </c>
      <c r="H10" s="334"/>
      <c r="I10" s="334"/>
      <c r="J10" s="334"/>
      <c r="K10" s="335">
        <f t="shared" si="2"/>
        <v>557.1428571</v>
      </c>
      <c r="L10" s="336">
        <f t="shared" si="3"/>
        <v>49.57142857</v>
      </c>
      <c r="M10" s="54">
        <f t="shared" si="4"/>
        <v>0.08897435897</v>
      </c>
      <c r="N10" s="54">
        <f t="shared" si="1"/>
        <v>0.0703030303</v>
      </c>
      <c r="O10" s="248"/>
      <c r="P10" s="248"/>
      <c r="Q10" s="248"/>
      <c r="R10" s="248"/>
      <c r="S10" s="328"/>
      <c r="T10" s="328"/>
      <c r="U10" s="328"/>
      <c r="V10" s="329"/>
    </row>
    <row r="11">
      <c r="A11" s="250">
        <f>all!A26</f>
        <v>43910</v>
      </c>
      <c r="B11" s="320">
        <f>all!K26</f>
        <v>7200</v>
      </c>
      <c r="C11" s="320">
        <f>all!B26</f>
        <v>495</v>
      </c>
      <c r="D11" s="333">
        <f>all!C26</f>
        <v>31</v>
      </c>
      <c r="E11" s="321">
        <f>all!L26</f>
        <v>600</v>
      </c>
      <c r="F11" s="330">
        <f>all!M26</f>
        <v>0.05166666667</v>
      </c>
      <c r="G11" s="337">
        <f t="shared" si="5"/>
        <v>0.06777777778</v>
      </c>
      <c r="H11" s="334"/>
      <c r="I11" s="334"/>
      <c r="J11" s="334"/>
      <c r="K11" s="335">
        <f t="shared" si="2"/>
        <v>642.8571429</v>
      </c>
      <c r="L11" s="336">
        <f t="shared" si="3"/>
        <v>43.57142857</v>
      </c>
      <c r="M11" s="54">
        <f t="shared" si="4"/>
        <v>0.06777777778</v>
      </c>
      <c r="N11" s="54">
        <f t="shared" si="1"/>
        <v>0.06875</v>
      </c>
      <c r="O11" s="248"/>
      <c r="P11" s="248"/>
      <c r="Q11" s="248"/>
      <c r="R11" s="248"/>
      <c r="S11" s="328"/>
      <c r="T11" s="328"/>
      <c r="U11" s="328"/>
      <c r="V11" s="329"/>
    </row>
    <row r="12">
      <c r="A12" s="332">
        <f>all!A27</f>
        <v>43911</v>
      </c>
      <c r="B12" s="320">
        <f>all!K27</f>
        <v>7830</v>
      </c>
      <c r="C12" s="320">
        <f>all!B27</f>
        <v>530</v>
      </c>
      <c r="D12" s="333">
        <f>all!C27</f>
        <v>35</v>
      </c>
      <c r="E12" s="321">
        <f>all!L27</f>
        <v>630</v>
      </c>
      <c r="F12" s="330">
        <f>all!M27</f>
        <v>0.05555555556</v>
      </c>
      <c r="G12" s="337">
        <f t="shared" si="5"/>
        <v>0.06817155756</v>
      </c>
      <c r="H12" s="334"/>
      <c r="I12" s="334"/>
      <c r="J12" s="334"/>
      <c r="K12" s="335">
        <f t="shared" si="2"/>
        <v>632.8571429</v>
      </c>
      <c r="L12" s="336">
        <f t="shared" si="3"/>
        <v>43.14285714</v>
      </c>
      <c r="M12" s="54">
        <f t="shared" si="4"/>
        <v>0.06817155756</v>
      </c>
      <c r="N12" s="54">
        <f t="shared" si="1"/>
        <v>0.06768837803</v>
      </c>
      <c r="O12" s="248"/>
      <c r="P12" s="248"/>
      <c r="Q12" s="248"/>
      <c r="R12" s="248"/>
      <c r="S12" s="328"/>
      <c r="T12" s="328"/>
      <c r="U12" s="328"/>
      <c r="V12" s="329"/>
    </row>
    <row r="13">
      <c r="A13" s="332">
        <f>all!A28</f>
        <v>43912</v>
      </c>
      <c r="B13" s="320">
        <f>all!K28</f>
        <v>8006</v>
      </c>
      <c r="C13" s="320">
        <f>all!B28</f>
        <v>624</v>
      </c>
      <c r="D13" s="333">
        <f>all!C28</f>
        <v>94</v>
      </c>
      <c r="E13" s="321">
        <f>all!L28</f>
        <v>176</v>
      </c>
      <c r="F13" s="330">
        <f>all!M28</f>
        <v>0.5340909091</v>
      </c>
      <c r="G13" s="337">
        <f t="shared" si="5"/>
        <v>0.07314028957</v>
      </c>
      <c r="H13" s="334"/>
      <c r="I13" s="334"/>
      <c r="J13" s="334"/>
      <c r="K13" s="335">
        <f t="shared" si="2"/>
        <v>572.2857143</v>
      </c>
      <c r="L13" s="336">
        <f t="shared" si="3"/>
        <v>41.85714286</v>
      </c>
      <c r="M13" s="54">
        <f t="shared" si="4"/>
        <v>0.07314028957</v>
      </c>
      <c r="N13" s="54">
        <f t="shared" si="1"/>
        <v>0.07794154384</v>
      </c>
      <c r="O13" s="248"/>
      <c r="P13" s="248"/>
      <c r="Q13" s="248"/>
      <c r="R13" s="248"/>
      <c r="S13" s="328"/>
      <c r="T13" s="328"/>
      <c r="U13" s="328"/>
      <c r="V13" s="329"/>
    </row>
    <row r="14">
      <c r="A14" s="250">
        <f>all!A29</f>
        <v>43913</v>
      </c>
      <c r="B14" s="320">
        <f>all!K29</f>
        <v>8644</v>
      </c>
      <c r="C14" s="320">
        <f>all!B29</f>
        <v>695</v>
      </c>
      <c r="D14" s="333">
        <f>all!C29</f>
        <v>71</v>
      </c>
      <c r="E14" s="321">
        <f>all!L29</f>
        <v>638</v>
      </c>
      <c r="F14" s="330">
        <f>all!M29</f>
        <v>0.1112852665</v>
      </c>
      <c r="G14" s="337">
        <f t="shared" si="5"/>
        <v>0.07932469935</v>
      </c>
      <c r="H14" s="334"/>
      <c r="I14" s="334"/>
      <c r="J14" s="334"/>
      <c r="K14" s="335">
        <f t="shared" si="2"/>
        <v>617.7142857</v>
      </c>
      <c r="L14" s="336">
        <f t="shared" si="3"/>
        <v>49</v>
      </c>
      <c r="M14" s="54">
        <f t="shared" si="4"/>
        <v>0.07932469935</v>
      </c>
      <c r="N14" s="54">
        <f t="shared" si="1"/>
        <v>0.08040259139</v>
      </c>
      <c r="O14" s="248"/>
      <c r="P14" s="248"/>
      <c r="Q14" s="248"/>
      <c r="R14" s="248"/>
      <c r="S14" s="328"/>
      <c r="T14" s="328"/>
      <c r="U14" s="328"/>
      <c r="V14" s="329"/>
    </row>
    <row r="15">
      <c r="A15" s="250">
        <f>all!A30</f>
        <v>43914</v>
      </c>
      <c r="B15" s="320">
        <f>all!K30</f>
        <v>9071</v>
      </c>
      <c r="C15" s="320">
        <f>all!B30</f>
        <v>743</v>
      </c>
      <c r="D15" s="333">
        <f>all!C30</f>
        <v>48</v>
      </c>
      <c r="E15" s="321">
        <f>all!L30</f>
        <v>427</v>
      </c>
      <c r="F15" s="330">
        <f>all!M30</f>
        <v>0.112412178</v>
      </c>
      <c r="G15" s="337">
        <f t="shared" si="5"/>
        <v>0.08535123472</v>
      </c>
      <c r="H15" s="334"/>
      <c r="I15" s="334"/>
      <c r="J15" s="334"/>
      <c r="K15" s="335">
        <f t="shared" si="2"/>
        <v>595.8571429</v>
      </c>
      <c r="L15" s="336">
        <f t="shared" si="3"/>
        <v>50.85714286</v>
      </c>
      <c r="M15" s="54">
        <f t="shared" si="4"/>
        <v>0.08535123472</v>
      </c>
      <c r="N15" s="54">
        <f t="shared" si="1"/>
        <v>0.08190938155</v>
      </c>
      <c r="O15" s="248"/>
      <c r="P15" s="248"/>
      <c r="Q15" s="248"/>
      <c r="R15" s="248"/>
      <c r="S15" s="328"/>
      <c r="T15" s="328"/>
      <c r="U15" s="328"/>
      <c r="V15" s="329"/>
    </row>
    <row r="16">
      <c r="A16" s="250">
        <f>all!A31</f>
        <v>43915</v>
      </c>
      <c r="B16" s="320">
        <f>all!K31</f>
        <v>10495</v>
      </c>
      <c r="C16" s="320">
        <f>all!B31</f>
        <v>835</v>
      </c>
      <c r="D16" s="333">
        <f>all!C31</f>
        <v>92</v>
      </c>
      <c r="E16" s="321">
        <f>all!L31</f>
        <v>1424</v>
      </c>
      <c r="F16" s="330">
        <f>all!M31</f>
        <v>0.06460674157</v>
      </c>
      <c r="G16" s="337">
        <f t="shared" si="5"/>
        <v>0.09276974416</v>
      </c>
      <c r="H16" s="334"/>
      <c r="I16" s="334"/>
      <c r="J16" s="334"/>
      <c r="K16" s="335">
        <f t="shared" si="2"/>
        <v>642.1428571</v>
      </c>
      <c r="L16" s="336">
        <f t="shared" si="3"/>
        <v>59.57142857</v>
      </c>
      <c r="M16" s="54">
        <f t="shared" si="4"/>
        <v>0.09276974416</v>
      </c>
      <c r="N16" s="54">
        <f t="shared" si="1"/>
        <v>0.07956169605</v>
      </c>
      <c r="O16" s="248"/>
      <c r="P16" s="248"/>
      <c r="Q16" s="248"/>
      <c r="R16" s="248"/>
      <c r="S16" s="328"/>
      <c r="T16" s="328"/>
      <c r="U16" s="328"/>
      <c r="V16" s="329"/>
    </row>
    <row r="17">
      <c r="A17" s="250">
        <f>all!A32</f>
        <v>43916</v>
      </c>
      <c r="B17" s="320">
        <f>all!K32</f>
        <v>11784.33333</v>
      </c>
      <c r="C17" s="320">
        <f>all!B32</f>
        <v>906</v>
      </c>
      <c r="D17" s="333">
        <f>all!C32</f>
        <v>71</v>
      </c>
      <c r="E17" s="321">
        <f>all!L32</f>
        <v>1289.333333</v>
      </c>
      <c r="F17" s="330">
        <f>all!M32</f>
        <v>0.0550672182</v>
      </c>
      <c r="G17" s="337">
        <f t="shared" si="5"/>
        <v>0.08525686363</v>
      </c>
      <c r="H17" s="334"/>
      <c r="I17" s="334"/>
      <c r="J17" s="334"/>
      <c r="K17" s="335">
        <f t="shared" si="2"/>
        <v>740.6190476</v>
      </c>
      <c r="L17" s="336">
        <f t="shared" si="3"/>
        <v>63.14285714</v>
      </c>
      <c r="M17" s="54">
        <f t="shared" si="4"/>
        <v>0.08525686363</v>
      </c>
      <c r="N17" s="54">
        <f t="shared" si="1"/>
        <v>0.07688173564</v>
      </c>
      <c r="O17" s="248"/>
      <c r="P17" s="248"/>
      <c r="Q17" s="248"/>
      <c r="R17" s="248"/>
      <c r="S17" s="328"/>
      <c r="T17" s="328"/>
      <c r="U17" s="328"/>
      <c r="V17" s="329"/>
    </row>
    <row r="18">
      <c r="A18" s="250">
        <f>all!A33</f>
        <v>43917</v>
      </c>
      <c r="B18" s="320">
        <f>all!K33</f>
        <v>13073.66667</v>
      </c>
      <c r="C18" s="320">
        <f>all!B33</f>
        <v>980</v>
      </c>
      <c r="D18" s="333">
        <f>all!C33</f>
        <v>74</v>
      </c>
      <c r="E18" s="321">
        <f>all!L33</f>
        <v>1289.333333</v>
      </c>
      <c r="F18" s="330">
        <f>all!M33</f>
        <v>0.05739400207</v>
      </c>
      <c r="G18" s="337">
        <f t="shared" si="5"/>
        <v>0.08257193122</v>
      </c>
      <c r="H18" s="334"/>
      <c r="I18" s="334"/>
      <c r="J18" s="334"/>
      <c r="K18" s="335">
        <f t="shared" si="2"/>
        <v>839.0952381</v>
      </c>
      <c r="L18" s="336">
        <f t="shared" si="3"/>
        <v>69.28571429</v>
      </c>
      <c r="M18" s="54">
        <f t="shared" si="4"/>
        <v>0.08257193122</v>
      </c>
      <c r="N18" s="54">
        <f t="shared" si="1"/>
        <v>0.07495984294</v>
      </c>
      <c r="O18" s="248"/>
      <c r="P18" s="248"/>
      <c r="Q18" s="248"/>
      <c r="R18" s="248"/>
      <c r="S18" s="328"/>
      <c r="T18" s="328"/>
      <c r="U18" s="328"/>
      <c r="V18" s="329"/>
    </row>
    <row r="19">
      <c r="A19" s="332">
        <f>all!A34</f>
        <v>43918</v>
      </c>
      <c r="B19" s="320">
        <f>all!K34</f>
        <v>14363</v>
      </c>
      <c r="C19" s="320">
        <f>all!B34</f>
        <v>1075</v>
      </c>
      <c r="D19" s="333">
        <f>all!C34</f>
        <v>95</v>
      </c>
      <c r="E19" s="321">
        <f>all!L34</f>
        <v>1289.333333</v>
      </c>
      <c r="F19" s="330">
        <f>all!M34</f>
        <v>0.07368148914</v>
      </c>
      <c r="G19" s="337">
        <f t="shared" si="5"/>
        <v>0.0834226236</v>
      </c>
      <c r="H19" s="334"/>
      <c r="I19" s="334"/>
      <c r="J19" s="334"/>
      <c r="K19" s="335">
        <f t="shared" si="2"/>
        <v>933.2857143</v>
      </c>
      <c r="L19" s="336">
        <f t="shared" si="3"/>
        <v>77.85714286</v>
      </c>
      <c r="M19" s="54">
        <f t="shared" si="4"/>
        <v>0.0834226236</v>
      </c>
      <c r="N19" s="54">
        <f t="shared" si="1"/>
        <v>0.07484508807</v>
      </c>
      <c r="O19" s="248"/>
      <c r="P19" s="248"/>
      <c r="Q19" s="248"/>
      <c r="R19" s="248"/>
      <c r="S19" s="328"/>
      <c r="T19" s="328"/>
      <c r="U19" s="328"/>
      <c r="V19" s="329"/>
    </row>
    <row r="20">
      <c r="A20" s="332">
        <f>all!A35</f>
        <v>43919</v>
      </c>
      <c r="B20" s="320">
        <f>all!K35</f>
        <v>15151</v>
      </c>
      <c r="C20" s="320">
        <f>all!B35</f>
        <v>1170</v>
      </c>
      <c r="D20" s="333">
        <f>all!C35</f>
        <v>95</v>
      </c>
      <c r="E20" s="321">
        <f>all!L35</f>
        <v>788</v>
      </c>
      <c r="F20" s="330">
        <f>all!M35</f>
        <v>0.1205583756</v>
      </c>
      <c r="G20" s="337">
        <f t="shared" si="5"/>
        <v>0.07641707488</v>
      </c>
      <c r="H20" s="334"/>
      <c r="I20" s="334"/>
      <c r="J20" s="334"/>
      <c r="K20" s="335">
        <f t="shared" si="2"/>
        <v>1020.714286</v>
      </c>
      <c r="L20" s="336">
        <f t="shared" si="3"/>
        <v>78</v>
      </c>
      <c r="M20" s="54">
        <f t="shared" si="4"/>
        <v>0.07641707488</v>
      </c>
      <c r="N20" s="54">
        <f t="shared" si="1"/>
        <v>0.07722262557</v>
      </c>
      <c r="O20" s="248"/>
      <c r="P20" s="248"/>
      <c r="Q20" s="248"/>
      <c r="R20" s="248"/>
      <c r="S20" s="328"/>
      <c r="T20" s="328"/>
      <c r="U20" s="328"/>
      <c r="V20" s="329"/>
    </row>
    <row r="21" ht="15.75" customHeight="1">
      <c r="A21" s="250">
        <f>all!A36</f>
        <v>43920</v>
      </c>
      <c r="B21" s="320">
        <f>all!K36</f>
        <v>15961</v>
      </c>
      <c r="C21" s="320">
        <f>all!B36</f>
        <v>1226</v>
      </c>
      <c r="D21" s="256">
        <f>all!C36</f>
        <v>56</v>
      </c>
      <c r="E21" s="321">
        <f>all!L36</f>
        <v>810</v>
      </c>
      <c r="F21" s="330">
        <f>all!M36</f>
        <v>0.06913580247</v>
      </c>
      <c r="G21" s="337">
        <f t="shared" si="5"/>
        <v>0.07257072571</v>
      </c>
      <c r="H21" s="334"/>
      <c r="I21" s="334"/>
      <c r="J21" s="334"/>
      <c r="K21" s="335">
        <f t="shared" si="2"/>
        <v>1045.285714</v>
      </c>
      <c r="L21" s="336">
        <f t="shared" si="3"/>
        <v>75.85714286</v>
      </c>
      <c r="M21" s="54">
        <f t="shared" si="4"/>
        <v>0.07257072571</v>
      </c>
      <c r="N21" s="54">
        <f t="shared" si="1"/>
        <v>0.07681222981</v>
      </c>
      <c r="O21" s="248"/>
      <c r="P21" s="248"/>
      <c r="Q21" s="248"/>
      <c r="R21" s="248"/>
      <c r="S21" s="328"/>
      <c r="T21" s="328"/>
      <c r="U21" s="328"/>
      <c r="V21" s="329"/>
    </row>
    <row r="22" ht="15.75" customHeight="1">
      <c r="A22" s="250">
        <f>all!A37</f>
        <v>43921</v>
      </c>
      <c r="B22" s="320">
        <f>all!K37</f>
        <v>16732</v>
      </c>
      <c r="C22" s="320">
        <f>all!B37</f>
        <v>1328</v>
      </c>
      <c r="D22" s="256">
        <f>all!C37</f>
        <v>102</v>
      </c>
      <c r="E22" s="321">
        <f>all!L37</f>
        <v>771</v>
      </c>
      <c r="F22" s="330">
        <f>all!M37</f>
        <v>0.1322957198</v>
      </c>
      <c r="G22" s="337">
        <f t="shared" si="5"/>
        <v>0.07636078841</v>
      </c>
      <c r="H22" s="334"/>
      <c r="I22" s="334"/>
      <c r="J22" s="334"/>
      <c r="K22" s="335">
        <f t="shared" si="2"/>
        <v>1094.428571</v>
      </c>
      <c r="L22" s="336">
        <f t="shared" si="3"/>
        <v>83.57142857</v>
      </c>
      <c r="M22" s="54">
        <f t="shared" si="4"/>
        <v>0.07636078841</v>
      </c>
      <c r="N22" s="54">
        <f t="shared" si="1"/>
        <v>0.07936887401</v>
      </c>
      <c r="O22" s="248"/>
      <c r="P22" s="248"/>
      <c r="Q22" s="248"/>
      <c r="R22" s="248"/>
      <c r="S22" s="328"/>
      <c r="T22" s="328"/>
      <c r="U22" s="328"/>
      <c r="V22" s="329"/>
    </row>
    <row r="23" ht="15.75" customHeight="1">
      <c r="A23" s="250">
        <f>all!A38</f>
        <v>43922</v>
      </c>
      <c r="B23" s="320">
        <f>all!K38</f>
        <v>17350</v>
      </c>
      <c r="C23" s="320">
        <f>all!B38</f>
        <v>1429</v>
      </c>
      <c r="D23" s="256">
        <f>all!C38</f>
        <v>101</v>
      </c>
      <c r="E23" s="321">
        <f>all!L38</f>
        <v>618</v>
      </c>
      <c r="F23" s="330">
        <f>all!M38</f>
        <v>0.1634304207</v>
      </c>
      <c r="G23" s="337">
        <f t="shared" si="5"/>
        <v>0.08665207877</v>
      </c>
      <c r="H23" s="334"/>
      <c r="I23" s="334"/>
      <c r="J23" s="334"/>
      <c r="K23" s="335">
        <f t="shared" si="2"/>
        <v>979.2857143</v>
      </c>
      <c r="L23" s="336">
        <f t="shared" si="3"/>
        <v>84.85714286</v>
      </c>
      <c r="M23" s="54">
        <f t="shared" si="4"/>
        <v>0.08665207877</v>
      </c>
      <c r="N23" s="54">
        <f t="shared" si="1"/>
        <v>0.08236311239</v>
      </c>
      <c r="O23" s="248"/>
      <c r="P23" s="248"/>
      <c r="Q23" s="248"/>
      <c r="R23" s="248"/>
      <c r="S23" s="328"/>
      <c r="T23" s="328"/>
      <c r="U23" s="328"/>
      <c r="V23" s="329"/>
    </row>
    <row r="24" ht="15.75" customHeight="1">
      <c r="A24" s="250">
        <f>all!A39</f>
        <v>43923</v>
      </c>
      <c r="B24" s="320">
        <f>all!K39</f>
        <v>18844</v>
      </c>
      <c r="C24" s="320">
        <f>all!B39</f>
        <v>1558</v>
      </c>
      <c r="D24" s="256">
        <f>all!C39</f>
        <v>129</v>
      </c>
      <c r="E24" s="321">
        <f>all!L39</f>
        <v>1494</v>
      </c>
      <c r="F24" s="330">
        <f>all!M39</f>
        <v>0.08634538153</v>
      </c>
      <c r="G24" s="337">
        <f t="shared" si="5"/>
        <v>0.0923556353</v>
      </c>
      <c r="H24" s="334"/>
      <c r="I24" s="334"/>
      <c r="J24" s="334"/>
      <c r="K24" s="335">
        <f t="shared" si="2"/>
        <v>1008.52381</v>
      </c>
      <c r="L24" s="336">
        <f t="shared" si="3"/>
        <v>93.14285714</v>
      </c>
      <c r="M24" s="54">
        <f t="shared" si="4"/>
        <v>0.0923556353</v>
      </c>
      <c r="N24" s="54">
        <f t="shared" si="1"/>
        <v>0.08267883677</v>
      </c>
      <c r="O24" s="248"/>
      <c r="P24" s="248"/>
      <c r="Q24" s="248"/>
      <c r="R24" s="248"/>
      <c r="S24" s="328"/>
      <c r="T24" s="328"/>
      <c r="U24" s="328"/>
      <c r="V24" s="329"/>
    </row>
    <row r="25" ht="15.75" customHeight="1">
      <c r="A25" s="250">
        <f>all!A40</f>
        <v>43924</v>
      </c>
      <c r="B25" s="320">
        <f>all!K40</f>
        <v>22437</v>
      </c>
      <c r="C25" s="320">
        <f>all!B40</f>
        <v>1627</v>
      </c>
      <c r="D25" s="256">
        <f>all!C40</f>
        <v>69</v>
      </c>
      <c r="E25" s="321">
        <f>all!L40</f>
        <v>3593</v>
      </c>
      <c r="F25" s="330">
        <f>all!M40</f>
        <v>0.01920400779</v>
      </c>
      <c r="G25" s="337">
        <f t="shared" si="5"/>
        <v>0.0690993236</v>
      </c>
      <c r="H25" s="334"/>
      <c r="I25" s="334"/>
      <c r="J25" s="334"/>
      <c r="K25" s="335">
        <f t="shared" si="2"/>
        <v>1337.619048</v>
      </c>
      <c r="L25" s="336">
        <f t="shared" si="3"/>
        <v>92.42857143</v>
      </c>
      <c r="M25" s="54">
        <f t="shared" si="4"/>
        <v>0.0690993236</v>
      </c>
      <c r="N25" s="54">
        <f t="shared" si="1"/>
        <v>0.07251415073</v>
      </c>
      <c r="O25" s="248"/>
      <c r="P25" s="248"/>
      <c r="Q25" s="248"/>
      <c r="R25" s="248"/>
      <c r="S25" s="328"/>
      <c r="T25" s="328"/>
      <c r="U25" s="328"/>
      <c r="V25" s="329"/>
    </row>
    <row r="26" ht="15.75" customHeight="1">
      <c r="A26" s="332">
        <f>all!A41</f>
        <v>43925</v>
      </c>
      <c r="B26" s="320">
        <f>all!K41</f>
        <v>23333</v>
      </c>
      <c r="C26" s="320">
        <f>all!B41</f>
        <v>1687</v>
      </c>
      <c r="D26" s="256">
        <f>all!C41</f>
        <v>60</v>
      </c>
      <c r="E26" s="321">
        <f>all!L41</f>
        <v>896</v>
      </c>
      <c r="F26" s="330">
        <f>all!M41</f>
        <v>0.06696428571</v>
      </c>
      <c r="G26" s="337">
        <f t="shared" si="5"/>
        <v>0.06822742475</v>
      </c>
      <c r="H26" s="334"/>
      <c r="I26" s="334"/>
      <c r="J26" s="334"/>
      <c r="K26" s="335">
        <f t="shared" si="2"/>
        <v>1281.428571</v>
      </c>
      <c r="L26" s="336">
        <f t="shared" si="3"/>
        <v>87.42857143</v>
      </c>
      <c r="M26" s="54">
        <f t="shared" si="4"/>
        <v>0.06822742475</v>
      </c>
      <c r="N26" s="54">
        <f t="shared" si="1"/>
        <v>0.07230103287</v>
      </c>
      <c r="O26" s="248"/>
      <c r="P26" s="248"/>
      <c r="Q26" s="248"/>
      <c r="R26" s="248"/>
      <c r="S26" s="328"/>
      <c r="T26" s="328"/>
      <c r="U26" s="328"/>
      <c r="V26" s="329"/>
    </row>
    <row r="27" ht="15.75" customHeight="1">
      <c r="A27" s="332">
        <f>all!A42</f>
        <v>43926</v>
      </c>
      <c r="B27" s="320">
        <f>all!K42</f>
        <v>25453</v>
      </c>
      <c r="C27" s="320">
        <f>all!B42</f>
        <v>1749</v>
      </c>
      <c r="D27" s="256">
        <f>all!C42</f>
        <v>62</v>
      </c>
      <c r="E27" s="321">
        <f>all!L42</f>
        <v>2120</v>
      </c>
      <c r="F27" s="330">
        <f>all!M42</f>
        <v>0.02924528302</v>
      </c>
      <c r="G27" s="337">
        <f t="shared" si="5"/>
        <v>0.05620267909</v>
      </c>
      <c r="H27" s="334"/>
      <c r="I27" s="334"/>
      <c r="J27" s="334"/>
      <c r="K27" s="335">
        <f t="shared" si="2"/>
        <v>1471.714286</v>
      </c>
      <c r="L27" s="336">
        <f t="shared" si="3"/>
        <v>82.71428571</v>
      </c>
      <c r="M27" s="54">
        <f t="shared" si="4"/>
        <v>0.05620267909</v>
      </c>
      <c r="N27" s="54">
        <f t="shared" si="1"/>
        <v>0.06871488626</v>
      </c>
      <c r="O27" s="248"/>
      <c r="P27" s="248"/>
      <c r="Q27" s="248"/>
      <c r="R27" s="248"/>
      <c r="S27" s="328"/>
      <c r="T27" s="328"/>
      <c r="U27" s="328"/>
      <c r="V27" s="329"/>
    </row>
    <row r="28" ht="15.75" customHeight="1">
      <c r="A28" s="250">
        <f>all!A43</f>
        <v>43927</v>
      </c>
      <c r="B28" s="320">
        <f>all!K43</f>
        <v>26193</v>
      </c>
      <c r="C28" s="320">
        <f>all!B43</f>
        <v>1769</v>
      </c>
      <c r="D28" s="256">
        <f>all!C43</f>
        <v>20</v>
      </c>
      <c r="E28" s="321">
        <f>all!L43</f>
        <v>740</v>
      </c>
      <c r="F28" s="330">
        <f>all!M43</f>
        <v>0.02702702703</v>
      </c>
      <c r="G28" s="337">
        <f t="shared" si="5"/>
        <v>0.05306880375</v>
      </c>
      <c r="H28" s="334"/>
      <c r="I28" s="334"/>
      <c r="J28" s="334"/>
      <c r="K28" s="335">
        <f t="shared" si="2"/>
        <v>1461.714286</v>
      </c>
      <c r="L28" s="336">
        <f t="shared" si="3"/>
        <v>77.57142857</v>
      </c>
      <c r="M28" s="54">
        <f t="shared" si="4"/>
        <v>0.05306880375</v>
      </c>
      <c r="N28" s="54">
        <f t="shared" si="1"/>
        <v>0.06753712824</v>
      </c>
      <c r="O28" s="248"/>
      <c r="P28" s="248"/>
      <c r="Q28" s="248"/>
      <c r="R28" s="248"/>
      <c r="S28" s="328"/>
      <c r="T28" s="328"/>
      <c r="U28" s="328"/>
      <c r="V28" s="329"/>
    </row>
    <row r="29" ht="15.75" customHeight="1">
      <c r="A29" s="250">
        <f>all!A44</f>
        <v>43928</v>
      </c>
      <c r="B29" s="320">
        <f>all!K44</f>
        <v>28584</v>
      </c>
      <c r="C29" s="320">
        <f>all!B44</f>
        <v>1846</v>
      </c>
      <c r="D29" s="256">
        <f>all!C44</f>
        <v>77</v>
      </c>
      <c r="E29" s="321">
        <f>all!L44</f>
        <v>2391</v>
      </c>
      <c r="F29" s="330">
        <f>all!M44</f>
        <v>0.0322040987</v>
      </c>
      <c r="G29" s="337">
        <f t="shared" si="5"/>
        <v>0.04370570368</v>
      </c>
      <c r="H29" s="334"/>
      <c r="I29" s="334"/>
      <c r="J29" s="334"/>
      <c r="K29" s="335">
        <f t="shared" si="2"/>
        <v>1693.142857</v>
      </c>
      <c r="L29" s="336">
        <f t="shared" si="3"/>
        <v>74</v>
      </c>
      <c r="M29" s="54">
        <f t="shared" si="4"/>
        <v>0.04370570368</v>
      </c>
      <c r="N29" s="54">
        <f t="shared" si="1"/>
        <v>0.0645815841</v>
      </c>
      <c r="O29" s="248"/>
      <c r="P29" s="248"/>
      <c r="Q29" s="248"/>
      <c r="R29" s="248"/>
      <c r="S29" s="328"/>
      <c r="T29" s="328"/>
      <c r="U29" s="328"/>
      <c r="V29" s="329"/>
    </row>
    <row r="30" ht="15.75" customHeight="1">
      <c r="A30" s="250">
        <f>all!A45</f>
        <v>43929</v>
      </c>
      <c r="B30" s="320">
        <f>all!K45</f>
        <v>32528</v>
      </c>
      <c r="C30" s="320">
        <f>all!B45</f>
        <v>1898</v>
      </c>
      <c r="D30" s="256">
        <f>all!C45</f>
        <v>52</v>
      </c>
      <c r="E30" s="321">
        <f>all!L45</f>
        <v>3944</v>
      </c>
      <c r="F30" s="338">
        <f>all!M45</f>
        <v>0.01318458418</v>
      </c>
      <c r="G30" s="337">
        <f t="shared" si="5"/>
        <v>0.03089998682</v>
      </c>
      <c r="H30" s="334"/>
      <c r="I30" s="334"/>
      <c r="J30" s="334"/>
      <c r="K30" s="335">
        <f t="shared" si="2"/>
        <v>2168.285714</v>
      </c>
      <c r="L30" s="336">
        <f t="shared" si="3"/>
        <v>67</v>
      </c>
      <c r="M30" s="54">
        <f t="shared" si="4"/>
        <v>0.03089998682</v>
      </c>
      <c r="N30" s="54">
        <f t="shared" si="1"/>
        <v>0.05834972946</v>
      </c>
      <c r="O30" s="248"/>
      <c r="P30" s="248"/>
      <c r="Q30" s="248"/>
      <c r="R30" s="248"/>
      <c r="S30" s="328"/>
      <c r="T30" s="328"/>
      <c r="U30" s="328"/>
      <c r="V30" s="329"/>
    </row>
    <row r="31" ht="15.75" customHeight="1">
      <c r="A31" s="250">
        <f>all!A46</f>
        <v>43930</v>
      </c>
      <c r="B31" s="320">
        <f>all!K46</f>
        <v>33634</v>
      </c>
      <c r="C31" s="320">
        <f>all!B46</f>
        <v>1969</v>
      </c>
      <c r="D31" s="256">
        <f>all!C46</f>
        <v>71</v>
      </c>
      <c r="E31" s="321">
        <f>all!L46</f>
        <v>1106</v>
      </c>
      <c r="F31" s="338">
        <f>all!M46</f>
        <v>0.06419529837</v>
      </c>
      <c r="G31" s="337">
        <f t="shared" si="5"/>
        <v>0.02778904665</v>
      </c>
      <c r="H31" s="334"/>
      <c r="I31" s="334"/>
      <c r="J31" s="334"/>
      <c r="K31" s="335">
        <f t="shared" si="2"/>
        <v>2112.857143</v>
      </c>
      <c r="L31" s="336">
        <f t="shared" si="3"/>
        <v>58.71428571</v>
      </c>
      <c r="M31" s="54">
        <f t="shared" si="4"/>
        <v>0.02778904665</v>
      </c>
      <c r="N31" s="54">
        <f t="shared" si="1"/>
        <v>0.0585419516</v>
      </c>
      <c r="O31" s="248"/>
      <c r="P31" s="248"/>
      <c r="Q31" s="248"/>
      <c r="R31" s="248"/>
      <c r="S31" s="328"/>
      <c r="T31" s="328"/>
      <c r="U31" s="328"/>
      <c r="V31" s="329"/>
    </row>
    <row r="32" ht="15.75" customHeight="1">
      <c r="A32" s="250">
        <f>all!A47</f>
        <v>43931</v>
      </c>
      <c r="B32" s="320">
        <f>all!K47</f>
        <v>35432</v>
      </c>
      <c r="C32" s="320">
        <f>all!B47</f>
        <v>2023</v>
      </c>
      <c r="D32" s="256">
        <f>all!C47</f>
        <v>54</v>
      </c>
      <c r="E32" s="321">
        <f>all!L47</f>
        <v>1798</v>
      </c>
      <c r="F32" s="338">
        <f>all!M47</f>
        <v>0.03003337041</v>
      </c>
      <c r="G32" s="337">
        <f t="shared" si="5"/>
        <v>0.03047325895</v>
      </c>
      <c r="H32" s="334"/>
      <c r="I32" s="334"/>
      <c r="J32" s="334"/>
      <c r="K32" s="335">
        <f t="shared" si="2"/>
        <v>1856.428571</v>
      </c>
      <c r="L32" s="336">
        <f t="shared" si="3"/>
        <v>56.57142857</v>
      </c>
      <c r="M32" s="54">
        <f t="shared" si="4"/>
        <v>0.03047325895</v>
      </c>
      <c r="N32" s="54">
        <f t="shared" si="1"/>
        <v>0.0570952811</v>
      </c>
      <c r="O32" s="248"/>
      <c r="P32" s="248"/>
      <c r="Q32" s="248"/>
      <c r="R32" s="248"/>
      <c r="S32" s="328"/>
      <c r="T32" s="328"/>
      <c r="U32" s="328"/>
      <c r="V32" s="329"/>
    </row>
    <row r="33" ht="15.75" customHeight="1">
      <c r="A33" s="332">
        <f>all!A48</f>
        <v>43932</v>
      </c>
      <c r="B33" s="320">
        <f>all!K48</f>
        <v>37344</v>
      </c>
      <c r="C33" s="320">
        <f>all!B48</f>
        <v>2095</v>
      </c>
      <c r="D33" s="256">
        <f>all!C48</f>
        <v>72</v>
      </c>
      <c r="E33" s="321">
        <f>all!L48</f>
        <v>1912</v>
      </c>
      <c r="F33" s="338">
        <f>all!M48</f>
        <v>0.03765690377</v>
      </c>
      <c r="G33" s="337">
        <f t="shared" si="5"/>
        <v>0.02911997716</v>
      </c>
      <c r="H33" s="334"/>
      <c r="I33" s="334"/>
      <c r="J33" s="334"/>
      <c r="K33" s="335">
        <f t="shared" si="2"/>
        <v>2001.571429</v>
      </c>
      <c r="L33" s="336">
        <f t="shared" si="3"/>
        <v>58.28571429</v>
      </c>
      <c r="M33" s="54">
        <f t="shared" si="4"/>
        <v>0.02911997716</v>
      </c>
      <c r="N33" s="54">
        <f t="shared" si="1"/>
        <v>0.05610004284</v>
      </c>
      <c r="O33" s="248"/>
      <c r="P33" s="248"/>
      <c r="Q33" s="248"/>
      <c r="R33" s="248"/>
      <c r="S33" s="328"/>
      <c r="T33" s="328"/>
      <c r="U33" s="328"/>
      <c r="V33" s="329"/>
    </row>
    <row r="34" ht="15.75" customHeight="1">
      <c r="A34" s="332">
        <f>all!A49</f>
        <v>43933</v>
      </c>
      <c r="B34" s="320">
        <f>all!K49</f>
        <v>42261</v>
      </c>
      <c r="C34" s="320">
        <f>all!B49</f>
        <v>2128</v>
      </c>
      <c r="D34" s="256">
        <f>all!C49</f>
        <v>33</v>
      </c>
      <c r="E34" s="321">
        <f>all!L49</f>
        <v>4917</v>
      </c>
      <c r="F34" s="338">
        <f>all!M49</f>
        <v>0.006711409396</v>
      </c>
      <c r="G34" s="337">
        <f t="shared" si="5"/>
        <v>0.02254878629</v>
      </c>
      <c r="H34" s="334"/>
      <c r="I34" s="334"/>
      <c r="J34" s="334"/>
      <c r="K34" s="335">
        <f t="shared" si="2"/>
        <v>2401.142857</v>
      </c>
      <c r="L34" s="336">
        <f t="shared" si="3"/>
        <v>54.14285714</v>
      </c>
      <c r="M34" s="54">
        <f t="shared" si="4"/>
        <v>0.02254878629</v>
      </c>
      <c r="N34" s="54">
        <f t="shared" si="1"/>
        <v>0.05035375405</v>
      </c>
      <c r="O34" s="248"/>
      <c r="P34" s="248"/>
      <c r="Q34" s="248"/>
      <c r="R34" s="248"/>
      <c r="S34" s="328"/>
      <c r="T34" s="328"/>
      <c r="U34" s="328"/>
      <c r="V34" s="329"/>
    </row>
    <row r="35" ht="15.75" customHeight="1">
      <c r="A35" s="250">
        <f>all!A50</f>
        <v>43934</v>
      </c>
      <c r="B35" s="320">
        <f>all!K50</f>
        <v>43417</v>
      </c>
      <c r="C35" s="320">
        <f>all!B50</f>
        <v>2159</v>
      </c>
      <c r="D35" s="256">
        <f>all!C50</f>
        <v>31</v>
      </c>
      <c r="E35" s="321">
        <f>all!L50</f>
        <v>1156</v>
      </c>
      <c r="F35" s="338">
        <f>all!M50</f>
        <v>0.026816609</v>
      </c>
      <c r="G35" s="337">
        <f t="shared" si="5"/>
        <v>0.02264282397</v>
      </c>
      <c r="H35" s="334"/>
      <c r="I35" s="334"/>
      <c r="J35" s="334"/>
      <c r="K35" s="335">
        <f t="shared" si="2"/>
        <v>2460.571429</v>
      </c>
      <c r="L35" s="336">
        <f t="shared" si="3"/>
        <v>55.71428571</v>
      </c>
      <c r="M35" s="54">
        <f t="shared" si="4"/>
        <v>0.02264282397</v>
      </c>
      <c r="N35" s="54">
        <f t="shared" si="1"/>
        <v>0.04972706544</v>
      </c>
      <c r="O35" s="248"/>
      <c r="P35" s="248"/>
      <c r="Q35" s="248"/>
      <c r="R35" s="248"/>
      <c r="S35" s="328"/>
      <c r="T35" s="328"/>
      <c r="U35" s="328"/>
      <c r="V35" s="329"/>
    </row>
    <row r="36" ht="15.75" customHeight="1">
      <c r="A36" s="250">
        <f>all!A51</f>
        <v>43935</v>
      </c>
      <c r="B36" s="320">
        <f>all!K51</f>
        <v>45403</v>
      </c>
      <c r="C36" s="320">
        <f>all!B51</f>
        <v>2184</v>
      </c>
      <c r="D36" s="256">
        <f>all!C51</f>
        <v>25</v>
      </c>
      <c r="E36" s="321">
        <f>all!L51</f>
        <v>1986</v>
      </c>
      <c r="F36" s="338">
        <f>all!M51</f>
        <v>0.01258811682</v>
      </c>
      <c r="G36" s="337">
        <f t="shared" si="5"/>
        <v>0.02009631964</v>
      </c>
      <c r="H36" s="334"/>
      <c r="I36" s="334"/>
      <c r="J36" s="334"/>
      <c r="K36" s="335">
        <f t="shared" si="2"/>
        <v>2402.714286</v>
      </c>
      <c r="L36" s="336">
        <f t="shared" si="3"/>
        <v>48.28571429</v>
      </c>
      <c r="M36" s="54">
        <f t="shared" si="4"/>
        <v>0.02009631964</v>
      </c>
      <c r="N36" s="54">
        <f t="shared" si="1"/>
        <v>0.04810254829</v>
      </c>
      <c r="O36" s="248"/>
      <c r="P36" s="248"/>
      <c r="Q36" s="248"/>
      <c r="R36" s="248"/>
      <c r="S36" s="328"/>
      <c r="T36" s="328"/>
      <c r="U36" s="328"/>
      <c r="V36" s="329"/>
    </row>
    <row r="37" ht="15.75" customHeight="1">
      <c r="A37" s="250">
        <f>all!A52</f>
        <v>43936</v>
      </c>
      <c r="B37" s="320">
        <f>all!K52</f>
        <v>47389</v>
      </c>
      <c r="C37" s="320">
        <f>all!B52</f>
        <v>2206</v>
      </c>
      <c r="D37" s="256">
        <f>all!C52</f>
        <v>22</v>
      </c>
      <c r="E37" s="321">
        <f>all!L52</f>
        <v>1986</v>
      </c>
      <c r="F37" s="338">
        <f>all!M52</f>
        <v>0.0110775428</v>
      </c>
      <c r="G37" s="337">
        <f t="shared" si="5"/>
        <v>0.0207253886</v>
      </c>
      <c r="H37" s="334"/>
      <c r="I37" s="334"/>
      <c r="J37" s="334"/>
      <c r="K37" s="335">
        <f t="shared" si="2"/>
        <v>2123</v>
      </c>
      <c r="L37" s="336">
        <f t="shared" si="3"/>
        <v>44</v>
      </c>
      <c r="M37" s="54">
        <f t="shared" si="4"/>
        <v>0.0207253886</v>
      </c>
      <c r="N37" s="54">
        <f t="shared" si="1"/>
        <v>0.04655088734</v>
      </c>
      <c r="O37" s="248"/>
      <c r="P37" s="248"/>
      <c r="Q37" s="248"/>
      <c r="R37" s="248"/>
      <c r="S37" s="328"/>
      <c r="T37" s="328"/>
      <c r="U37" s="328"/>
      <c r="V37" s="329"/>
    </row>
    <row r="38" ht="15.75" customHeight="1">
      <c r="A38" s="250">
        <f>all!A53</f>
        <v>43937</v>
      </c>
      <c r="B38" s="320">
        <f>all!K53</f>
        <v>49390</v>
      </c>
      <c r="C38" s="320">
        <f>all!B53</f>
        <v>2221</v>
      </c>
      <c r="D38" s="256">
        <f>all!C53</f>
        <v>15</v>
      </c>
      <c r="E38" s="321">
        <f>all!L53</f>
        <v>2001</v>
      </c>
      <c r="F38" s="338">
        <f>all!M53</f>
        <v>0.007496251874</v>
      </c>
      <c r="G38" s="337">
        <f t="shared" si="5"/>
        <v>0.01599390708</v>
      </c>
      <c r="H38" s="334"/>
      <c r="I38" s="334"/>
      <c r="J38" s="334"/>
      <c r="K38" s="335">
        <f t="shared" si="2"/>
        <v>2250.857143</v>
      </c>
      <c r="L38" s="336">
        <f t="shared" si="3"/>
        <v>36</v>
      </c>
      <c r="M38" s="54">
        <f t="shared" si="4"/>
        <v>0.01599390708</v>
      </c>
      <c r="N38" s="54">
        <f t="shared" si="1"/>
        <v>0.04496861713</v>
      </c>
      <c r="O38" s="248"/>
      <c r="P38" s="248"/>
      <c r="Q38" s="248"/>
      <c r="R38" s="248"/>
      <c r="S38" s="328"/>
      <c r="T38" s="328"/>
      <c r="U38" s="328"/>
      <c r="V38" s="329"/>
    </row>
    <row r="39" ht="15.75" customHeight="1">
      <c r="A39" s="250">
        <f>all!A54</f>
        <v>43938</v>
      </c>
      <c r="B39" s="320">
        <f>all!K54</f>
        <v>51645</v>
      </c>
      <c r="C39" s="320">
        <f>all!B54</f>
        <v>2238</v>
      </c>
      <c r="D39" s="256">
        <f>all!C54</f>
        <v>17</v>
      </c>
      <c r="E39" s="321">
        <f>all!L54</f>
        <v>2255</v>
      </c>
      <c r="F39" s="338">
        <f>all!M54</f>
        <v>0.007538802661</v>
      </c>
      <c r="G39" s="337">
        <f t="shared" si="5"/>
        <v>0.01326096342</v>
      </c>
      <c r="H39" s="334"/>
      <c r="I39" s="334"/>
      <c r="J39" s="334"/>
      <c r="K39" s="335">
        <f t="shared" si="2"/>
        <v>2316.142857</v>
      </c>
      <c r="L39" s="336">
        <f t="shared" si="3"/>
        <v>30.71428571</v>
      </c>
      <c r="M39" s="54">
        <f t="shared" si="4"/>
        <v>0.01326096342</v>
      </c>
      <c r="N39" s="54">
        <f t="shared" si="1"/>
        <v>0.04333430148</v>
      </c>
      <c r="O39" s="248"/>
      <c r="P39" s="248"/>
      <c r="Q39" s="248"/>
      <c r="R39" s="248"/>
      <c r="S39" s="328"/>
      <c r="T39" s="328"/>
      <c r="U39" s="328"/>
      <c r="V39" s="329"/>
    </row>
    <row r="40" ht="15.75" customHeight="1">
      <c r="A40" s="332">
        <f>all!A55</f>
        <v>43939</v>
      </c>
      <c r="B40" s="320">
        <f>all!K55</f>
        <v>53290</v>
      </c>
      <c r="C40" s="320">
        <f>all!B55</f>
        <v>2249</v>
      </c>
      <c r="D40" s="256">
        <f>all!C55</f>
        <v>11</v>
      </c>
      <c r="E40" s="321">
        <f>all!L55</f>
        <v>1645</v>
      </c>
      <c r="F40" s="338">
        <f>all!M55</f>
        <v>0.006686930091</v>
      </c>
      <c r="G40" s="337">
        <f t="shared" si="5"/>
        <v>0.009657594381</v>
      </c>
      <c r="H40" s="334"/>
      <c r="I40" s="334"/>
      <c r="J40" s="334"/>
      <c r="K40" s="335">
        <f t="shared" si="2"/>
        <v>2278</v>
      </c>
      <c r="L40" s="336">
        <f t="shared" si="3"/>
        <v>22</v>
      </c>
      <c r="M40" s="54">
        <f t="shared" si="4"/>
        <v>0.009657594381</v>
      </c>
      <c r="N40" s="54">
        <f t="shared" si="1"/>
        <v>0.04220303997</v>
      </c>
      <c r="O40" s="248"/>
      <c r="P40" s="248"/>
      <c r="Q40" s="248"/>
      <c r="R40" s="248"/>
      <c r="S40" s="328"/>
      <c r="T40" s="328"/>
      <c r="U40" s="328"/>
      <c r="V40" s="329"/>
    </row>
    <row r="41" ht="15.75" customHeight="1">
      <c r="A41" s="339">
        <f>all!A56</f>
        <v>43940</v>
      </c>
      <c r="B41" s="340">
        <f>all!K56</f>
        <v>53290</v>
      </c>
      <c r="C41" s="340">
        <f>all!B56</f>
        <v>2249</v>
      </c>
      <c r="D41" s="341" t="str">
        <f>all!C56</f>
        <v/>
      </c>
      <c r="E41" s="321">
        <f>all!L56</f>
        <v>0</v>
      </c>
      <c r="F41" s="322"/>
      <c r="G41" s="337">
        <f t="shared" si="5"/>
        <v>0.01097107625</v>
      </c>
      <c r="H41" s="334"/>
      <c r="I41" s="334"/>
      <c r="J41" s="334"/>
      <c r="K41" s="335">
        <f t="shared" si="2"/>
        <v>1575.571429</v>
      </c>
      <c r="L41" s="336">
        <f t="shared" si="3"/>
        <v>20.16666667</v>
      </c>
      <c r="M41" s="54">
        <f t="shared" si="4"/>
        <v>0.01279958896</v>
      </c>
      <c r="N41" s="54">
        <f t="shared" si="1"/>
        <v>0.04220303997</v>
      </c>
      <c r="O41" s="248"/>
      <c r="P41" s="248"/>
      <c r="Q41" s="248"/>
      <c r="R41" s="248"/>
      <c r="S41" s="328" t="s">
        <v>93</v>
      </c>
      <c r="T41" s="328"/>
      <c r="U41" s="328" t="s">
        <v>93</v>
      </c>
      <c r="V41" s="329"/>
      <c r="W41" s="342"/>
      <c r="X41" s="342"/>
      <c r="Y41" s="342"/>
      <c r="Z41" s="342"/>
      <c r="AA41" s="342"/>
      <c r="AB41" s="342"/>
      <c r="AC41" s="342"/>
      <c r="AD41" s="342"/>
      <c r="AE41" s="342"/>
      <c r="AF41" s="342"/>
      <c r="AG41" s="342"/>
      <c r="AH41" s="342"/>
      <c r="AI41" s="342"/>
    </row>
    <row r="42" ht="15.75" customHeight="1">
      <c r="A42" s="250">
        <f>all!A57</f>
        <v>43941</v>
      </c>
      <c r="B42" s="320">
        <f>all!K57</f>
        <v>54344</v>
      </c>
      <c r="C42" s="320">
        <f>all!B57</f>
        <v>2259</v>
      </c>
      <c r="D42" s="256">
        <f>all!C57</f>
        <v>10</v>
      </c>
      <c r="E42" s="321">
        <f>all!L57</f>
        <v>1054</v>
      </c>
      <c r="F42" s="338">
        <f>all!M57</f>
        <v>0.009487666034</v>
      </c>
      <c r="G42" s="337">
        <f t="shared" si="5"/>
        <v>0.00915164272</v>
      </c>
      <c r="H42" s="334"/>
      <c r="I42" s="334"/>
      <c r="J42" s="334"/>
      <c r="K42" s="335">
        <f t="shared" si="2"/>
        <v>1561</v>
      </c>
      <c r="L42" s="336">
        <f t="shared" si="3"/>
        <v>16.66666667</v>
      </c>
      <c r="M42" s="54">
        <f t="shared" si="4"/>
        <v>0.01067691651</v>
      </c>
      <c r="N42" s="54">
        <f t="shared" si="1"/>
        <v>0.04156852642</v>
      </c>
      <c r="O42" s="248"/>
      <c r="P42" s="248"/>
      <c r="Q42" s="248"/>
      <c r="R42" s="248"/>
      <c r="S42" s="328"/>
      <c r="T42" s="328"/>
      <c r="U42" s="328"/>
      <c r="V42" s="329"/>
    </row>
    <row r="43" ht="15.75" customHeight="1">
      <c r="A43" s="250">
        <f>all!A58</f>
        <v>43942</v>
      </c>
      <c r="B43" s="320">
        <f>all!K58</f>
        <v>55666</v>
      </c>
      <c r="C43" s="320">
        <f>all!B58</f>
        <v>2415</v>
      </c>
      <c r="D43" s="256">
        <f>all!C58</f>
        <v>156</v>
      </c>
      <c r="E43" s="321">
        <f>all!L58</f>
        <v>1322</v>
      </c>
      <c r="F43" s="338">
        <f>all!M58</f>
        <v>0.1180030257</v>
      </c>
      <c r="G43" s="337">
        <f t="shared" si="5"/>
        <v>0.02250803859</v>
      </c>
      <c r="H43" s="334"/>
      <c r="I43" s="334"/>
      <c r="J43" s="334"/>
      <c r="K43" s="335">
        <f t="shared" si="2"/>
        <v>1466.142857</v>
      </c>
      <c r="L43" s="336">
        <f t="shared" si="3"/>
        <v>38.5</v>
      </c>
      <c r="M43" s="54">
        <f t="shared" si="4"/>
        <v>0.02625937835</v>
      </c>
      <c r="N43" s="54">
        <f t="shared" si="1"/>
        <v>0.0433837531</v>
      </c>
      <c r="O43" s="248"/>
      <c r="P43" s="248"/>
      <c r="Q43" s="248"/>
      <c r="R43" s="248"/>
      <c r="S43" s="328"/>
      <c r="T43" s="328"/>
      <c r="U43" s="328"/>
      <c r="V43" s="329"/>
    </row>
    <row r="44" ht="15.75" customHeight="1">
      <c r="A44" s="250">
        <f>all!A59</f>
        <v>43943</v>
      </c>
      <c r="B44" s="320">
        <f>all!K59</f>
        <v>56992</v>
      </c>
      <c r="C44" s="320">
        <f>all!B59</f>
        <v>2422</v>
      </c>
      <c r="D44" s="256">
        <f>all!C59</f>
        <v>7</v>
      </c>
      <c r="E44" s="321">
        <f>all!L59</f>
        <v>1326</v>
      </c>
      <c r="F44" s="338">
        <f>all!M59</f>
        <v>0.005279034691</v>
      </c>
      <c r="G44" s="337">
        <f t="shared" si="5"/>
        <v>0.02249297095</v>
      </c>
      <c r="H44" s="334"/>
      <c r="I44" s="334"/>
      <c r="J44" s="334"/>
      <c r="K44" s="335">
        <f t="shared" si="2"/>
        <v>1371.857143</v>
      </c>
      <c r="L44" s="336">
        <f t="shared" si="3"/>
        <v>36</v>
      </c>
      <c r="M44" s="54">
        <f t="shared" si="4"/>
        <v>0.02624179944</v>
      </c>
      <c r="N44" s="54">
        <f t="shared" si="1"/>
        <v>0.04249719259</v>
      </c>
      <c r="O44" s="248"/>
      <c r="P44" s="248"/>
      <c r="Q44" s="248"/>
      <c r="R44" s="248"/>
      <c r="S44" s="328"/>
      <c r="T44" s="328"/>
      <c r="U44" s="328"/>
      <c r="V44" s="329"/>
    </row>
    <row r="45" ht="15.75" customHeight="1">
      <c r="A45" s="250">
        <f>all!A60</f>
        <v>43944</v>
      </c>
      <c r="B45" s="320">
        <f>all!K60</f>
        <v>59241</v>
      </c>
      <c r="C45" s="320">
        <f>all!B60</f>
        <v>2477</v>
      </c>
      <c r="D45" s="256">
        <f>all!C60</f>
        <v>55</v>
      </c>
      <c r="E45" s="321">
        <f>all!L60</f>
        <v>2249</v>
      </c>
      <c r="F45" s="338">
        <f>all!M60</f>
        <v>0.02445531347</v>
      </c>
      <c r="G45" s="337">
        <f t="shared" si="5"/>
        <v>0.02598720942</v>
      </c>
      <c r="H45" s="334"/>
      <c r="I45" s="334"/>
      <c r="J45" s="334"/>
      <c r="K45" s="335">
        <f t="shared" si="2"/>
        <v>1407.285714</v>
      </c>
      <c r="L45" s="336">
        <f t="shared" si="3"/>
        <v>42.66666667</v>
      </c>
      <c r="M45" s="54">
        <f t="shared" si="4"/>
        <v>0.03031841099</v>
      </c>
      <c r="N45" s="54">
        <f t="shared" si="1"/>
        <v>0.0418122584</v>
      </c>
      <c r="O45" s="248"/>
      <c r="P45" s="248"/>
      <c r="Q45" s="248"/>
      <c r="R45" s="248"/>
      <c r="S45" s="328"/>
      <c r="T45" s="328"/>
      <c r="U45" s="328"/>
      <c r="V45" s="329"/>
    </row>
    <row r="46" ht="15.75" customHeight="1">
      <c r="A46" s="250">
        <f>all!A61</f>
        <v>43945</v>
      </c>
      <c r="B46" s="320">
        <f>all!K61</f>
        <v>61424</v>
      </c>
      <c r="C46" s="320">
        <f>all!B61</f>
        <v>2504</v>
      </c>
      <c r="D46" s="256">
        <f>all!C61</f>
        <v>27</v>
      </c>
      <c r="E46" s="321">
        <f>all!L61</f>
        <v>2183</v>
      </c>
      <c r="F46" s="338">
        <f>all!M61</f>
        <v>0.0123683005</v>
      </c>
      <c r="G46" s="337">
        <f t="shared" si="5"/>
        <v>0.02720114531</v>
      </c>
      <c r="H46" s="334"/>
      <c r="I46" s="334"/>
      <c r="J46" s="334"/>
      <c r="K46" s="335">
        <f t="shared" si="2"/>
        <v>1397</v>
      </c>
      <c r="L46" s="336">
        <f t="shared" si="3"/>
        <v>44.33333333</v>
      </c>
      <c r="M46" s="54">
        <f t="shared" si="4"/>
        <v>0.03173466953</v>
      </c>
      <c r="N46" s="54">
        <f t="shared" si="1"/>
        <v>0.04076582443</v>
      </c>
      <c r="O46" s="248"/>
      <c r="P46" s="248"/>
      <c r="Q46" s="248"/>
      <c r="R46" s="248"/>
      <c r="S46" s="328"/>
      <c r="T46" s="328"/>
      <c r="U46" s="328"/>
      <c r="V46" s="329"/>
    </row>
    <row r="47" ht="15.75" customHeight="1">
      <c r="A47" s="332">
        <f>all!A62</f>
        <v>43946</v>
      </c>
      <c r="B47" s="320">
        <f>all!K62</f>
        <v>63087</v>
      </c>
      <c r="C47" s="320">
        <f>all!B62</f>
        <v>2520</v>
      </c>
      <c r="D47" s="256">
        <f>all!C62</f>
        <v>16</v>
      </c>
      <c r="E47" s="321">
        <f>all!L62</f>
        <v>1663</v>
      </c>
      <c r="F47" s="338">
        <f>all!M62</f>
        <v>0.009621166566</v>
      </c>
      <c r="G47" s="337">
        <f t="shared" si="5"/>
        <v>0.02766152904</v>
      </c>
      <c r="H47" s="334"/>
      <c r="I47" s="334"/>
      <c r="J47" s="334"/>
      <c r="K47" s="335">
        <f t="shared" si="2"/>
        <v>1399.571429</v>
      </c>
      <c r="L47" s="336">
        <f t="shared" si="3"/>
        <v>45.16666667</v>
      </c>
      <c r="M47" s="54">
        <f t="shared" si="4"/>
        <v>0.03227178388</v>
      </c>
      <c r="N47" s="54">
        <f t="shared" si="1"/>
        <v>0.03994483808</v>
      </c>
      <c r="O47" s="248"/>
      <c r="P47" s="248"/>
      <c r="Q47" s="248"/>
      <c r="R47" s="248"/>
      <c r="S47" s="328"/>
      <c r="T47" s="328"/>
      <c r="U47" s="328"/>
      <c r="V47" s="329"/>
    </row>
    <row r="48" ht="15.75" customHeight="1">
      <c r="A48" s="332">
        <f>all!A63</f>
        <v>43947</v>
      </c>
      <c r="B48" s="320">
        <f>all!K63</f>
        <v>64608</v>
      </c>
      <c r="C48" s="320">
        <f>all!B63</f>
        <v>2531</v>
      </c>
      <c r="D48" s="256">
        <f>all!C63</f>
        <v>11</v>
      </c>
      <c r="E48" s="321">
        <f>all!L63</f>
        <v>1521</v>
      </c>
      <c r="F48" s="338">
        <f>all!M63</f>
        <v>0.007232084155</v>
      </c>
      <c r="G48" s="337">
        <f t="shared" si="5"/>
        <v>0.02491606291</v>
      </c>
      <c r="H48" s="334"/>
      <c r="I48" s="334"/>
      <c r="J48" s="334"/>
      <c r="K48" s="335">
        <f t="shared" si="2"/>
        <v>1616.857143</v>
      </c>
      <c r="L48" s="336">
        <f t="shared" si="3"/>
        <v>40.28571429</v>
      </c>
      <c r="M48" s="54">
        <f t="shared" si="4"/>
        <v>0.02491606291</v>
      </c>
      <c r="N48" s="54">
        <f t="shared" si="1"/>
        <v>0.03917471521</v>
      </c>
      <c r="O48" s="248"/>
      <c r="P48" s="248"/>
      <c r="Q48" s="248"/>
      <c r="R48" s="248"/>
      <c r="S48" s="328"/>
      <c r="T48" s="328"/>
      <c r="U48" s="328"/>
      <c r="V48" s="329"/>
    </row>
    <row r="49" ht="15.75" customHeight="1">
      <c r="A49" s="250">
        <f>all!A64</f>
        <v>43948</v>
      </c>
      <c r="B49" s="320">
        <f>all!K64</f>
        <v>66094</v>
      </c>
      <c r="C49" s="320">
        <f>all!B64</f>
        <v>2548</v>
      </c>
      <c r="D49" s="256">
        <f>all!C64</f>
        <v>17</v>
      </c>
      <c r="E49" s="321">
        <f>all!L64</f>
        <v>1486</v>
      </c>
      <c r="F49" s="338">
        <f>all!M64</f>
        <v>0.01144010767</v>
      </c>
      <c r="G49" s="337">
        <f t="shared" si="5"/>
        <v>0.02459574468</v>
      </c>
      <c r="H49" s="334"/>
      <c r="I49" s="334"/>
      <c r="J49" s="334"/>
      <c r="K49" s="335">
        <f t="shared" si="2"/>
        <v>1678.571429</v>
      </c>
      <c r="L49" s="336">
        <f t="shared" si="3"/>
        <v>41.28571429</v>
      </c>
      <c r="M49" s="54">
        <f t="shared" si="4"/>
        <v>0.02459574468</v>
      </c>
      <c r="N49" s="54">
        <f t="shared" si="1"/>
        <v>0.03855115442</v>
      </c>
      <c r="O49" s="248"/>
      <c r="P49" s="248"/>
      <c r="Q49" s="248"/>
      <c r="R49" s="248"/>
      <c r="S49" s="328"/>
      <c r="T49" s="328"/>
      <c r="U49" s="328"/>
      <c r="V49" s="329"/>
    </row>
    <row r="50" ht="15.75" customHeight="1">
      <c r="A50" s="250">
        <f>all!A65</f>
        <v>43949</v>
      </c>
      <c r="B50" s="320">
        <f>all!K65</f>
        <v>69833</v>
      </c>
      <c r="C50" s="320">
        <f>all!B65</f>
        <v>2580</v>
      </c>
      <c r="D50" s="256">
        <f>all!C65</f>
        <v>32</v>
      </c>
      <c r="E50" s="321">
        <f>all!L65</f>
        <v>3739</v>
      </c>
      <c r="F50" s="338">
        <f>all!M65</f>
        <v>0.008558438085</v>
      </c>
      <c r="G50" s="337">
        <f t="shared" si="5"/>
        <v>0.01164678478</v>
      </c>
      <c r="H50" s="334"/>
      <c r="I50" s="334"/>
      <c r="J50" s="334"/>
      <c r="K50" s="335">
        <f t="shared" si="2"/>
        <v>2023.857143</v>
      </c>
      <c r="L50" s="336">
        <f t="shared" si="3"/>
        <v>23.57142857</v>
      </c>
      <c r="M50" s="54">
        <f t="shared" si="4"/>
        <v>0.01164678478</v>
      </c>
      <c r="N50" s="54">
        <f t="shared" si="1"/>
        <v>0.03694528375</v>
      </c>
      <c r="O50" s="248"/>
      <c r="P50" s="248"/>
      <c r="Q50" s="248"/>
      <c r="R50" s="248"/>
      <c r="S50" s="328"/>
      <c r="T50" s="328"/>
      <c r="U50" s="328"/>
      <c r="V50" s="329"/>
    </row>
    <row r="51" ht="15.75" customHeight="1">
      <c r="A51" s="250">
        <f>all!A66</f>
        <v>43950</v>
      </c>
      <c r="B51" s="320">
        <f>all!K66</f>
        <v>72130</v>
      </c>
      <c r="C51" s="320">
        <f>all!B66</f>
        <v>2590</v>
      </c>
      <c r="D51" s="256">
        <f>all!C66</f>
        <v>10</v>
      </c>
      <c r="E51" s="321">
        <f>all!L66</f>
        <v>2297</v>
      </c>
      <c r="F51" s="338">
        <f>all!M66</f>
        <v>0.004353504571</v>
      </c>
      <c r="G51" s="337">
        <f t="shared" si="5"/>
        <v>0.01109789933</v>
      </c>
      <c r="H51" s="334"/>
      <c r="I51" s="334"/>
      <c r="J51" s="334"/>
      <c r="K51" s="335">
        <f t="shared" si="2"/>
        <v>2162.571429</v>
      </c>
      <c r="L51" s="336">
        <f t="shared" si="3"/>
        <v>24</v>
      </c>
      <c r="M51" s="54">
        <f t="shared" si="4"/>
        <v>0.01109789933</v>
      </c>
      <c r="N51" s="54">
        <f t="shared" si="1"/>
        <v>0.03590738944</v>
      </c>
      <c r="O51" s="248"/>
      <c r="P51" s="248"/>
      <c r="Q51" s="248"/>
      <c r="R51" s="248"/>
      <c r="S51" s="328"/>
      <c r="T51" s="328"/>
      <c r="U51" s="328"/>
      <c r="V51" s="329"/>
    </row>
    <row r="52" ht="15.75" customHeight="1">
      <c r="A52" s="250">
        <f>all!A67</f>
        <v>43951</v>
      </c>
      <c r="B52" s="320">
        <f>all!K67</f>
        <v>75170</v>
      </c>
      <c r="C52" s="320">
        <f>all!B67</f>
        <v>2605</v>
      </c>
      <c r="D52" s="256">
        <f>all!C67</f>
        <v>15</v>
      </c>
      <c r="E52" s="321">
        <f>all!L67</f>
        <v>3040</v>
      </c>
      <c r="F52" s="338">
        <f>all!M67</f>
        <v>0.004934210526</v>
      </c>
      <c r="G52" s="337">
        <f t="shared" si="5"/>
        <v>0.008035658233</v>
      </c>
      <c r="H52" s="334"/>
      <c r="I52" s="334"/>
      <c r="J52" s="334"/>
      <c r="K52" s="335">
        <f t="shared" si="2"/>
        <v>2275.571429</v>
      </c>
      <c r="L52" s="336">
        <f t="shared" si="3"/>
        <v>18.28571429</v>
      </c>
      <c r="M52" s="54">
        <f t="shared" si="4"/>
        <v>0.008035658233</v>
      </c>
      <c r="N52" s="54">
        <f t="shared" si="1"/>
        <v>0.03465478249</v>
      </c>
      <c r="O52" s="248"/>
      <c r="P52" s="248"/>
      <c r="Q52" s="248"/>
      <c r="R52" s="248"/>
      <c r="S52" s="328"/>
      <c r="T52" s="328"/>
      <c r="U52" s="328"/>
      <c r="V52" s="329"/>
    </row>
    <row r="53" ht="15.75" customHeight="1">
      <c r="A53" s="250">
        <f>all!A68</f>
        <v>43952</v>
      </c>
      <c r="B53" s="320">
        <f>all!K68</f>
        <v>77251</v>
      </c>
      <c r="C53" s="320">
        <f>all!B68</f>
        <v>2626</v>
      </c>
      <c r="D53" s="256">
        <f>all!C68</f>
        <v>21</v>
      </c>
      <c r="E53" s="321">
        <f>all!L68</f>
        <v>2081</v>
      </c>
      <c r="F53" s="338">
        <f>all!M68</f>
        <v>0.01009130226</v>
      </c>
      <c r="G53" s="337">
        <f t="shared" si="5"/>
        <v>0.007708346496</v>
      </c>
      <c r="H53" s="334"/>
      <c r="I53" s="334"/>
      <c r="J53" s="334"/>
      <c r="K53" s="335">
        <f t="shared" si="2"/>
        <v>2261</v>
      </c>
      <c r="L53" s="336">
        <f t="shared" si="3"/>
        <v>17.42857143</v>
      </c>
      <c r="M53" s="54">
        <f t="shared" si="4"/>
        <v>0.007708346496</v>
      </c>
      <c r="N53" s="54">
        <f t="shared" si="1"/>
        <v>0.03399308747</v>
      </c>
      <c r="O53" s="248"/>
      <c r="P53" s="248"/>
      <c r="Q53" s="248"/>
      <c r="R53" s="248"/>
      <c r="S53" s="328"/>
      <c r="T53" s="328"/>
      <c r="U53" s="328"/>
      <c r="V53" s="329"/>
    </row>
    <row r="54" ht="15.75" customHeight="1">
      <c r="A54" s="332">
        <f>all!A69</f>
        <v>43953</v>
      </c>
      <c r="B54" s="320">
        <f>all!K69</f>
        <v>78207</v>
      </c>
      <c r="C54" s="320">
        <f>all!B69</f>
        <v>2634</v>
      </c>
      <c r="D54" s="256">
        <f>all!C69</f>
        <v>8</v>
      </c>
      <c r="E54" s="321">
        <f>all!L69</f>
        <v>956</v>
      </c>
      <c r="F54" s="338">
        <f>all!M69</f>
        <v>0.008368200837</v>
      </c>
      <c r="G54" s="337">
        <f t="shared" si="5"/>
        <v>0.00753968254</v>
      </c>
      <c r="H54" s="334"/>
      <c r="I54" s="334"/>
      <c r="J54" s="334"/>
      <c r="K54" s="335">
        <f t="shared" si="2"/>
        <v>2160</v>
      </c>
      <c r="L54" s="336">
        <f t="shared" si="3"/>
        <v>16.28571429</v>
      </c>
      <c r="M54" s="54">
        <f t="shared" si="4"/>
        <v>0.00753968254</v>
      </c>
      <c r="N54" s="54">
        <f t="shared" si="1"/>
        <v>0.03367984963</v>
      </c>
      <c r="O54" s="248"/>
      <c r="P54" s="248"/>
      <c r="Q54" s="248"/>
      <c r="R54" s="248"/>
      <c r="S54" s="328"/>
      <c r="T54" s="328"/>
      <c r="U54" s="328"/>
      <c r="V54" s="329"/>
    </row>
    <row r="55" ht="15.75" customHeight="1">
      <c r="A55" s="343">
        <f>all!A70</f>
        <v>43954</v>
      </c>
      <c r="B55" s="344">
        <f>all!K70</f>
        <v>79332</v>
      </c>
      <c r="C55" s="344">
        <f>all!B70</f>
        <v>2640</v>
      </c>
      <c r="D55" s="255">
        <f>all!C70</f>
        <v>6</v>
      </c>
      <c r="E55" s="345">
        <f>all!L70</f>
        <v>1125</v>
      </c>
      <c r="F55" s="346">
        <f>all!M70</f>
        <v>0.005333333333</v>
      </c>
      <c r="G55" s="337">
        <f t="shared" si="5"/>
        <v>0.007402879652</v>
      </c>
      <c r="H55" s="347"/>
      <c r="I55" s="347"/>
      <c r="J55" s="347"/>
      <c r="K55" s="348">
        <f t="shared" si="2"/>
        <v>2103.428571</v>
      </c>
      <c r="L55" s="349">
        <f t="shared" si="3"/>
        <v>15.57142857</v>
      </c>
      <c r="M55" s="83">
        <f t="shared" si="4"/>
        <v>0.007402879652</v>
      </c>
      <c r="N55" s="83">
        <f t="shared" si="1"/>
        <v>0.03327787022</v>
      </c>
      <c r="O55" s="350"/>
      <c r="P55" s="350"/>
      <c r="Q55" s="350"/>
      <c r="R55" s="350"/>
      <c r="S55" s="351"/>
      <c r="T55" s="351"/>
      <c r="U55" s="351"/>
      <c r="V55" s="352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</row>
    <row r="56" ht="15.75" customHeight="1">
      <c r="A56" s="250">
        <f>all!A71</f>
        <v>43955</v>
      </c>
      <c r="B56" s="320">
        <f>all!K71</f>
        <v>80951</v>
      </c>
      <c r="C56" s="320">
        <f>all!B71</f>
        <v>2646</v>
      </c>
      <c r="D56" s="256">
        <f>all!C71</f>
        <v>6</v>
      </c>
      <c r="E56" s="321">
        <f>all!L71</f>
        <v>1619</v>
      </c>
      <c r="F56" s="338">
        <f>all!M71</f>
        <v>0.003705991353</v>
      </c>
      <c r="G56" s="337">
        <f t="shared" si="5"/>
        <v>0.006596217271</v>
      </c>
      <c r="H56" s="334"/>
      <c r="I56" s="334"/>
      <c r="J56" s="334"/>
      <c r="K56" s="335">
        <f t="shared" si="2"/>
        <v>2122.428571</v>
      </c>
      <c r="L56" s="336">
        <f t="shared" si="3"/>
        <v>14</v>
      </c>
      <c r="M56" s="54">
        <f t="shared" si="4"/>
        <v>0.006596217271</v>
      </c>
      <c r="N56" s="54">
        <f t="shared" si="1"/>
        <v>0.03268643995</v>
      </c>
      <c r="O56" s="248"/>
      <c r="P56" s="248"/>
      <c r="Q56" s="248"/>
      <c r="R56" s="248"/>
      <c r="S56" s="328" t="s">
        <v>94</v>
      </c>
      <c r="T56" s="328"/>
      <c r="U56" s="328" t="s">
        <v>94</v>
      </c>
      <c r="V56" s="329"/>
    </row>
    <row r="57" ht="15.75" customHeight="1">
      <c r="A57" s="250">
        <f>all!A72</f>
        <v>43956</v>
      </c>
      <c r="B57" s="320">
        <f>all!K72</f>
        <v>83750</v>
      </c>
      <c r="C57" s="320">
        <f>all!B72</f>
        <v>2656</v>
      </c>
      <c r="D57" s="256">
        <f>all!C72</f>
        <v>10</v>
      </c>
      <c r="E57" s="321">
        <f>all!L72</f>
        <v>2799</v>
      </c>
      <c r="F57" s="338">
        <f>all!M72</f>
        <v>0.003572704537</v>
      </c>
      <c r="G57" s="337">
        <f t="shared" si="5"/>
        <v>0.005460947043</v>
      </c>
      <c r="H57" s="334"/>
      <c r="I57" s="334"/>
      <c r="J57" s="334"/>
      <c r="K57" s="335">
        <f t="shared" si="2"/>
        <v>1988.142857</v>
      </c>
      <c r="L57" s="336">
        <f t="shared" si="3"/>
        <v>10.85714286</v>
      </c>
      <c r="M57" s="54">
        <f t="shared" si="4"/>
        <v>0.005460947043</v>
      </c>
      <c r="N57" s="54">
        <f t="shared" si="1"/>
        <v>0.03171343284</v>
      </c>
      <c r="O57" s="248"/>
      <c r="P57" s="248"/>
      <c r="Q57" s="248"/>
      <c r="R57" s="248"/>
      <c r="S57" s="328"/>
      <c r="T57" s="328"/>
      <c r="U57" s="328"/>
      <c r="V57" s="329"/>
    </row>
    <row r="58" ht="15.75" customHeight="1">
      <c r="A58" s="250">
        <f>all!A73</f>
        <v>43957</v>
      </c>
      <c r="B58" s="320">
        <f>all!K73</f>
        <v>87052</v>
      </c>
      <c r="C58" s="320">
        <f>all!B73</f>
        <v>2677</v>
      </c>
      <c r="D58" s="256">
        <f>all!C73</f>
        <v>21</v>
      </c>
      <c r="E58" s="321">
        <f>all!L73</f>
        <v>3302</v>
      </c>
      <c r="F58" s="338">
        <f>all!M73</f>
        <v>0.00635978195</v>
      </c>
      <c r="G58" s="337">
        <f t="shared" si="5"/>
        <v>0.005830317652</v>
      </c>
      <c r="H58" s="334"/>
      <c r="I58" s="334"/>
      <c r="J58" s="334"/>
      <c r="K58" s="335">
        <f t="shared" si="2"/>
        <v>2131.714286</v>
      </c>
      <c r="L58" s="336">
        <f t="shared" si="3"/>
        <v>12.42857143</v>
      </c>
      <c r="M58" s="54">
        <f t="shared" si="4"/>
        <v>0.005830317652</v>
      </c>
      <c r="N58" s="54">
        <f t="shared" si="1"/>
        <v>0.0307517346</v>
      </c>
      <c r="O58" s="248"/>
      <c r="P58" s="248"/>
      <c r="Q58" s="248"/>
      <c r="R58" s="248"/>
      <c r="S58" s="328"/>
      <c r="T58" s="328"/>
      <c r="U58" s="328"/>
      <c r="V58" s="329"/>
    </row>
    <row r="59" ht="15.75" customHeight="1">
      <c r="A59" s="250">
        <f>all!A74</f>
        <v>43958</v>
      </c>
      <c r="B59" s="320">
        <f>all!K74</f>
        <v>90043</v>
      </c>
      <c r="C59" s="320">
        <f>all!B74</f>
        <v>2692</v>
      </c>
      <c r="D59" s="256">
        <f>all!C74</f>
        <v>15</v>
      </c>
      <c r="E59" s="321">
        <f>all!L74</f>
        <v>2991</v>
      </c>
      <c r="F59" s="338">
        <f>all!M74</f>
        <v>0.005015045135</v>
      </c>
      <c r="G59" s="337">
        <f t="shared" si="5"/>
        <v>0.005849525987</v>
      </c>
      <c r="H59" s="334"/>
      <c r="I59" s="334"/>
      <c r="J59" s="334"/>
      <c r="K59" s="335">
        <f t="shared" si="2"/>
        <v>2124.714286</v>
      </c>
      <c r="L59" s="336">
        <f t="shared" si="3"/>
        <v>12.42857143</v>
      </c>
      <c r="M59" s="54">
        <f t="shared" si="4"/>
        <v>0.005849525987</v>
      </c>
      <c r="N59" s="54">
        <f t="shared" si="1"/>
        <v>0.02989682707</v>
      </c>
      <c r="O59" s="248"/>
      <c r="P59" s="248"/>
      <c r="Q59" s="248"/>
      <c r="R59" s="248"/>
      <c r="S59" s="328"/>
      <c r="T59" s="328"/>
      <c r="U59" s="328"/>
      <c r="V59" s="329"/>
    </row>
    <row r="60" ht="15.75" customHeight="1">
      <c r="A60" s="250">
        <f>all!A75</f>
        <v>43959</v>
      </c>
      <c r="B60" s="320">
        <f>all!K75</f>
        <v>94291</v>
      </c>
      <c r="C60" s="320">
        <f>all!B75</f>
        <v>2705</v>
      </c>
      <c r="D60" s="256">
        <f>all!C75</f>
        <v>13</v>
      </c>
      <c r="E60" s="321">
        <f>all!L75</f>
        <v>4248</v>
      </c>
      <c r="F60" s="338">
        <f>all!M75</f>
        <v>0.003060263653</v>
      </c>
      <c r="G60" s="337">
        <f t="shared" si="5"/>
        <v>0.004636150235</v>
      </c>
      <c r="H60" s="334"/>
      <c r="I60" s="334"/>
      <c r="J60" s="334"/>
      <c r="K60" s="335">
        <f t="shared" si="2"/>
        <v>2434.285714</v>
      </c>
      <c r="L60" s="336">
        <f t="shared" si="3"/>
        <v>11.28571429</v>
      </c>
      <c r="M60" s="54">
        <f t="shared" si="4"/>
        <v>0.004636150235</v>
      </c>
      <c r="N60" s="54">
        <f t="shared" si="1"/>
        <v>0.02868778568</v>
      </c>
      <c r="O60" s="248"/>
      <c r="P60" s="248"/>
      <c r="Q60" s="248"/>
      <c r="R60" s="248"/>
      <c r="S60" s="328"/>
      <c r="T60" s="328"/>
      <c r="U60" s="328"/>
      <c r="V60" s="329"/>
    </row>
    <row r="61" ht="15.75" customHeight="1">
      <c r="A61" s="332">
        <f>all!A76</f>
        <v>43960</v>
      </c>
      <c r="B61" s="320">
        <f>all!K76</f>
        <v>97384</v>
      </c>
      <c r="C61" s="320">
        <f>all!B76</f>
        <v>2724</v>
      </c>
      <c r="D61" s="256">
        <f>all!C76</f>
        <v>19</v>
      </c>
      <c r="E61" s="321">
        <f>all!L76</f>
        <v>3093</v>
      </c>
      <c r="F61" s="338">
        <f>all!M76</f>
        <v>0.00614290333</v>
      </c>
      <c r="G61" s="337">
        <f t="shared" si="5"/>
        <v>0.004693121969</v>
      </c>
      <c r="H61" s="334"/>
      <c r="I61" s="334"/>
      <c r="J61" s="334"/>
      <c r="K61" s="335">
        <f t="shared" si="2"/>
        <v>2739.571429</v>
      </c>
      <c r="L61" s="336">
        <f t="shared" si="3"/>
        <v>12.85714286</v>
      </c>
      <c r="M61" s="54">
        <f t="shared" si="4"/>
        <v>0.004693121969</v>
      </c>
      <c r="N61" s="54">
        <f t="shared" si="1"/>
        <v>0.02797174074</v>
      </c>
      <c r="O61" s="248"/>
      <c r="P61" s="248"/>
      <c r="Q61" s="248"/>
      <c r="R61" s="248"/>
      <c r="S61" s="328"/>
      <c r="T61" s="328"/>
      <c r="U61" s="328"/>
      <c r="V61" s="329"/>
    </row>
    <row r="62" ht="15.75" customHeight="1">
      <c r="A62" s="343">
        <f>all!A77</f>
        <v>43961</v>
      </c>
      <c r="B62" s="344">
        <f>all!K77</f>
        <v>98877</v>
      </c>
      <c r="C62" s="344">
        <f>all!B77</f>
        <v>2730</v>
      </c>
      <c r="D62" s="255">
        <f>all!C77</f>
        <v>6</v>
      </c>
      <c r="E62" s="345">
        <f>all!L77</f>
        <v>1493</v>
      </c>
      <c r="F62" s="346">
        <f>all!M77</f>
        <v>0.004018754186</v>
      </c>
      <c r="G62" s="337">
        <f t="shared" si="5"/>
        <v>0.00460475825</v>
      </c>
      <c r="H62" s="347"/>
      <c r="I62" s="347"/>
      <c r="J62" s="347"/>
      <c r="K62" s="348">
        <f t="shared" si="2"/>
        <v>2792.142857</v>
      </c>
      <c r="L62" s="349">
        <f t="shared" si="3"/>
        <v>12.85714286</v>
      </c>
      <c r="M62" s="83">
        <f t="shared" si="4"/>
        <v>0.00460475825</v>
      </c>
      <c r="N62" s="83">
        <f t="shared" si="1"/>
        <v>0.02761006098</v>
      </c>
      <c r="O62" s="350"/>
      <c r="P62" s="350"/>
      <c r="Q62" s="350"/>
      <c r="R62" s="350"/>
      <c r="S62" s="351"/>
      <c r="T62" s="351"/>
      <c r="U62" s="351"/>
      <c r="V62" s="352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80"/>
    </row>
    <row r="63" ht="15.75" customHeight="1">
      <c r="A63" s="250">
        <f>all!A78</f>
        <v>43962</v>
      </c>
      <c r="B63" s="320">
        <f>all!K78</f>
        <v>99363</v>
      </c>
      <c r="C63" s="320">
        <f>all!B78</f>
        <v>2740</v>
      </c>
      <c r="D63" s="256">
        <f>all!C78</f>
        <v>10</v>
      </c>
      <c r="E63" s="321">
        <f>all!L78</f>
        <v>486</v>
      </c>
      <c r="F63" s="338">
        <f>all!M78</f>
        <v>0.02057613169</v>
      </c>
      <c r="G63" s="337">
        <f t="shared" si="5"/>
        <v>0.005105366066</v>
      </c>
      <c r="H63" s="334"/>
      <c r="I63" s="334"/>
      <c r="J63" s="334"/>
      <c r="K63" s="335">
        <f t="shared" si="2"/>
        <v>2630.285714</v>
      </c>
      <c r="L63" s="336">
        <f t="shared" si="3"/>
        <v>13.42857143</v>
      </c>
      <c r="M63" s="54">
        <f t="shared" si="4"/>
        <v>0.005105366066</v>
      </c>
      <c r="N63" s="54">
        <f t="shared" si="1"/>
        <v>0.02757565693</v>
      </c>
      <c r="O63" s="248"/>
      <c r="P63" s="248"/>
      <c r="Q63" s="248"/>
      <c r="R63" s="248"/>
      <c r="S63" s="328"/>
      <c r="T63" s="328"/>
      <c r="U63" s="328"/>
      <c r="V63" s="329"/>
    </row>
    <row r="64" ht="15.75" customHeight="1">
      <c r="A64" s="250">
        <f>all!A79</f>
        <v>43963</v>
      </c>
      <c r="B64" s="320">
        <f>all!K79</f>
        <v>106054</v>
      </c>
      <c r="C64" s="320">
        <f>all!B79</f>
        <v>2758</v>
      </c>
      <c r="D64" s="256">
        <f>all!C79</f>
        <v>18</v>
      </c>
      <c r="E64" s="321">
        <f>all!L79</f>
        <v>6691</v>
      </c>
      <c r="F64" s="337">
        <f>all!M79</f>
        <v>0.00269018084</v>
      </c>
      <c r="G64" s="337">
        <f t="shared" si="5"/>
        <v>0.004573170732</v>
      </c>
      <c r="H64" s="334"/>
      <c r="I64" s="334"/>
      <c r="J64" s="334"/>
      <c r="K64" s="335">
        <f t="shared" si="2"/>
        <v>3186.285714</v>
      </c>
      <c r="L64" s="336">
        <f t="shared" si="3"/>
        <v>14.57142857</v>
      </c>
      <c r="M64" s="54">
        <f t="shared" si="4"/>
        <v>0.004573170732</v>
      </c>
      <c r="N64" s="54">
        <f t="shared" si="1"/>
        <v>0.02600561978</v>
      </c>
      <c r="O64" s="248"/>
      <c r="P64" s="248"/>
      <c r="Q64" s="248"/>
      <c r="R64" s="248"/>
      <c r="S64" s="328"/>
      <c r="T64" s="328"/>
      <c r="U64" s="328"/>
      <c r="V64" s="329"/>
    </row>
    <row r="65" ht="15.75" customHeight="1">
      <c r="A65" s="250">
        <f>all!A80</f>
        <v>43964</v>
      </c>
      <c r="B65" s="320">
        <f>all!K80</f>
        <v>112042</v>
      </c>
      <c r="C65" s="320">
        <f>all!B80</f>
        <v>2774</v>
      </c>
      <c r="D65" s="256">
        <f>all!C80</f>
        <v>16</v>
      </c>
      <c r="E65" s="321">
        <f>all!L80</f>
        <v>5988</v>
      </c>
      <c r="F65" s="337">
        <f>all!M80</f>
        <v>0.002672010688</v>
      </c>
      <c r="G65" s="337">
        <f t="shared" si="5"/>
        <v>0.003881552621</v>
      </c>
      <c r="H65" s="334"/>
      <c r="I65" s="334"/>
      <c r="J65" s="334"/>
      <c r="K65" s="335">
        <f t="shared" si="2"/>
        <v>3570</v>
      </c>
      <c r="L65" s="336">
        <f t="shared" si="3"/>
        <v>13.85714286</v>
      </c>
      <c r="M65" s="54">
        <f t="shared" si="4"/>
        <v>0.003881552621</v>
      </c>
      <c r="N65" s="54">
        <f t="shared" si="1"/>
        <v>0.02475857268</v>
      </c>
      <c r="O65" s="248"/>
      <c r="P65" s="248"/>
      <c r="Q65" s="248"/>
      <c r="R65" s="248"/>
      <c r="S65" s="328"/>
      <c r="T65" s="328"/>
      <c r="U65" s="328"/>
      <c r="V65" s="329"/>
    </row>
    <row r="66" ht="15.75" customHeight="1">
      <c r="A66" s="250">
        <f>all!A81</f>
        <v>43965</v>
      </c>
      <c r="B66" s="320">
        <f>all!K81</f>
        <v>116233</v>
      </c>
      <c r="C66" s="320">
        <f>all!B81</f>
        <v>2784</v>
      </c>
      <c r="D66" s="256">
        <f>all!C81</f>
        <v>10</v>
      </c>
      <c r="E66" s="321">
        <f>all!L81</f>
        <v>4191</v>
      </c>
      <c r="F66" s="337">
        <f>all!M81</f>
        <v>0.002386065378</v>
      </c>
      <c r="G66" s="337">
        <f t="shared" si="5"/>
        <v>0.003512791142</v>
      </c>
      <c r="H66" s="334"/>
      <c r="I66" s="334"/>
      <c r="J66" s="334"/>
      <c r="K66" s="335">
        <f t="shared" si="2"/>
        <v>3741.428571</v>
      </c>
      <c r="L66" s="336">
        <f t="shared" si="3"/>
        <v>13.14285714</v>
      </c>
      <c r="M66" s="54">
        <f t="shared" si="4"/>
        <v>0.003512791142</v>
      </c>
      <c r="N66" s="54">
        <f t="shared" si="1"/>
        <v>0.02395188974</v>
      </c>
      <c r="O66" s="248"/>
      <c r="P66" s="248"/>
      <c r="Q66" s="248"/>
      <c r="R66" s="248"/>
      <c r="S66" s="328"/>
      <c r="T66" s="328"/>
      <c r="U66" s="328"/>
      <c r="V66" s="329"/>
    </row>
    <row r="67" ht="15.75" customHeight="1">
      <c r="A67" s="250">
        <f>all!A82</f>
        <v>43966</v>
      </c>
      <c r="B67" s="320">
        <f>all!K82</f>
        <v>120015</v>
      </c>
      <c r="C67" s="320">
        <f>all!B82</f>
        <v>2824</v>
      </c>
      <c r="D67" s="256">
        <f>all!C82</f>
        <v>40</v>
      </c>
      <c r="E67" s="321">
        <f>all!L82</f>
        <v>3782</v>
      </c>
      <c r="F67" s="337">
        <f>all!M82</f>
        <v>0.0105764146</v>
      </c>
      <c r="G67" s="337">
        <f t="shared" si="5"/>
        <v>0.004626030166</v>
      </c>
      <c r="H67" s="334"/>
      <c r="I67" s="334"/>
      <c r="J67" s="334"/>
      <c r="K67" s="335">
        <f t="shared" si="2"/>
        <v>3674.857143</v>
      </c>
      <c r="L67" s="336">
        <f t="shared" si="3"/>
        <v>17</v>
      </c>
      <c r="M67" s="54">
        <f t="shared" si="4"/>
        <v>0.004626030166</v>
      </c>
      <c r="N67" s="54">
        <f t="shared" si="1"/>
        <v>0.02353039203</v>
      </c>
      <c r="O67" s="248"/>
      <c r="P67" s="248"/>
      <c r="Q67" s="248"/>
      <c r="R67" s="248"/>
      <c r="S67" s="328"/>
      <c r="T67" s="328"/>
      <c r="U67" s="328"/>
      <c r="V67" s="329"/>
    </row>
    <row r="68" ht="15.75" customHeight="1">
      <c r="A68" s="332">
        <f>all!A83</f>
        <v>43967</v>
      </c>
      <c r="B68" s="320">
        <f>all!K83</f>
        <v>126283</v>
      </c>
      <c r="C68" s="320">
        <f>all!B83</f>
        <v>2833</v>
      </c>
      <c r="D68" s="256">
        <f>all!C83</f>
        <v>9</v>
      </c>
      <c r="E68" s="321">
        <f>all!L83</f>
        <v>6268</v>
      </c>
      <c r="F68" s="337">
        <f>all!M83</f>
        <v>0.00143586471</v>
      </c>
      <c r="G68" s="337">
        <f t="shared" si="5"/>
        <v>0.003771756808</v>
      </c>
      <c r="H68" s="334"/>
      <c r="I68" s="334"/>
      <c r="J68" s="334"/>
      <c r="K68" s="335">
        <f t="shared" si="2"/>
        <v>4128.428571</v>
      </c>
      <c r="L68" s="336">
        <f t="shared" si="3"/>
        <v>15.57142857</v>
      </c>
      <c r="M68" s="54">
        <f t="shared" si="4"/>
        <v>0.003771756808</v>
      </c>
      <c r="N68" s="54">
        <f t="shared" si="1"/>
        <v>0.02243374009</v>
      </c>
      <c r="O68" s="248"/>
      <c r="P68" s="248"/>
      <c r="Q68" s="248"/>
      <c r="R68" s="248"/>
      <c r="S68" s="328"/>
      <c r="T68" s="328"/>
      <c r="U68" s="328"/>
      <c r="V68" s="329"/>
    </row>
    <row r="69" ht="15.75" customHeight="1">
      <c r="A69" s="332">
        <f>all!A84</f>
        <v>43968</v>
      </c>
      <c r="B69" s="320">
        <f>all!K84</f>
        <v>128525</v>
      </c>
      <c r="C69" s="320">
        <f>all!B84</f>
        <v>2848</v>
      </c>
      <c r="D69" s="256">
        <f>all!C84</f>
        <v>15</v>
      </c>
      <c r="E69" s="321">
        <f>all!L84</f>
        <v>2242</v>
      </c>
      <c r="F69" s="337">
        <f>all!M84</f>
        <v>0.006690454951</v>
      </c>
      <c r="G69" s="337">
        <f t="shared" si="5"/>
        <v>0.00398003238</v>
      </c>
      <c r="H69" s="334"/>
      <c r="I69" s="334"/>
      <c r="J69" s="334"/>
      <c r="K69" s="335">
        <f t="shared" si="2"/>
        <v>4235.428571</v>
      </c>
      <c r="L69" s="336">
        <f t="shared" si="3"/>
        <v>16.85714286</v>
      </c>
      <c r="M69" s="54">
        <f t="shared" si="4"/>
        <v>0.00398003238</v>
      </c>
      <c r="N69" s="54">
        <f t="shared" si="1"/>
        <v>0.02215911301</v>
      </c>
      <c r="O69" s="248"/>
      <c r="P69" s="248"/>
      <c r="Q69" s="248"/>
      <c r="R69" s="248"/>
      <c r="S69" s="328"/>
      <c r="T69" s="328"/>
      <c r="U69" s="328"/>
      <c r="V69" s="329"/>
    </row>
    <row r="70" ht="15.75" customHeight="1">
      <c r="A70" s="250">
        <f>all!A85</f>
        <v>43969</v>
      </c>
      <c r="B70" s="320">
        <f>all!K85</f>
        <v>131684</v>
      </c>
      <c r="C70" s="320">
        <f>all!B85</f>
        <v>2850</v>
      </c>
      <c r="D70" s="256">
        <f>all!C85</f>
        <v>2</v>
      </c>
      <c r="E70" s="321">
        <f>all!L85</f>
        <v>3159</v>
      </c>
      <c r="F70" s="337">
        <f>all!M85</f>
        <v>0.0006331117442</v>
      </c>
      <c r="G70" s="337">
        <f t="shared" si="5"/>
        <v>0.003403360045</v>
      </c>
      <c r="H70" s="334"/>
      <c r="I70" s="334"/>
      <c r="J70" s="334"/>
      <c r="K70" s="335">
        <f t="shared" si="2"/>
        <v>4617.285714</v>
      </c>
      <c r="L70" s="336">
        <f t="shared" si="3"/>
        <v>15.71428571</v>
      </c>
      <c r="M70" s="54">
        <f t="shared" si="4"/>
        <v>0.003403360045</v>
      </c>
      <c r="N70" s="54">
        <f t="shared" si="1"/>
        <v>0.02164272045</v>
      </c>
      <c r="O70" s="248"/>
      <c r="P70" s="248"/>
      <c r="Q70" s="248"/>
      <c r="R70" s="248"/>
      <c r="S70" s="328"/>
      <c r="T70" s="328"/>
      <c r="U70" s="328"/>
      <c r="V70" s="329"/>
    </row>
    <row r="71" ht="15.75" customHeight="1">
      <c r="A71" s="250">
        <f>all!A86</f>
        <v>43970</v>
      </c>
      <c r="B71" s="320">
        <f>all!K86</f>
        <v>136001</v>
      </c>
      <c r="C71" s="320">
        <f>all!B86</f>
        <v>2854</v>
      </c>
      <c r="D71" s="256">
        <f>all!C86</f>
        <v>4</v>
      </c>
      <c r="E71" s="321">
        <f>all!L86</f>
        <v>4317</v>
      </c>
      <c r="F71" s="337">
        <f>all!M86</f>
        <v>0.0009265693769</v>
      </c>
      <c r="G71" s="337">
        <f t="shared" si="5"/>
        <v>0.003205663339</v>
      </c>
      <c r="H71" s="334"/>
      <c r="I71" s="334"/>
      <c r="J71" s="334"/>
      <c r="K71" s="335">
        <f t="shared" si="2"/>
        <v>4278.142857</v>
      </c>
      <c r="L71" s="336">
        <f t="shared" si="3"/>
        <v>13.71428571</v>
      </c>
      <c r="M71" s="54">
        <f t="shared" si="4"/>
        <v>0.003205663339</v>
      </c>
      <c r="N71" s="54">
        <f t="shared" si="1"/>
        <v>0.02098513982</v>
      </c>
      <c r="O71" s="248"/>
      <c r="P71" s="248"/>
      <c r="Q71" s="248"/>
      <c r="R71" s="248"/>
      <c r="S71" s="328"/>
      <c r="T71" s="328"/>
      <c r="U71" s="328"/>
      <c r="V71" s="329"/>
    </row>
    <row r="72" ht="15.75" customHeight="1">
      <c r="A72" s="250">
        <f>all!A87</f>
        <v>43971</v>
      </c>
      <c r="B72" s="320">
        <f>all!K87</f>
        <v>139445</v>
      </c>
      <c r="C72" s="320">
        <f>all!B87</f>
        <v>2864</v>
      </c>
      <c r="D72" s="256">
        <f>all!C87</f>
        <v>10</v>
      </c>
      <c r="E72" s="321">
        <f>all!L87</f>
        <v>3444</v>
      </c>
      <c r="F72" s="337">
        <f>all!M87</f>
        <v>0.002903600465</v>
      </c>
      <c r="G72" s="337">
        <f t="shared" si="5"/>
        <v>0.003284311937</v>
      </c>
      <c r="H72" s="334"/>
      <c r="I72" s="334"/>
      <c r="J72" s="334"/>
      <c r="K72" s="335">
        <f t="shared" si="2"/>
        <v>3914.714286</v>
      </c>
      <c r="L72" s="336">
        <f t="shared" si="3"/>
        <v>12.85714286</v>
      </c>
      <c r="M72" s="54">
        <f t="shared" si="4"/>
        <v>0.003284311937</v>
      </c>
      <c r="N72" s="54">
        <f t="shared" si="1"/>
        <v>0.02053856359</v>
      </c>
      <c r="O72" s="248"/>
      <c r="P72" s="248"/>
      <c r="Q72" s="248"/>
      <c r="R72" s="248"/>
      <c r="S72" s="328"/>
      <c r="T72" s="328"/>
      <c r="U72" s="328"/>
      <c r="V72" s="329"/>
    </row>
    <row r="73" ht="15.75" customHeight="1">
      <c r="A73" s="250">
        <f>all!A88</f>
        <v>43972</v>
      </c>
      <c r="B73" s="320">
        <f>all!K88</f>
        <v>144078</v>
      </c>
      <c r="C73" s="320">
        <f>all!B88</f>
        <v>2867</v>
      </c>
      <c r="D73" s="256">
        <f>all!C88</f>
        <v>3</v>
      </c>
      <c r="E73" s="321">
        <f>all!L88</f>
        <v>4633</v>
      </c>
      <c r="F73" s="337">
        <f>all!M88</f>
        <v>0.0006475285992</v>
      </c>
      <c r="G73" s="337">
        <f t="shared" si="5"/>
        <v>0.002980786497</v>
      </c>
      <c r="H73" s="334"/>
      <c r="I73" s="334"/>
      <c r="J73" s="334"/>
      <c r="K73" s="335">
        <f t="shared" si="2"/>
        <v>3977.857143</v>
      </c>
      <c r="L73" s="336">
        <f t="shared" si="3"/>
        <v>11.85714286</v>
      </c>
      <c r="M73" s="54">
        <f t="shared" si="4"/>
        <v>0.002980786497</v>
      </c>
      <c r="N73" s="54">
        <f t="shared" si="1"/>
        <v>0.01989894363</v>
      </c>
      <c r="O73" s="248"/>
      <c r="P73" s="248"/>
      <c r="Q73" s="248"/>
      <c r="R73" s="248"/>
      <c r="S73" s="328"/>
      <c r="T73" s="328"/>
      <c r="U73" s="328"/>
      <c r="V73" s="329"/>
    </row>
    <row r="74" ht="15.75" customHeight="1">
      <c r="A74" s="250">
        <f>all!A89</f>
        <v>43973</v>
      </c>
      <c r="B74" s="320">
        <f>all!K89</f>
        <v>147958</v>
      </c>
      <c r="C74" s="320">
        <f>all!B89</f>
        <v>2887</v>
      </c>
      <c r="D74" s="256">
        <f>all!C89</f>
        <v>21</v>
      </c>
      <c r="E74" s="321">
        <f>all!L89</f>
        <v>3880</v>
      </c>
      <c r="F74" s="337">
        <f>all!M89</f>
        <v>0.005412371134</v>
      </c>
      <c r="G74" s="337">
        <f t="shared" si="5"/>
        <v>0.002290376839</v>
      </c>
      <c r="H74" s="334"/>
      <c r="I74" s="334"/>
      <c r="J74" s="334"/>
      <c r="K74" s="335">
        <f t="shared" si="2"/>
        <v>3991.857143</v>
      </c>
      <c r="L74" s="336">
        <f t="shared" si="3"/>
        <v>9.142857143</v>
      </c>
      <c r="M74" s="54">
        <f t="shared" si="4"/>
        <v>0.002290376839</v>
      </c>
      <c r="N74" s="54">
        <f t="shared" si="1"/>
        <v>0.01951229403</v>
      </c>
      <c r="O74" s="248"/>
      <c r="P74" s="248"/>
      <c r="Q74" s="248"/>
      <c r="R74" s="248"/>
      <c r="S74" s="328"/>
      <c r="T74" s="328"/>
      <c r="U74" s="328"/>
      <c r="V74" s="329"/>
    </row>
    <row r="75" ht="15.75" customHeight="1">
      <c r="A75" s="332">
        <f>all!A90</f>
        <v>43974</v>
      </c>
      <c r="B75" s="320">
        <f>all!K90</f>
        <v>152998</v>
      </c>
      <c r="C75" s="320">
        <f>all!B90</f>
        <v>2890</v>
      </c>
      <c r="D75" s="256">
        <f>all!C90</f>
        <v>3</v>
      </c>
      <c r="E75" s="321">
        <f>all!L90</f>
        <v>5040</v>
      </c>
      <c r="F75" s="337">
        <f>all!M90</f>
        <v>0.0005952380952</v>
      </c>
      <c r="G75" s="337">
        <f t="shared" si="5"/>
        <v>0.002171064945</v>
      </c>
      <c r="H75" s="334"/>
      <c r="I75" s="334"/>
      <c r="J75" s="334"/>
      <c r="K75" s="335">
        <f t="shared" si="2"/>
        <v>3816.428571</v>
      </c>
      <c r="L75" s="336">
        <f t="shared" si="3"/>
        <v>8.285714286</v>
      </c>
      <c r="M75" s="54">
        <f t="shared" si="4"/>
        <v>0.002171064945</v>
      </c>
      <c r="N75" s="54">
        <f t="shared" si="1"/>
        <v>0.01888913581</v>
      </c>
      <c r="O75" s="248"/>
      <c r="P75" s="248"/>
      <c r="Q75" s="248"/>
      <c r="R75" s="248"/>
      <c r="S75" s="328"/>
      <c r="T75" s="328"/>
      <c r="U75" s="328"/>
      <c r="V75" s="329"/>
    </row>
    <row r="76" ht="15.75" customHeight="1">
      <c r="A76" s="332">
        <f>all!A91</f>
        <v>43975</v>
      </c>
      <c r="B76" s="320">
        <f>all!K91</f>
        <v>153963</v>
      </c>
      <c r="C76" s="320">
        <f>all!B91</f>
        <v>2892</v>
      </c>
      <c r="D76" s="256">
        <f>all!C91</f>
        <v>2</v>
      </c>
      <c r="E76" s="321">
        <f>all!L91</f>
        <v>965</v>
      </c>
      <c r="F76" s="337">
        <f>all!M91</f>
        <v>0.00207253886</v>
      </c>
      <c r="G76" s="337">
        <f t="shared" si="5"/>
        <v>0.001769006997</v>
      </c>
      <c r="H76" s="334"/>
      <c r="I76" s="334"/>
      <c r="J76" s="334"/>
      <c r="K76" s="335">
        <f t="shared" si="2"/>
        <v>3634</v>
      </c>
      <c r="L76" s="336">
        <f t="shared" si="3"/>
        <v>6.428571429</v>
      </c>
      <c r="M76" s="54">
        <f t="shared" si="4"/>
        <v>0.001769006997</v>
      </c>
      <c r="N76" s="54">
        <f t="shared" si="1"/>
        <v>0.01878373375</v>
      </c>
      <c r="O76" s="248"/>
      <c r="P76" s="248"/>
      <c r="Q76" s="248"/>
      <c r="R76" s="248"/>
      <c r="S76" s="328"/>
      <c r="T76" s="328"/>
      <c r="U76" s="328"/>
      <c r="V76" s="329"/>
    </row>
    <row r="77" ht="15.75" customHeight="1">
      <c r="A77" s="250">
        <f>all!A92</f>
        <v>43976</v>
      </c>
      <c r="B77" s="320">
        <f>all!K92</f>
        <v>155037</v>
      </c>
      <c r="C77" s="320">
        <f>all!B92</f>
        <v>2896</v>
      </c>
      <c r="D77" s="256">
        <f>all!C92</f>
        <v>4</v>
      </c>
      <c r="E77" s="321">
        <f>all!L92</f>
        <v>1074</v>
      </c>
      <c r="F77" s="337">
        <f>all!M92</f>
        <v>0.003724394786</v>
      </c>
      <c r="G77" s="337">
        <f t="shared" si="5"/>
        <v>0.002012589389</v>
      </c>
      <c r="H77" s="334"/>
      <c r="I77" s="334"/>
      <c r="J77" s="334"/>
      <c r="K77" s="335">
        <f t="shared" si="2"/>
        <v>3336.142857</v>
      </c>
      <c r="L77" s="336">
        <f t="shared" si="3"/>
        <v>6.714285714</v>
      </c>
      <c r="M77" s="54">
        <f t="shared" si="4"/>
        <v>0.002012589389</v>
      </c>
      <c r="N77" s="54">
        <f t="shared" si="1"/>
        <v>0.01867941201</v>
      </c>
      <c r="O77" s="248"/>
      <c r="P77" s="248"/>
      <c r="Q77" s="248"/>
      <c r="R77" s="248"/>
      <c r="S77" s="328"/>
      <c r="T77" s="328"/>
      <c r="U77" s="328"/>
      <c r="V77" s="329"/>
    </row>
    <row r="78" ht="15.75" customHeight="1">
      <c r="A78" s="250">
        <f>all!A93</f>
        <v>43977</v>
      </c>
      <c r="B78" s="320">
        <f>all!K93</f>
        <v>160991</v>
      </c>
      <c r="C78" s="320">
        <f>all!B93</f>
        <v>2903</v>
      </c>
      <c r="D78" s="256">
        <f>all!C93</f>
        <v>7</v>
      </c>
      <c r="E78" s="321">
        <f>all!L93</f>
        <v>5954</v>
      </c>
      <c r="F78" s="337">
        <f>all!M93</f>
        <v>0.001175680215</v>
      </c>
      <c r="G78" s="337">
        <f t="shared" si="5"/>
        <v>0.00200080032</v>
      </c>
      <c r="H78" s="334"/>
      <c r="I78" s="334"/>
      <c r="J78" s="334"/>
      <c r="K78" s="335">
        <f t="shared" si="2"/>
        <v>3570</v>
      </c>
      <c r="L78" s="336">
        <f t="shared" si="3"/>
        <v>7.142857143</v>
      </c>
      <c r="M78" s="54">
        <f t="shared" si="4"/>
        <v>0.00200080032</v>
      </c>
      <c r="N78" s="54">
        <f t="shared" si="1"/>
        <v>0.0180320639</v>
      </c>
      <c r="O78" s="248"/>
      <c r="P78" s="248"/>
      <c r="Q78" s="248"/>
      <c r="R78" s="248"/>
      <c r="S78" s="328"/>
      <c r="T78" s="328"/>
      <c r="U78" s="328"/>
      <c r="V78" s="329"/>
    </row>
    <row r="79" ht="15.75" customHeight="1">
      <c r="A79" s="250">
        <f>all!A94</f>
        <v>43978</v>
      </c>
      <c r="B79" s="320">
        <f>all!K94</f>
        <v>166245</v>
      </c>
      <c r="C79" s="320">
        <f>all!B94</f>
        <v>2917</v>
      </c>
      <c r="D79" s="256">
        <f>all!C94</f>
        <v>18</v>
      </c>
      <c r="E79" s="321">
        <f>all!L94</f>
        <v>5254</v>
      </c>
      <c r="F79" s="337">
        <f>all!M94</f>
        <v>0.003425961172</v>
      </c>
      <c r="G79" s="337">
        <f t="shared" si="5"/>
        <v>0.002164179104</v>
      </c>
      <c r="H79" s="334"/>
      <c r="I79" s="334"/>
      <c r="J79" s="334"/>
      <c r="K79" s="335">
        <f t="shared" si="2"/>
        <v>3828.571429</v>
      </c>
      <c r="L79" s="336">
        <f t="shared" si="3"/>
        <v>8.285714286</v>
      </c>
      <c r="M79" s="54">
        <f t="shared" si="4"/>
        <v>0.002164179104</v>
      </c>
      <c r="N79" s="54">
        <f t="shared" si="1"/>
        <v>0.01754639237</v>
      </c>
      <c r="O79" s="248"/>
      <c r="P79" s="248"/>
      <c r="Q79" s="248"/>
      <c r="R79" s="248"/>
      <c r="S79" s="328"/>
      <c r="T79" s="328"/>
      <c r="U79" s="328"/>
      <c r="V79" s="329"/>
    </row>
    <row r="80" ht="15.75" customHeight="1">
      <c r="A80" s="250">
        <f>all!A95</f>
        <v>43979</v>
      </c>
      <c r="B80" s="320">
        <f>all!K95</f>
        <v>170467</v>
      </c>
      <c r="C80" s="320">
        <f>all!B95</f>
        <v>2920</v>
      </c>
      <c r="D80" s="256">
        <f>all!C95</f>
        <v>3</v>
      </c>
      <c r="E80" s="321">
        <f>all!L95</f>
        <v>4222</v>
      </c>
      <c r="F80" s="337">
        <f>all!M95</f>
        <v>0.0007105637139</v>
      </c>
      <c r="G80" s="337">
        <f t="shared" si="5"/>
        <v>0.002197885483</v>
      </c>
      <c r="H80" s="334"/>
      <c r="I80" s="334"/>
      <c r="J80" s="334"/>
      <c r="K80" s="335">
        <f t="shared" si="2"/>
        <v>3769.857143</v>
      </c>
      <c r="L80" s="336">
        <f t="shared" si="3"/>
        <v>8.285714286</v>
      </c>
      <c r="M80" s="54">
        <f t="shared" si="4"/>
        <v>0.002197885483</v>
      </c>
      <c r="N80" s="54">
        <f t="shared" si="1"/>
        <v>0.01712941508</v>
      </c>
      <c r="O80" s="248"/>
      <c r="P80" s="248"/>
      <c r="Q80" s="248"/>
      <c r="R80" s="248"/>
      <c r="S80" s="328"/>
      <c r="T80" s="328"/>
      <c r="U80" s="328"/>
      <c r="V80" s="329"/>
    </row>
    <row r="81" ht="15.75" customHeight="1">
      <c r="A81" s="250">
        <f>all!A96</f>
        <v>43980</v>
      </c>
      <c r="B81" s="320">
        <f>all!K96</f>
        <v>174844</v>
      </c>
      <c r="C81" s="320">
        <f>all!B96</f>
        <v>2923</v>
      </c>
      <c r="D81" s="256">
        <f>all!C96</f>
        <v>5</v>
      </c>
      <c r="E81" s="321">
        <f>all!L96</f>
        <v>4377</v>
      </c>
      <c r="F81" s="337">
        <f>all!M96</f>
        <v>0.001142334933</v>
      </c>
      <c r="G81" s="337">
        <f t="shared" si="5"/>
        <v>0.001562151306</v>
      </c>
      <c r="H81" s="334"/>
      <c r="I81" s="334"/>
      <c r="J81" s="334"/>
      <c r="K81" s="335">
        <f t="shared" si="2"/>
        <v>3840.857143</v>
      </c>
      <c r="L81" s="336">
        <f t="shared" si="3"/>
        <v>6</v>
      </c>
      <c r="M81" s="54">
        <f t="shared" si="4"/>
        <v>0.001562151306</v>
      </c>
      <c r="N81" s="54">
        <f t="shared" si="1"/>
        <v>0.01671775983</v>
      </c>
      <c r="O81" s="248"/>
      <c r="P81" s="248"/>
      <c r="Q81" s="248"/>
      <c r="R81" s="248"/>
      <c r="S81" s="328"/>
      <c r="T81" s="328"/>
      <c r="U81" s="328"/>
      <c r="V81" s="329"/>
    </row>
    <row r="82" ht="15.75" customHeight="1">
      <c r="A82" s="332">
        <f>all!A97</f>
        <v>43981</v>
      </c>
      <c r="B82" s="320">
        <f>all!K97</f>
        <v>178316</v>
      </c>
      <c r="C82" s="320">
        <f>all!B97</f>
        <v>2930</v>
      </c>
      <c r="D82" s="256">
        <f>all!C97</f>
        <v>7</v>
      </c>
      <c r="E82" s="321">
        <f>all!L97</f>
        <v>3472</v>
      </c>
      <c r="F82" s="337">
        <f>all!M97</f>
        <v>0.002016129032</v>
      </c>
      <c r="G82" s="337">
        <f t="shared" si="5"/>
        <v>0.00181688917</v>
      </c>
      <c r="H82" s="334"/>
      <c r="I82" s="334"/>
      <c r="J82" s="334"/>
      <c r="K82" s="335">
        <f t="shared" si="2"/>
        <v>3616.857143</v>
      </c>
      <c r="L82" s="336">
        <f t="shared" si="3"/>
        <v>6.571428571</v>
      </c>
      <c r="M82" s="54">
        <f t="shared" si="4"/>
        <v>0.00181688917</v>
      </c>
      <c r="N82" s="54">
        <f t="shared" si="1"/>
        <v>0.01643150362</v>
      </c>
      <c r="O82" s="248"/>
      <c r="P82" s="248"/>
      <c r="Q82" s="248"/>
      <c r="R82" s="248"/>
      <c r="S82" s="328"/>
      <c r="T82" s="328"/>
      <c r="U82" s="328"/>
      <c r="V82" s="329"/>
    </row>
    <row r="83" ht="15.75" customHeight="1">
      <c r="A83" s="332">
        <f>all!A98</f>
        <v>43982</v>
      </c>
      <c r="B83" s="320">
        <f>all!K98</f>
        <v>180518</v>
      </c>
      <c r="C83" s="320">
        <f>all!B98</f>
        <v>2932</v>
      </c>
      <c r="D83" s="256">
        <f>all!C98</f>
        <v>2</v>
      </c>
      <c r="E83" s="321">
        <f>all!L98</f>
        <v>2202</v>
      </c>
      <c r="F83" s="337">
        <f>all!M98</f>
        <v>0.0009082652134</v>
      </c>
      <c r="G83" s="337">
        <f t="shared" si="5"/>
        <v>0.001732253813</v>
      </c>
      <c r="H83" s="334"/>
      <c r="I83" s="334"/>
      <c r="J83" s="334"/>
      <c r="K83" s="335">
        <f t="shared" si="2"/>
        <v>3793.571429</v>
      </c>
      <c r="L83" s="336">
        <f t="shared" si="3"/>
        <v>6.571428571</v>
      </c>
      <c r="M83" s="54">
        <f t="shared" si="4"/>
        <v>0.001732253813</v>
      </c>
      <c r="N83" s="54">
        <f t="shared" si="1"/>
        <v>0.0162421476</v>
      </c>
      <c r="O83" s="248"/>
      <c r="P83" s="248"/>
      <c r="Q83" s="248"/>
      <c r="R83" s="248"/>
      <c r="S83" s="328"/>
      <c r="T83" s="328"/>
      <c r="U83" s="328"/>
      <c r="V83" s="329"/>
    </row>
    <row r="84" ht="15.75" customHeight="1">
      <c r="A84" s="250">
        <f>all!A99</f>
        <v>43983</v>
      </c>
      <c r="B84" s="320">
        <f>all!K99</f>
        <v>182423</v>
      </c>
      <c r="C84" s="320">
        <f>all!B99</f>
        <v>2934</v>
      </c>
      <c r="D84" s="256">
        <f>all!C99</f>
        <v>2</v>
      </c>
      <c r="E84" s="321">
        <f>all!L99</f>
        <v>1905</v>
      </c>
      <c r="F84" s="337">
        <f>all!M99</f>
        <v>0.001049868766</v>
      </c>
      <c r="G84" s="337">
        <f t="shared" si="5"/>
        <v>0.001606660337</v>
      </c>
      <c r="H84" s="334"/>
      <c r="I84" s="334"/>
      <c r="J84" s="334"/>
      <c r="K84" s="335">
        <f t="shared" si="2"/>
        <v>3912.285714</v>
      </c>
      <c r="L84" s="336">
        <f t="shared" si="3"/>
        <v>6.285714286</v>
      </c>
      <c r="M84" s="54">
        <f t="shared" si="4"/>
        <v>0.001606660337</v>
      </c>
      <c r="N84" s="54">
        <f t="shared" si="1"/>
        <v>0.01608349824</v>
      </c>
      <c r="O84" s="248"/>
      <c r="P84" s="248"/>
      <c r="Q84" s="248"/>
      <c r="R84" s="248"/>
      <c r="S84" s="328"/>
      <c r="T84" s="328"/>
      <c r="U84" s="328"/>
      <c r="V84" s="329"/>
    </row>
    <row r="85" ht="15.75" customHeight="1">
      <c r="A85" s="250">
        <f>all!A100</f>
        <v>43984</v>
      </c>
      <c r="B85" s="320">
        <f>all!K100</f>
        <v>185590</v>
      </c>
      <c r="C85" s="320">
        <f>all!B100</f>
        <v>2951</v>
      </c>
      <c r="D85" s="256">
        <f>all!C100</f>
        <v>19</v>
      </c>
      <c r="E85" s="321">
        <f>all!L100</f>
        <v>3167</v>
      </c>
      <c r="F85" s="337">
        <f>all!M100</f>
        <v>0.005999368488</v>
      </c>
      <c r="G85" s="337">
        <f t="shared" si="5"/>
        <v>0.002276515306</v>
      </c>
      <c r="H85" s="334"/>
      <c r="I85" s="334"/>
      <c r="J85" s="334"/>
      <c r="K85" s="335">
        <f t="shared" si="2"/>
        <v>3514.142857</v>
      </c>
      <c r="L85" s="336">
        <f t="shared" si="3"/>
        <v>8</v>
      </c>
      <c r="M85" s="54">
        <f t="shared" si="4"/>
        <v>0.002276515306</v>
      </c>
      <c r="N85" s="54">
        <f t="shared" si="1"/>
        <v>0.0159006412</v>
      </c>
      <c r="O85" s="248"/>
      <c r="P85" s="248"/>
      <c r="Q85" s="248"/>
      <c r="R85" s="248"/>
      <c r="S85" s="328"/>
      <c r="T85" s="328"/>
      <c r="U85" s="328"/>
      <c r="V85" s="329"/>
    </row>
    <row r="86" ht="15.75" customHeight="1">
      <c r="A86" s="250">
        <f>all!A101</f>
        <v>43985</v>
      </c>
      <c r="B86" s="320">
        <f>all!K101</f>
        <v>189759.5</v>
      </c>
      <c r="C86" s="320">
        <f>all!B101</f>
        <v>2957</v>
      </c>
      <c r="D86" s="256">
        <f>all!C101</f>
        <v>6</v>
      </c>
      <c r="E86" s="321">
        <f>all!L101</f>
        <v>4169.5</v>
      </c>
      <c r="F86" s="337">
        <f>all!M101</f>
        <v>0.001439021465</v>
      </c>
      <c r="G86" s="337">
        <f t="shared" si="5"/>
        <v>0.001871185864</v>
      </c>
      <c r="H86" s="334"/>
      <c r="I86" s="334"/>
      <c r="J86" s="334"/>
      <c r="K86" s="335">
        <f t="shared" si="2"/>
        <v>3359.214286</v>
      </c>
      <c r="L86" s="336">
        <f t="shared" si="3"/>
        <v>6.285714286</v>
      </c>
      <c r="M86" s="54">
        <f t="shared" si="4"/>
        <v>0.001871185864</v>
      </c>
      <c r="N86" s="54">
        <f t="shared" si="1"/>
        <v>0.01558288254</v>
      </c>
      <c r="O86" s="248"/>
      <c r="P86" s="248"/>
      <c r="Q86" s="248"/>
      <c r="R86" s="248"/>
      <c r="S86" s="328"/>
      <c r="T86" s="328"/>
      <c r="U86" s="328"/>
      <c r="V86" s="329"/>
    </row>
    <row r="87" ht="15.75" customHeight="1">
      <c r="A87" s="250">
        <f>all!A102</f>
        <v>43986</v>
      </c>
      <c r="B87" s="320">
        <f>all!K102</f>
        <v>193929</v>
      </c>
      <c r="C87" s="320">
        <f>all!B102</f>
        <v>2966</v>
      </c>
      <c r="D87" s="256">
        <f>all!C102</f>
        <v>9</v>
      </c>
      <c r="E87" s="321">
        <f>all!L102</f>
        <v>4169.5</v>
      </c>
      <c r="F87" s="337">
        <f>all!M102</f>
        <v>0.002158532198</v>
      </c>
      <c r="G87" s="337">
        <f t="shared" si="5"/>
        <v>0.002131105618</v>
      </c>
      <c r="H87" s="334"/>
      <c r="I87" s="334"/>
      <c r="J87" s="334"/>
      <c r="K87" s="335">
        <f t="shared" si="2"/>
        <v>3351.714286</v>
      </c>
      <c r="L87" s="336">
        <f t="shared" si="3"/>
        <v>7.142857143</v>
      </c>
      <c r="M87" s="54">
        <f t="shared" si="4"/>
        <v>0.002131105618</v>
      </c>
      <c r="N87" s="54">
        <f t="shared" si="1"/>
        <v>0.01529425718</v>
      </c>
      <c r="O87" s="248"/>
      <c r="P87" s="248"/>
      <c r="Q87" s="248"/>
      <c r="R87" s="248"/>
      <c r="S87" s="328"/>
      <c r="T87" s="328"/>
      <c r="U87" s="328"/>
      <c r="V87" s="329"/>
    </row>
    <row r="88" ht="15.75" customHeight="1">
      <c r="A88" s="250">
        <f>all!A103</f>
        <v>43987</v>
      </c>
      <c r="B88" s="320">
        <f>all!K103</f>
        <v>202826.5</v>
      </c>
      <c r="C88" s="320">
        <f>all!B103</f>
        <v>2981</v>
      </c>
      <c r="D88" s="256">
        <f>all!C103</f>
        <v>15</v>
      </c>
      <c r="E88" s="321">
        <f>all!L103</f>
        <v>8897.5</v>
      </c>
      <c r="F88" s="337">
        <f>all!M103</f>
        <v>0.001685866817</v>
      </c>
      <c r="G88" s="337">
        <f t="shared" si="5"/>
        <v>0.002144197266</v>
      </c>
      <c r="H88" s="334"/>
      <c r="I88" s="334"/>
      <c r="J88" s="334"/>
      <c r="K88" s="335">
        <f t="shared" si="2"/>
        <v>3997.5</v>
      </c>
      <c r="L88" s="336">
        <f t="shared" si="3"/>
        <v>8.571428571</v>
      </c>
      <c r="M88" s="54">
        <f t="shared" si="4"/>
        <v>0.002144197266</v>
      </c>
      <c r="N88" s="54">
        <f t="shared" si="1"/>
        <v>0.01469729054</v>
      </c>
      <c r="O88" s="248"/>
      <c r="P88" s="248"/>
      <c r="Q88" s="248"/>
      <c r="R88" s="248"/>
      <c r="S88" s="328"/>
      <c r="T88" s="328"/>
      <c r="U88" s="328"/>
      <c r="V88" s="329"/>
    </row>
    <row r="89" ht="15.75" customHeight="1">
      <c r="A89" s="332">
        <f>all!A104</f>
        <v>43988</v>
      </c>
      <c r="B89" s="320">
        <f>all!K104</f>
        <v>211724</v>
      </c>
      <c r="C89" s="320">
        <f>all!B104</f>
        <v>2994</v>
      </c>
      <c r="D89" s="256">
        <f>all!C104</f>
        <v>13</v>
      </c>
      <c r="E89" s="321">
        <f>all!L104</f>
        <v>8897.5</v>
      </c>
      <c r="F89" s="337">
        <f>all!M104</f>
        <v>0.001461084574</v>
      </c>
      <c r="G89" s="337">
        <f t="shared" si="5"/>
        <v>0.001975574713</v>
      </c>
      <c r="H89" s="334"/>
      <c r="I89" s="334"/>
      <c r="J89" s="334"/>
      <c r="K89" s="335">
        <f t="shared" si="2"/>
        <v>4772.571429</v>
      </c>
      <c r="L89" s="336">
        <f t="shared" si="3"/>
        <v>9.428571429</v>
      </c>
      <c r="M89" s="54">
        <f t="shared" si="4"/>
        <v>0.001975574713</v>
      </c>
      <c r="N89" s="54">
        <f t="shared" si="1"/>
        <v>0.01414105156</v>
      </c>
      <c r="O89" s="248"/>
      <c r="P89" s="248"/>
      <c r="Q89" s="248"/>
      <c r="R89" s="248"/>
      <c r="S89" s="328"/>
      <c r="T89" s="328"/>
      <c r="U89" s="328"/>
      <c r="V89" s="329"/>
    </row>
    <row r="90" ht="15.75" customHeight="1">
      <c r="A90" s="332">
        <f>all!A105</f>
        <v>43989</v>
      </c>
      <c r="B90" s="320">
        <f>all!K105</f>
        <v>220621.5</v>
      </c>
      <c r="C90" s="320">
        <f>all!B105</f>
        <v>3011</v>
      </c>
      <c r="D90" s="256">
        <f>all!C105</f>
        <v>17</v>
      </c>
      <c r="E90" s="321">
        <f>all!L105</f>
        <v>8897.5</v>
      </c>
      <c r="F90" s="337">
        <f>all!M105</f>
        <v>0.001910649059</v>
      </c>
      <c r="G90" s="337">
        <f t="shared" si="5"/>
        <v>0.002019773835</v>
      </c>
      <c r="H90" s="334"/>
      <c r="I90" s="334"/>
      <c r="J90" s="334"/>
      <c r="K90" s="335">
        <f t="shared" si="2"/>
        <v>5729.071429</v>
      </c>
      <c r="L90" s="336">
        <f t="shared" si="3"/>
        <v>11.57142857</v>
      </c>
      <c r="M90" s="54">
        <f t="shared" si="4"/>
        <v>0.002019773835</v>
      </c>
      <c r="N90" s="54">
        <f t="shared" si="1"/>
        <v>0.01364780858</v>
      </c>
      <c r="O90" s="248"/>
      <c r="P90" s="248"/>
      <c r="Q90" s="248"/>
      <c r="R90" s="248"/>
      <c r="S90" s="328"/>
      <c r="T90" s="328"/>
      <c r="U90" s="328"/>
      <c r="V90" s="329"/>
    </row>
    <row r="91" ht="15.75" customHeight="1">
      <c r="A91" s="332">
        <f>all!A106</f>
        <v>43990</v>
      </c>
      <c r="B91" s="320">
        <f>all!K106</f>
        <v>229519</v>
      </c>
      <c r="C91" s="320">
        <f>all!B106</f>
        <v>3063</v>
      </c>
      <c r="D91" s="256">
        <f>all!C106</f>
        <v>52</v>
      </c>
      <c r="E91" s="321">
        <f>all!L106</f>
        <v>8897.5</v>
      </c>
      <c r="F91" s="337">
        <f>all!M106</f>
        <v>0.005844338297</v>
      </c>
      <c r="G91" s="337">
        <f t="shared" si="5"/>
        <v>0.002781552573</v>
      </c>
      <c r="H91" s="334"/>
      <c r="I91" s="334"/>
      <c r="J91" s="334"/>
      <c r="K91" s="335">
        <f t="shared" si="2"/>
        <v>6728</v>
      </c>
      <c r="L91" s="336">
        <f t="shared" si="3"/>
        <v>18.71428571</v>
      </c>
      <c r="M91" s="54">
        <f t="shared" si="4"/>
        <v>0.002781552573</v>
      </c>
      <c r="N91" s="54">
        <f t="shared" si="1"/>
        <v>0.01334530039</v>
      </c>
      <c r="O91" s="248"/>
      <c r="P91" s="248"/>
      <c r="Q91" s="248"/>
      <c r="R91" s="248"/>
      <c r="S91" s="328"/>
      <c r="T91" s="328"/>
      <c r="U91" s="328"/>
      <c r="V91" s="329"/>
    </row>
    <row r="92" ht="15.75" customHeight="1">
      <c r="A92" s="250">
        <f>all!A107</f>
        <v>43991</v>
      </c>
      <c r="B92" s="320">
        <f>all!K107</f>
        <v>231759</v>
      </c>
      <c r="C92" s="320">
        <f>all!B107</f>
        <v>3072</v>
      </c>
      <c r="D92" s="256">
        <f>all!C107</f>
        <v>9</v>
      </c>
      <c r="E92" s="321">
        <f>all!L107</f>
        <v>2240</v>
      </c>
      <c r="F92" s="337">
        <f>all!M107</f>
        <v>0.004017857143</v>
      </c>
      <c r="G92" s="337">
        <f t="shared" si="5"/>
        <v>0.002620806169</v>
      </c>
      <c r="H92" s="334"/>
      <c r="I92" s="334"/>
      <c r="J92" s="334"/>
      <c r="K92" s="335">
        <f t="shared" si="2"/>
        <v>6595.571429</v>
      </c>
      <c r="L92" s="336">
        <f t="shared" si="3"/>
        <v>17.28571429</v>
      </c>
      <c r="M92" s="54">
        <f t="shared" si="4"/>
        <v>0.002620806169</v>
      </c>
      <c r="N92" s="54">
        <f t="shared" si="1"/>
        <v>0.01325514867</v>
      </c>
      <c r="O92" s="248"/>
      <c r="P92" s="248"/>
      <c r="Q92" s="248"/>
      <c r="R92" s="248"/>
      <c r="S92" s="328"/>
      <c r="T92" s="328"/>
      <c r="U92" s="328"/>
      <c r="V92" s="329"/>
    </row>
    <row r="93" ht="15.75" customHeight="1">
      <c r="A93" s="250">
        <f>all!A108</f>
        <v>43992</v>
      </c>
      <c r="B93" s="320">
        <f>all!K108</f>
        <v>237276</v>
      </c>
      <c r="C93" s="320">
        <f>all!B108</f>
        <v>3082</v>
      </c>
      <c r="D93" s="256">
        <f>all!C108</f>
        <v>11</v>
      </c>
      <c r="E93" s="321">
        <f>all!L108</f>
        <v>5517</v>
      </c>
      <c r="F93" s="337">
        <f>all!M108</f>
        <v>0.00199383723</v>
      </c>
      <c r="G93" s="337">
        <f t="shared" si="5"/>
        <v>0.002651710458</v>
      </c>
      <c r="H93" s="334"/>
      <c r="I93" s="334"/>
      <c r="J93" s="334"/>
      <c r="K93" s="335">
        <f t="shared" si="2"/>
        <v>6788.071429</v>
      </c>
      <c r="L93" s="336">
        <f t="shared" si="3"/>
        <v>18</v>
      </c>
      <c r="M93" s="54">
        <f t="shared" si="4"/>
        <v>0.002651710458</v>
      </c>
      <c r="N93" s="54">
        <f t="shared" si="1"/>
        <v>0.01298909287</v>
      </c>
      <c r="O93" s="248"/>
      <c r="P93" s="248"/>
      <c r="Q93" s="248"/>
      <c r="R93" s="248"/>
      <c r="S93" s="328"/>
      <c r="T93" s="328"/>
      <c r="U93" s="328"/>
      <c r="V93" s="329"/>
    </row>
    <row r="94" ht="15.75" customHeight="1">
      <c r="A94" s="250">
        <f>all!A109</f>
        <v>43993</v>
      </c>
      <c r="B94" s="320">
        <f>all!K109</f>
        <v>240924</v>
      </c>
      <c r="C94" s="320">
        <f>all!B109</f>
        <v>3102</v>
      </c>
      <c r="D94" s="256">
        <f>all!C109</f>
        <v>20</v>
      </c>
      <c r="E94" s="321">
        <f>all!L109</f>
        <v>3648</v>
      </c>
      <c r="F94" s="337">
        <f>all!M109</f>
        <v>0.00548245614</v>
      </c>
      <c r="G94" s="337">
        <f t="shared" si="5"/>
        <v>0.002915203745</v>
      </c>
      <c r="H94" s="334"/>
      <c r="I94" s="334"/>
      <c r="J94" s="334"/>
      <c r="K94" s="335">
        <f t="shared" si="2"/>
        <v>6713.571429</v>
      </c>
      <c r="L94" s="336">
        <f t="shared" si="3"/>
        <v>19.57142857</v>
      </c>
      <c r="M94" s="54">
        <f t="shared" si="4"/>
        <v>0.002915203745</v>
      </c>
      <c r="N94" s="54">
        <f t="shared" si="1"/>
        <v>0.0128754296</v>
      </c>
      <c r="O94" s="248"/>
      <c r="P94" s="248"/>
      <c r="Q94" s="248"/>
      <c r="R94" s="248"/>
      <c r="S94" s="328"/>
      <c r="T94" s="328"/>
      <c r="U94" s="328"/>
      <c r="V94" s="329"/>
    </row>
    <row r="95" ht="15.75" customHeight="1">
      <c r="A95" s="250">
        <f>all!A110</f>
        <v>43994</v>
      </c>
      <c r="B95" s="320">
        <f>all!K110</f>
        <v>243867</v>
      </c>
      <c r="C95" s="320">
        <f>all!B110</f>
        <v>3122</v>
      </c>
      <c r="D95" s="256">
        <f>all!C110</f>
        <v>20</v>
      </c>
      <c r="E95" s="321">
        <f>all!L110</f>
        <v>2943</v>
      </c>
      <c r="F95" s="337">
        <f>all!M110</f>
        <v>0.006795786612</v>
      </c>
      <c r="G95" s="337">
        <f t="shared" si="5"/>
        <v>0.003459996832</v>
      </c>
      <c r="H95" s="334"/>
      <c r="I95" s="334"/>
      <c r="J95" s="334"/>
      <c r="K95" s="335">
        <f t="shared" si="2"/>
        <v>5862.928571</v>
      </c>
      <c r="L95" s="336">
        <f t="shared" si="3"/>
        <v>20.28571429</v>
      </c>
      <c r="M95" s="54">
        <f t="shared" si="4"/>
        <v>0.003459996832</v>
      </c>
      <c r="N95" s="54">
        <f t="shared" si="1"/>
        <v>0.01280206014</v>
      </c>
      <c r="O95" s="248"/>
      <c r="P95" s="248"/>
      <c r="Q95" s="248"/>
      <c r="R95" s="248"/>
      <c r="S95" s="328"/>
      <c r="T95" s="328"/>
      <c r="U95" s="328"/>
      <c r="V95" s="329"/>
    </row>
    <row r="96" ht="15.75" customHeight="1">
      <c r="A96" s="332">
        <f>all!A111</f>
        <v>43995</v>
      </c>
      <c r="B96" s="320">
        <f>all!K111</f>
        <v>247452</v>
      </c>
      <c r="C96" s="320">
        <f>all!B111</f>
        <v>3126</v>
      </c>
      <c r="D96" s="256">
        <f>all!C111</f>
        <v>4</v>
      </c>
      <c r="E96" s="321">
        <f>all!L111</f>
        <v>3585</v>
      </c>
      <c r="F96" s="337">
        <f>all!M111</f>
        <v>0.001115760112</v>
      </c>
      <c r="G96" s="337">
        <f t="shared" si="5"/>
        <v>0.003722570533</v>
      </c>
      <c r="H96" s="334"/>
      <c r="I96" s="334"/>
      <c r="J96" s="334"/>
      <c r="K96" s="335">
        <f t="shared" si="2"/>
        <v>5104</v>
      </c>
      <c r="L96" s="336">
        <f t="shared" si="3"/>
        <v>19</v>
      </c>
      <c r="M96" s="54">
        <f t="shared" si="4"/>
        <v>0.003722570533</v>
      </c>
      <c r="N96" s="54">
        <f t="shared" si="1"/>
        <v>0.01263275302</v>
      </c>
      <c r="O96" s="248"/>
      <c r="P96" s="248"/>
      <c r="Q96" s="248"/>
      <c r="R96" s="248"/>
      <c r="S96" s="328"/>
      <c r="T96" s="328"/>
      <c r="U96" s="328"/>
      <c r="V96" s="329"/>
    </row>
    <row r="97" ht="15.75" customHeight="1">
      <c r="A97" s="332">
        <f>all!A112</f>
        <v>43996</v>
      </c>
      <c r="B97" s="320">
        <f>all!K112</f>
        <v>250923</v>
      </c>
      <c r="C97" s="320">
        <f>all!B112</f>
        <v>3135</v>
      </c>
      <c r="D97" s="256">
        <f>all!C112</f>
        <v>9</v>
      </c>
      <c r="E97" s="321">
        <f>all!L112</f>
        <v>3471</v>
      </c>
      <c r="F97" s="337">
        <f>all!M112</f>
        <v>0.002592912705</v>
      </c>
      <c r="G97" s="337">
        <f t="shared" si="5"/>
        <v>0.004125208323</v>
      </c>
      <c r="H97" s="334"/>
      <c r="I97" s="334"/>
      <c r="J97" s="334"/>
      <c r="K97" s="335">
        <f t="shared" si="2"/>
        <v>4328.785714</v>
      </c>
      <c r="L97" s="336">
        <f t="shared" si="3"/>
        <v>17.85714286</v>
      </c>
      <c r="M97" s="54">
        <f t="shared" si="4"/>
        <v>0.004125208323</v>
      </c>
      <c r="N97" s="54">
        <f t="shared" si="1"/>
        <v>0.01249387262</v>
      </c>
      <c r="O97" s="248"/>
      <c r="P97" s="248"/>
      <c r="Q97" s="248"/>
      <c r="R97" s="248"/>
      <c r="S97" s="328"/>
      <c r="T97" s="328"/>
      <c r="U97" s="328"/>
      <c r="V97" s="329"/>
    </row>
    <row r="98" ht="15.75" customHeight="1">
      <c r="A98" s="250">
        <f>all!A113</f>
        <v>43997</v>
      </c>
      <c r="B98" s="320">
        <f>all!K113</f>
        <v>254854</v>
      </c>
      <c r="C98" s="320">
        <f>all!B113</f>
        <v>3148</v>
      </c>
      <c r="D98" s="256">
        <f>all!C113</f>
        <v>13</v>
      </c>
      <c r="E98" s="321">
        <f>all!L113</f>
        <v>3931</v>
      </c>
      <c r="F98" s="337">
        <f>all!M113</f>
        <v>0.003307046553</v>
      </c>
      <c r="G98" s="337">
        <f t="shared" si="5"/>
        <v>0.003394513519</v>
      </c>
      <c r="H98" s="334"/>
      <c r="I98" s="334"/>
      <c r="J98" s="334"/>
      <c r="K98" s="335">
        <f t="shared" si="2"/>
        <v>3619.285714</v>
      </c>
      <c r="L98" s="336">
        <f t="shared" si="3"/>
        <v>12.28571429</v>
      </c>
      <c r="M98" s="54">
        <f t="shared" si="4"/>
        <v>0.003394513519</v>
      </c>
      <c r="N98" s="54">
        <f t="shared" si="1"/>
        <v>0.01235217026</v>
      </c>
      <c r="O98" s="248"/>
      <c r="P98" s="248"/>
      <c r="Q98" s="248"/>
      <c r="R98" s="248"/>
      <c r="S98" s="328"/>
      <c r="T98" s="328"/>
      <c r="U98" s="328"/>
      <c r="V98" s="329"/>
    </row>
    <row r="99" ht="15.75" customHeight="1">
      <c r="A99" s="250">
        <f>all!A114</f>
        <v>43998</v>
      </c>
      <c r="B99" s="320">
        <f>all!K114</f>
        <v>259736</v>
      </c>
      <c r="C99" s="320">
        <f>all!B114</f>
        <v>3162</v>
      </c>
      <c r="D99" s="256">
        <f>all!C114</f>
        <v>15</v>
      </c>
      <c r="E99" s="321">
        <f>all!L114</f>
        <v>4882</v>
      </c>
      <c r="F99" s="337">
        <f>all!M114</f>
        <v>0.003072511266</v>
      </c>
      <c r="G99" s="337">
        <f t="shared" si="5"/>
        <v>0.003288415484</v>
      </c>
      <c r="H99" s="334"/>
      <c r="I99" s="334"/>
      <c r="J99" s="334"/>
      <c r="K99" s="335">
        <f t="shared" si="2"/>
        <v>3996.714286</v>
      </c>
      <c r="L99" s="336">
        <f t="shared" si="3"/>
        <v>13.14285714</v>
      </c>
      <c r="M99" s="54">
        <f t="shared" si="4"/>
        <v>0.003288415484</v>
      </c>
      <c r="N99" s="54">
        <f t="shared" si="1"/>
        <v>0.01217389965</v>
      </c>
      <c r="O99" s="248"/>
      <c r="P99" s="248"/>
      <c r="Q99" s="248"/>
      <c r="R99" s="248"/>
      <c r="S99" s="328"/>
      <c r="T99" s="328"/>
      <c r="U99" s="328"/>
      <c r="V99" s="329"/>
    </row>
    <row r="100" ht="15.75" customHeight="1">
      <c r="A100" s="250">
        <f>all!A115</f>
        <v>43999</v>
      </c>
      <c r="B100" s="320">
        <f>all!K115</f>
        <v>264930</v>
      </c>
      <c r="C100" s="320">
        <f>all!B115</f>
        <v>3217</v>
      </c>
      <c r="D100" s="256">
        <f>all!C115</f>
        <v>55</v>
      </c>
      <c r="E100" s="321">
        <f>all!L115</f>
        <v>5194</v>
      </c>
      <c r="F100" s="337">
        <f>all!M115</f>
        <v>0.01058914132</v>
      </c>
      <c r="G100" s="337">
        <f t="shared" si="5"/>
        <v>0.004917914226</v>
      </c>
      <c r="H100" s="334"/>
      <c r="I100" s="334"/>
      <c r="J100" s="334"/>
      <c r="K100" s="335">
        <f t="shared" si="2"/>
        <v>3950.571429</v>
      </c>
      <c r="L100" s="336">
        <f t="shared" si="3"/>
        <v>19.42857143</v>
      </c>
      <c r="M100" s="54">
        <f t="shared" si="4"/>
        <v>0.004917914226</v>
      </c>
      <c r="N100" s="54">
        <f t="shared" si="1"/>
        <v>0.01214283018</v>
      </c>
      <c r="O100" s="248"/>
      <c r="P100" s="248"/>
      <c r="Q100" s="248"/>
      <c r="R100" s="248"/>
      <c r="S100" s="328"/>
      <c r="T100" s="328"/>
      <c r="U100" s="328"/>
      <c r="V100" s="329"/>
    </row>
    <row r="101" ht="15.75" customHeight="1">
      <c r="A101" s="250">
        <f>all!A116</f>
        <v>44000</v>
      </c>
      <c r="B101" s="320">
        <f>all!K116</f>
        <v>270338</v>
      </c>
      <c r="C101" s="320">
        <f>all!B116</f>
        <v>3241</v>
      </c>
      <c r="D101" s="256">
        <f>all!C116</f>
        <v>24</v>
      </c>
      <c r="E101" s="321">
        <f>all!L116</f>
        <v>5408</v>
      </c>
      <c r="F101" s="337">
        <f>all!M116</f>
        <v>0.004437869822</v>
      </c>
      <c r="G101" s="337">
        <f t="shared" si="5"/>
        <v>0.004759638267</v>
      </c>
      <c r="H101" s="334"/>
      <c r="I101" s="334"/>
      <c r="J101" s="334"/>
      <c r="K101" s="335">
        <f t="shared" si="2"/>
        <v>4202</v>
      </c>
      <c r="L101" s="336">
        <f t="shared" si="3"/>
        <v>20</v>
      </c>
      <c r="M101" s="54">
        <f t="shared" si="4"/>
        <v>0.004759638267</v>
      </c>
      <c r="N101" s="54">
        <f t="shared" si="1"/>
        <v>0.01198869563</v>
      </c>
      <c r="O101" s="248"/>
      <c r="P101" s="248"/>
      <c r="Q101" s="248"/>
      <c r="R101" s="248"/>
      <c r="S101" s="328"/>
      <c r="T101" s="328"/>
      <c r="U101" s="328"/>
      <c r="V101" s="329"/>
    </row>
    <row r="102" ht="15.75" customHeight="1">
      <c r="A102" s="250">
        <f>all!A117</f>
        <v>44001</v>
      </c>
      <c r="B102" s="320">
        <f>all!K117</f>
        <v>274711</v>
      </c>
      <c r="C102" s="320">
        <f>all!B117</f>
        <v>3251</v>
      </c>
      <c r="D102" s="256">
        <f>all!C117</f>
        <v>10</v>
      </c>
      <c r="E102" s="321">
        <f>all!L117</f>
        <v>4373</v>
      </c>
      <c r="F102" s="337">
        <f>all!M117</f>
        <v>0.002286759662</v>
      </c>
      <c r="G102" s="337">
        <f t="shared" si="5"/>
        <v>0.004214758138</v>
      </c>
      <c r="H102" s="334"/>
      <c r="I102" s="334"/>
      <c r="J102" s="334"/>
      <c r="K102" s="335">
        <f t="shared" si="2"/>
        <v>4406.285714</v>
      </c>
      <c r="L102" s="336">
        <f t="shared" si="3"/>
        <v>18.57142857</v>
      </c>
      <c r="M102" s="54">
        <f t="shared" si="4"/>
        <v>0.004214758138</v>
      </c>
      <c r="N102" s="54">
        <f t="shared" si="1"/>
        <v>0.01183425491</v>
      </c>
      <c r="O102" s="248"/>
      <c r="P102" s="248"/>
      <c r="Q102" s="248"/>
      <c r="R102" s="248"/>
      <c r="S102" s="328"/>
      <c r="T102" s="328"/>
      <c r="U102" s="328"/>
      <c r="V102" s="329"/>
    </row>
    <row r="103" ht="15.75" customHeight="1">
      <c r="A103" s="332">
        <f>all!A118</f>
        <v>44002</v>
      </c>
      <c r="B103" s="320">
        <f>all!K118</f>
        <v>278895</v>
      </c>
      <c r="C103" s="320">
        <f>all!B118</f>
        <v>3270</v>
      </c>
      <c r="D103" s="256">
        <f>all!C118</f>
        <v>19</v>
      </c>
      <c r="E103" s="321">
        <f>all!L118</f>
        <v>4184</v>
      </c>
      <c r="F103" s="337">
        <f>all!M118</f>
        <v>0.004541108987</v>
      </c>
      <c r="G103" s="337">
        <f t="shared" si="5"/>
        <v>0.004611519257</v>
      </c>
      <c r="H103" s="334"/>
      <c r="I103" s="334"/>
      <c r="J103" s="334"/>
      <c r="K103" s="335">
        <f t="shared" si="2"/>
        <v>4491.857143</v>
      </c>
      <c r="L103" s="336">
        <f t="shared" si="3"/>
        <v>20.71428571</v>
      </c>
      <c r="M103" s="54">
        <f t="shared" si="4"/>
        <v>0.004611519257</v>
      </c>
      <c r="N103" s="54">
        <f t="shared" si="1"/>
        <v>0.01172484268</v>
      </c>
      <c r="O103" s="248"/>
      <c r="P103" s="248"/>
      <c r="Q103" s="248"/>
      <c r="R103" s="248"/>
      <c r="S103" s="328"/>
      <c r="T103" s="328"/>
      <c r="U103" s="328"/>
      <c r="V103" s="329"/>
    </row>
    <row r="104" ht="15.75" customHeight="1">
      <c r="A104" s="332">
        <f>all!A119</f>
        <v>44003</v>
      </c>
      <c r="B104" s="320">
        <f>all!K119</f>
        <v>283146</v>
      </c>
      <c r="C104" s="320">
        <f>all!B119</f>
        <v>3280</v>
      </c>
      <c r="D104" s="256">
        <f>all!C119</f>
        <v>10</v>
      </c>
      <c r="E104" s="321">
        <f>all!L119</f>
        <v>4251</v>
      </c>
      <c r="F104" s="337">
        <f>all!M119</f>
        <v>0.002352387673</v>
      </c>
      <c r="G104" s="337">
        <f t="shared" si="5"/>
        <v>0.004530925116</v>
      </c>
      <c r="H104" s="334"/>
      <c r="I104" s="334"/>
      <c r="J104" s="334"/>
      <c r="K104" s="335">
        <f t="shared" si="2"/>
        <v>4603.285714</v>
      </c>
      <c r="L104" s="336">
        <f t="shared" si="3"/>
        <v>20.85714286</v>
      </c>
      <c r="M104" s="54">
        <f t="shared" si="4"/>
        <v>0.004530925116</v>
      </c>
      <c r="N104" s="54">
        <f t="shared" si="1"/>
        <v>0.01158412974</v>
      </c>
      <c r="O104" s="248"/>
      <c r="P104" s="248"/>
      <c r="Q104" s="248"/>
      <c r="R104" s="248"/>
      <c r="S104" s="328"/>
      <c r="T104" s="328"/>
      <c r="U104" s="328"/>
      <c r="V104" s="329"/>
    </row>
    <row r="105" ht="15.75" customHeight="1">
      <c r="A105" s="250">
        <f>all!A120</f>
        <v>44004</v>
      </c>
      <c r="B105" s="320">
        <f>all!K120</f>
        <v>285989</v>
      </c>
      <c r="C105" s="320">
        <f>all!B120</f>
        <v>3301</v>
      </c>
      <c r="D105" s="256">
        <f>all!C120</f>
        <v>21</v>
      </c>
      <c r="E105" s="321">
        <f>all!L120</f>
        <v>2843</v>
      </c>
      <c r="F105" s="337">
        <f>all!M120</f>
        <v>0.007386563489</v>
      </c>
      <c r="G105" s="337">
        <f t="shared" si="5"/>
        <v>0.004946202023</v>
      </c>
      <c r="H105" s="334"/>
      <c r="I105" s="334"/>
      <c r="J105" s="334"/>
      <c r="K105" s="335">
        <f t="shared" si="2"/>
        <v>4447.857143</v>
      </c>
      <c r="L105" s="336">
        <f t="shared" si="3"/>
        <v>22</v>
      </c>
      <c r="M105" s="54">
        <f t="shared" si="4"/>
        <v>0.004946202023</v>
      </c>
      <c r="N105" s="54">
        <f t="shared" si="1"/>
        <v>0.01154240198</v>
      </c>
      <c r="O105" s="248"/>
      <c r="P105" s="248"/>
      <c r="Q105" s="248"/>
      <c r="R105" s="248"/>
      <c r="S105" s="328"/>
      <c r="T105" s="328"/>
      <c r="U105" s="328"/>
      <c r="V105" s="329"/>
    </row>
    <row r="106" ht="15.75" customHeight="1">
      <c r="A106" s="250">
        <f>all!A121</f>
        <v>44005</v>
      </c>
      <c r="B106" s="320">
        <f>all!K121</f>
        <v>291187</v>
      </c>
      <c r="C106" s="320">
        <f>all!B121</f>
        <v>3316</v>
      </c>
      <c r="D106" s="256">
        <f>all!C121</f>
        <v>16</v>
      </c>
      <c r="E106" s="321">
        <f>all!L121</f>
        <v>5198</v>
      </c>
      <c r="F106" s="337">
        <f>all!M121</f>
        <v>0.003078106964</v>
      </c>
      <c r="G106" s="337">
        <f t="shared" si="5"/>
        <v>0.004928301167</v>
      </c>
      <c r="H106" s="334"/>
      <c r="I106" s="334"/>
      <c r="J106" s="334"/>
      <c r="K106" s="335">
        <f t="shared" si="2"/>
        <v>4493</v>
      </c>
      <c r="L106" s="336">
        <f t="shared" si="3"/>
        <v>22.14285714</v>
      </c>
      <c r="M106" s="54">
        <f t="shared" si="4"/>
        <v>0.004928301167</v>
      </c>
      <c r="N106" s="54">
        <f t="shared" si="1"/>
        <v>0.01138787102</v>
      </c>
      <c r="O106" s="248"/>
      <c r="P106" s="248"/>
      <c r="Q106" s="248"/>
      <c r="R106" s="248"/>
      <c r="S106" s="328"/>
      <c r="T106" s="328"/>
      <c r="U106" s="328"/>
      <c r="V106" s="329"/>
    </row>
    <row r="107" ht="15.75" customHeight="1">
      <c r="A107" s="250">
        <f>all!A122</f>
        <v>44006</v>
      </c>
      <c r="B107" s="320">
        <f>all!K122</f>
        <v>295639</v>
      </c>
      <c r="C107" s="320">
        <f>all!B122</f>
        <v>3324</v>
      </c>
      <c r="D107" s="256">
        <f>all!C122</f>
        <v>8</v>
      </c>
      <c r="E107" s="321">
        <f>all!L122</f>
        <v>4452</v>
      </c>
      <c r="F107" s="337">
        <f>all!M122</f>
        <v>0.001796945193</v>
      </c>
      <c r="G107" s="337">
        <f t="shared" si="5"/>
        <v>0.003516884301</v>
      </c>
      <c r="H107" s="334"/>
      <c r="I107" s="334"/>
      <c r="J107" s="334"/>
      <c r="K107" s="335">
        <f t="shared" si="2"/>
        <v>4387</v>
      </c>
      <c r="L107" s="336">
        <f t="shared" si="3"/>
        <v>15.42857143</v>
      </c>
      <c r="M107" s="54">
        <f t="shared" si="4"/>
        <v>0.003516884301</v>
      </c>
      <c r="N107" s="54">
        <f t="shared" si="1"/>
        <v>0.01124344217</v>
      </c>
      <c r="O107" s="248"/>
      <c r="P107" s="248"/>
      <c r="Q107" s="248"/>
      <c r="R107" s="248"/>
      <c r="S107" s="328"/>
      <c r="T107" s="328"/>
      <c r="U107" s="328"/>
      <c r="V107" s="329"/>
    </row>
    <row r="108" ht="15.75" customHeight="1">
      <c r="A108" s="250">
        <f>all!A123</f>
        <v>44007</v>
      </c>
      <c r="B108" s="320">
        <f>all!K123</f>
        <v>291840</v>
      </c>
      <c r="C108" s="320">
        <f>all!B123</f>
        <v>3335</v>
      </c>
      <c r="D108" s="256">
        <f>all!C123</f>
        <v>13</v>
      </c>
      <c r="E108" s="337" t="str">
        <f>all!L123</f>
        <v/>
      </c>
      <c r="F108" s="337">
        <f>all!M123</f>
        <v>0.0018</v>
      </c>
      <c r="G108" s="337">
        <f t="shared" si="5"/>
        <v>0.00383384056</v>
      </c>
      <c r="H108" s="334"/>
      <c r="I108" s="334"/>
      <c r="J108" s="334"/>
      <c r="K108" s="335">
        <f t="shared" si="2"/>
        <v>4216.833333</v>
      </c>
      <c r="L108" s="336">
        <f t="shared" si="3"/>
        <v>13.85714286</v>
      </c>
      <c r="M108" s="54">
        <f t="shared" si="4"/>
        <v>0.003286149051</v>
      </c>
      <c r="N108" s="54">
        <f t="shared" si="1"/>
        <v>0.01142749452</v>
      </c>
      <c r="O108" s="248"/>
      <c r="P108" s="248"/>
      <c r="Q108" s="248"/>
      <c r="R108" s="248"/>
      <c r="S108" s="328"/>
      <c r="T108" s="328"/>
      <c r="U108" s="328"/>
      <c r="V108" s="329"/>
    </row>
    <row r="109" ht="15.75" customHeight="1">
      <c r="A109" s="250">
        <f>all!A124</f>
        <v>44008</v>
      </c>
      <c r="B109" s="320">
        <f>all!K124</f>
        <v>295851</v>
      </c>
      <c r="C109" s="320">
        <f>all!B124</f>
        <v>3357</v>
      </c>
      <c r="D109" s="256">
        <f>all!C124</f>
        <v>22</v>
      </c>
      <c r="E109" s="321">
        <f>all!L124</f>
        <v>4011</v>
      </c>
      <c r="F109" s="337">
        <f>all!M124</f>
        <v>0.00548491648</v>
      </c>
      <c r="G109" s="337">
        <f t="shared" si="5"/>
        <v>0.004370664421</v>
      </c>
      <c r="H109" s="334"/>
      <c r="I109" s="334"/>
      <c r="J109" s="334"/>
      <c r="K109" s="335">
        <f t="shared" si="2"/>
        <v>4156.5</v>
      </c>
      <c r="L109" s="336">
        <f t="shared" si="3"/>
        <v>15.57142857</v>
      </c>
      <c r="M109" s="54">
        <f t="shared" si="4"/>
        <v>0.00374628379</v>
      </c>
      <c r="N109" s="54">
        <f t="shared" si="1"/>
        <v>0.01134692801</v>
      </c>
      <c r="O109" s="248"/>
      <c r="P109" s="248"/>
      <c r="Q109" s="248"/>
      <c r="R109" s="248"/>
      <c r="S109" s="328"/>
      <c r="T109" s="328"/>
      <c r="U109" s="328"/>
      <c r="V109" s="329"/>
    </row>
    <row r="110" ht="15.75" customHeight="1">
      <c r="A110" s="332">
        <f>all!A125</f>
        <v>44009</v>
      </c>
      <c r="B110" s="320">
        <f>all!K125</f>
        <v>301144</v>
      </c>
      <c r="C110" s="320">
        <f>all!B125</f>
        <v>3380</v>
      </c>
      <c r="D110" s="256">
        <f>all!C125</f>
        <v>23</v>
      </c>
      <c r="E110" s="321">
        <f>all!L125</f>
        <v>5293</v>
      </c>
      <c r="F110" s="337">
        <f>all!M125</f>
        <v>0.004345361799</v>
      </c>
      <c r="G110" s="337">
        <f t="shared" si="5"/>
        <v>0.004338144963</v>
      </c>
      <c r="H110" s="334"/>
      <c r="I110" s="334"/>
      <c r="J110" s="334"/>
      <c r="K110" s="335">
        <f t="shared" si="2"/>
        <v>4341.333333</v>
      </c>
      <c r="L110" s="336">
        <f t="shared" si="3"/>
        <v>16.14285714</v>
      </c>
      <c r="M110" s="54">
        <f t="shared" si="4"/>
        <v>0.003718409968</v>
      </c>
      <c r="N110" s="54">
        <f t="shared" si="1"/>
        <v>0.01122386632</v>
      </c>
      <c r="O110" s="248"/>
      <c r="P110" s="248"/>
      <c r="Q110" s="248"/>
      <c r="R110" s="248"/>
      <c r="S110" s="328"/>
      <c r="T110" s="328"/>
      <c r="U110" s="328"/>
      <c r="V110" s="329"/>
    </row>
    <row r="111" ht="15.75" customHeight="1">
      <c r="A111" s="332">
        <f>all!A126</f>
        <v>44010</v>
      </c>
      <c r="B111" s="320">
        <f>all!K126</f>
        <v>305137</v>
      </c>
      <c r="C111" s="320">
        <f>all!B126</f>
        <v>3390</v>
      </c>
      <c r="D111" s="256">
        <f>all!C126</f>
        <v>10</v>
      </c>
      <c r="E111" s="321">
        <f>all!L126</f>
        <v>3993</v>
      </c>
      <c r="F111" s="337">
        <f>all!M126</f>
        <v>0.00250438267</v>
      </c>
      <c r="G111" s="337">
        <f t="shared" si="5"/>
        <v>0.004381543234</v>
      </c>
      <c r="H111" s="334"/>
      <c r="I111" s="334"/>
      <c r="J111" s="334"/>
      <c r="K111" s="335">
        <f t="shared" si="2"/>
        <v>4298.333333</v>
      </c>
      <c r="L111" s="336">
        <f t="shared" si="3"/>
        <v>16.14285714</v>
      </c>
      <c r="M111" s="54">
        <f t="shared" si="4"/>
        <v>0.003755608486</v>
      </c>
      <c r="N111" s="54">
        <f t="shared" si="1"/>
        <v>0.01110976381</v>
      </c>
      <c r="O111" s="248"/>
      <c r="P111" s="248"/>
      <c r="Q111" s="248"/>
      <c r="R111" s="248"/>
      <c r="S111" s="328"/>
      <c r="T111" s="328"/>
      <c r="U111" s="328"/>
      <c r="V111" s="329"/>
    </row>
    <row r="112" ht="15.75" customHeight="1">
      <c r="A112" s="250">
        <f>all!A127</f>
        <v>44011</v>
      </c>
      <c r="B112" s="320">
        <f>all!K127</f>
        <v>308392</v>
      </c>
      <c r="C112" s="320">
        <f>all!B127</f>
        <v>3404</v>
      </c>
      <c r="D112" s="256">
        <f>all!C127</f>
        <v>15</v>
      </c>
      <c r="E112" s="321">
        <f>all!L127</f>
        <v>3255</v>
      </c>
      <c r="F112" s="337">
        <f>all!M127</f>
        <v>0.004608294931</v>
      </c>
      <c r="G112" s="337">
        <f t="shared" si="5"/>
        <v>0.004083657736</v>
      </c>
      <c r="H112" s="334"/>
      <c r="I112" s="334"/>
      <c r="J112" s="334"/>
      <c r="K112" s="335">
        <f t="shared" si="2"/>
        <v>4367</v>
      </c>
      <c r="L112" s="336">
        <f t="shared" si="3"/>
        <v>15.28571429</v>
      </c>
      <c r="M112" s="54">
        <f t="shared" si="4"/>
        <v>0.003500278059</v>
      </c>
      <c r="N112" s="54">
        <f t="shared" si="1"/>
        <v>0.01103789982</v>
      </c>
      <c r="O112" s="248"/>
      <c r="P112" s="248"/>
      <c r="Q112" s="248"/>
      <c r="R112" s="248"/>
      <c r="S112" s="328"/>
      <c r="T112" s="328"/>
      <c r="U112" s="328"/>
      <c r="V112" s="329"/>
    </row>
    <row r="113" ht="15.75" customHeight="1">
      <c r="A113" s="250">
        <f>all!A128</f>
        <v>44012</v>
      </c>
      <c r="B113" s="320">
        <f>all!K128</f>
        <v>312775</v>
      </c>
      <c r="C113" s="320">
        <f>all!B128</f>
        <v>3423</v>
      </c>
      <c r="D113" s="256">
        <f>all!C128</f>
        <v>20</v>
      </c>
      <c r="E113" s="321">
        <f>all!L128</f>
        <v>4383</v>
      </c>
      <c r="F113" s="337">
        <f>all!M128</f>
        <v>0.004563084645</v>
      </c>
      <c r="G113" s="337">
        <f t="shared" si="5"/>
        <v>0.00437231654</v>
      </c>
      <c r="H113" s="334"/>
      <c r="I113" s="334"/>
      <c r="J113" s="334"/>
      <c r="K113" s="335">
        <f t="shared" si="2"/>
        <v>4231.166667</v>
      </c>
      <c r="L113" s="336">
        <f t="shared" si="3"/>
        <v>15.85714286</v>
      </c>
      <c r="M113" s="54">
        <f t="shared" si="4"/>
        <v>0.003747699891</v>
      </c>
      <c r="N113" s="54">
        <f t="shared" si="1"/>
        <v>0.01094396931</v>
      </c>
      <c r="O113" s="248"/>
      <c r="P113" s="248"/>
      <c r="Q113" s="248"/>
      <c r="R113" s="248"/>
      <c r="S113" s="328"/>
      <c r="T113" s="328"/>
      <c r="U113" s="328"/>
      <c r="V113" s="329"/>
    </row>
    <row r="114" ht="15.75" customHeight="1">
      <c r="A114" s="250">
        <f>all!A129</f>
        <v>44013</v>
      </c>
      <c r="B114" s="320">
        <f>all!K129</f>
        <v>315982</v>
      </c>
      <c r="C114" s="320">
        <f>all!B129</f>
        <v>3446</v>
      </c>
      <c r="D114" s="256">
        <f>all!C129</f>
        <v>23</v>
      </c>
      <c r="E114" s="321">
        <f>all!L129</f>
        <v>3207</v>
      </c>
      <c r="F114" s="337">
        <f>all!M129</f>
        <v>0.007171811662</v>
      </c>
      <c r="G114" s="337">
        <f t="shared" si="5"/>
        <v>0.005219120205</v>
      </c>
      <c r="H114" s="334"/>
      <c r="I114" s="334"/>
      <c r="J114" s="334"/>
      <c r="K114" s="335">
        <f t="shared" si="2"/>
        <v>4023.666667</v>
      </c>
      <c r="L114" s="336">
        <f t="shared" si="3"/>
        <v>18</v>
      </c>
      <c r="M114" s="54">
        <f t="shared" si="4"/>
        <v>0.004473531605</v>
      </c>
      <c r="N114" s="54">
        <f t="shared" si="1"/>
        <v>0.0109056845</v>
      </c>
      <c r="O114" s="248"/>
      <c r="P114" s="248"/>
      <c r="Q114" s="248"/>
      <c r="R114" s="248"/>
      <c r="S114" s="328"/>
      <c r="T114" s="328"/>
      <c r="U114" s="328"/>
      <c r="V114" s="329"/>
    </row>
    <row r="115" ht="15.75" customHeight="1">
      <c r="A115" s="250">
        <f>all!A130</f>
        <v>44014</v>
      </c>
      <c r="B115" s="320">
        <f>all!K130</f>
        <v>320427</v>
      </c>
      <c r="C115" s="320">
        <f>all!B130</f>
        <v>3472</v>
      </c>
      <c r="D115" s="256">
        <f>all!C130</f>
        <v>28</v>
      </c>
      <c r="E115" s="321">
        <f>all!L130</f>
        <v>4445</v>
      </c>
      <c r="F115" s="337">
        <f>all!M130</f>
        <v>0.006299212598</v>
      </c>
      <c r="G115" s="337">
        <f t="shared" si="5"/>
        <v>0.00493231189</v>
      </c>
      <c r="H115" s="334"/>
      <c r="I115" s="334"/>
      <c r="J115" s="334"/>
      <c r="K115" s="335">
        <f t="shared" si="2"/>
        <v>4083.857143</v>
      </c>
      <c r="L115" s="336">
        <f t="shared" si="3"/>
        <v>20.14285714</v>
      </c>
      <c r="M115" s="54">
        <f t="shared" si="4"/>
        <v>0.00493231189</v>
      </c>
      <c r="N115" s="54">
        <f t="shared" si="1"/>
        <v>0.01083554132</v>
      </c>
      <c r="O115" s="248"/>
      <c r="P115" s="248"/>
      <c r="Q115" s="248"/>
      <c r="R115" s="248"/>
      <c r="S115" s="328"/>
      <c r="T115" s="328"/>
      <c r="U115" s="328"/>
      <c r="V115" s="329"/>
    </row>
    <row r="116" ht="15.75" customHeight="1">
      <c r="A116" s="250">
        <f>all!A131</f>
        <v>44015</v>
      </c>
      <c r="B116" s="320">
        <f>all!K131</f>
        <v>325451</v>
      </c>
      <c r="C116" s="320">
        <f>all!B131</f>
        <v>3500</v>
      </c>
      <c r="D116" s="256">
        <f>all!C131</f>
        <v>28</v>
      </c>
      <c r="E116" s="321">
        <f>all!L131</f>
        <v>5024</v>
      </c>
      <c r="F116" s="337">
        <f>all!M131</f>
        <v>0.005573248408</v>
      </c>
      <c r="G116" s="337">
        <f t="shared" si="5"/>
        <v>0.004966216216</v>
      </c>
      <c r="H116" s="334"/>
      <c r="I116" s="334"/>
      <c r="J116" s="334"/>
      <c r="K116" s="335">
        <f t="shared" si="2"/>
        <v>4228.571429</v>
      </c>
      <c r="L116" s="336">
        <f t="shared" si="3"/>
        <v>21</v>
      </c>
      <c r="M116" s="54">
        <f t="shared" si="4"/>
        <v>0.004966216216</v>
      </c>
      <c r="N116" s="54">
        <f t="shared" si="1"/>
        <v>0.0107543071</v>
      </c>
      <c r="O116" s="353">
        <v>27416.0</v>
      </c>
      <c r="P116" s="248"/>
      <c r="Q116" s="248"/>
      <c r="R116" s="248"/>
      <c r="S116" s="328"/>
      <c r="T116" s="328"/>
      <c r="U116" s="328"/>
      <c r="V116" s="329"/>
    </row>
    <row r="117" ht="15.75" customHeight="1">
      <c r="A117" s="332">
        <f>all!A132</f>
        <v>44016</v>
      </c>
      <c r="B117" s="320">
        <f>all!K132</f>
        <v>331703</v>
      </c>
      <c r="C117" s="320">
        <f>all!B132</f>
        <v>3525</v>
      </c>
      <c r="D117" s="256">
        <f>all!C132</f>
        <v>25</v>
      </c>
      <c r="E117" s="321">
        <f>all!L132</f>
        <v>6252</v>
      </c>
      <c r="F117" s="337">
        <f>all!M132</f>
        <v>0.003998720409</v>
      </c>
      <c r="G117" s="337">
        <f t="shared" si="5"/>
        <v>0.004875813999</v>
      </c>
      <c r="H117" s="334"/>
      <c r="I117" s="334"/>
      <c r="J117" s="334"/>
      <c r="K117" s="335">
        <f t="shared" si="2"/>
        <v>4365.571429</v>
      </c>
      <c r="L117" s="336">
        <f t="shared" si="3"/>
        <v>21.28571429</v>
      </c>
      <c r="M117" s="54">
        <f t="shared" si="4"/>
        <v>0.004875813999</v>
      </c>
      <c r="N117" s="54">
        <f t="shared" si="1"/>
        <v>0.01062697654</v>
      </c>
      <c r="O117" s="353">
        <v>29450.0</v>
      </c>
      <c r="P117" s="353">
        <f t="shared" ref="P117:P134" si="6">O117-O116</f>
        <v>2034</v>
      </c>
      <c r="Q117" s="353">
        <f t="shared" ref="Q117:Q134" si="7">D117</f>
        <v>25</v>
      </c>
      <c r="R117" s="354">
        <f t="shared" ref="R117:R132" si="8">Q117/P117</f>
        <v>0.01229105211</v>
      </c>
      <c r="S117" s="355">
        <f t="shared" ref="S117:S134" si="9">E117-P117</f>
        <v>4218</v>
      </c>
      <c r="T117" s="355"/>
      <c r="U117" s="355">
        <f t="shared" ref="U117:U134" si="10">D117-Q117</f>
        <v>0</v>
      </c>
      <c r="V117" s="356">
        <f t="shared" ref="V117:V134" si="11">U117/S117</f>
        <v>0</v>
      </c>
    </row>
    <row r="118" ht="15.75" customHeight="1">
      <c r="A118" s="332">
        <f>all!A133</f>
        <v>44017</v>
      </c>
      <c r="B118" s="320">
        <f>all!K133</f>
        <v>337154</v>
      </c>
      <c r="C118" s="320">
        <f>all!B133</f>
        <v>3533</v>
      </c>
      <c r="D118" s="256">
        <f>all!C133</f>
        <v>9</v>
      </c>
      <c r="E118" s="321">
        <f>all!L133</f>
        <v>5451</v>
      </c>
      <c r="F118" s="337">
        <f>all!M133</f>
        <v>0.001651073198</v>
      </c>
      <c r="G118" s="337">
        <f t="shared" si="5"/>
        <v>0.004622544273</v>
      </c>
      <c r="H118" s="334"/>
      <c r="I118" s="334"/>
      <c r="J118" s="334"/>
      <c r="K118" s="335">
        <f t="shared" si="2"/>
        <v>4573.857143</v>
      </c>
      <c r="L118" s="336">
        <f t="shared" si="3"/>
        <v>21.14285714</v>
      </c>
      <c r="M118" s="54">
        <f t="shared" si="4"/>
        <v>0.004622544273</v>
      </c>
      <c r="N118" s="54">
        <f t="shared" si="1"/>
        <v>0.01047889095</v>
      </c>
      <c r="O118" s="353">
        <v>32250.0</v>
      </c>
      <c r="P118" s="353">
        <f t="shared" si="6"/>
        <v>2800</v>
      </c>
      <c r="Q118" s="353">
        <f t="shared" si="7"/>
        <v>9</v>
      </c>
      <c r="R118" s="354">
        <f t="shared" si="8"/>
        <v>0.003214285714</v>
      </c>
      <c r="S118" s="355">
        <f t="shared" si="9"/>
        <v>2651</v>
      </c>
      <c r="T118" s="355"/>
      <c r="U118" s="355">
        <f t="shared" si="10"/>
        <v>0</v>
      </c>
      <c r="V118" s="356">
        <f t="shared" si="11"/>
        <v>0</v>
      </c>
    </row>
    <row r="119" ht="15.75" customHeight="1">
      <c r="A119" s="250">
        <f>all!A134</f>
        <v>44018</v>
      </c>
      <c r="B119" s="320">
        <f>all!K134</f>
        <v>340328</v>
      </c>
      <c r="C119" s="320">
        <f>all!B134</f>
        <v>3576</v>
      </c>
      <c r="D119" s="256">
        <f>all!C134</f>
        <v>43</v>
      </c>
      <c r="E119" s="321">
        <f>all!L134</f>
        <v>3174</v>
      </c>
      <c r="F119" s="337">
        <f>all!M134</f>
        <v>0.01354757404</v>
      </c>
      <c r="G119" s="337">
        <f t="shared" si="5"/>
        <v>0.005511022044</v>
      </c>
      <c r="H119" s="334"/>
      <c r="I119" s="334"/>
      <c r="J119" s="334"/>
      <c r="K119" s="335">
        <f t="shared" si="2"/>
        <v>4562.285714</v>
      </c>
      <c r="L119" s="336">
        <f t="shared" si="3"/>
        <v>25.14285714</v>
      </c>
      <c r="M119" s="54">
        <f t="shared" si="4"/>
        <v>0.005511022044</v>
      </c>
      <c r="N119" s="54">
        <f t="shared" si="1"/>
        <v>0.0105075104</v>
      </c>
      <c r="O119" s="353">
        <v>34225.0</v>
      </c>
      <c r="P119" s="353">
        <f t="shared" si="6"/>
        <v>1975</v>
      </c>
      <c r="Q119" s="353">
        <f t="shared" si="7"/>
        <v>43</v>
      </c>
      <c r="R119" s="354">
        <f t="shared" si="8"/>
        <v>0.0217721519</v>
      </c>
      <c r="S119" s="355">
        <f t="shared" si="9"/>
        <v>1199</v>
      </c>
      <c r="T119" s="355"/>
      <c r="U119" s="355">
        <f t="shared" si="10"/>
        <v>0</v>
      </c>
      <c r="V119" s="356">
        <f t="shared" si="11"/>
        <v>0</v>
      </c>
    </row>
    <row r="120" ht="15.75" customHeight="1">
      <c r="A120" s="250">
        <f>all!A135</f>
        <v>44019</v>
      </c>
      <c r="B120" s="320">
        <f>all!K135</f>
        <v>349084</v>
      </c>
      <c r="C120" s="320">
        <f>all!B135</f>
        <v>3603</v>
      </c>
      <c r="D120" s="256">
        <f>all!C135</f>
        <v>27</v>
      </c>
      <c r="E120" s="321">
        <f>all!L135</f>
        <v>8756</v>
      </c>
      <c r="F120" s="337">
        <f>all!M135</f>
        <v>0.003083599817</v>
      </c>
      <c r="G120" s="337">
        <f t="shared" si="5"/>
        <v>0.005040072709</v>
      </c>
      <c r="H120" s="334"/>
      <c r="I120" s="334"/>
      <c r="J120" s="334"/>
      <c r="K120" s="335">
        <f t="shared" si="2"/>
        <v>5187</v>
      </c>
      <c r="L120" s="336">
        <f t="shared" si="3"/>
        <v>26.14285714</v>
      </c>
      <c r="M120" s="54">
        <f t="shared" si="4"/>
        <v>0.005040072709</v>
      </c>
      <c r="N120" s="54">
        <f t="shared" si="1"/>
        <v>0.01032129803</v>
      </c>
      <c r="O120" s="353">
        <v>37041.0</v>
      </c>
      <c r="P120" s="353">
        <f t="shared" si="6"/>
        <v>2816</v>
      </c>
      <c r="Q120" s="353">
        <f t="shared" si="7"/>
        <v>27</v>
      </c>
      <c r="R120" s="354">
        <f t="shared" si="8"/>
        <v>0.009588068182</v>
      </c>
      <c r="S120" s="355">
        <f t="shared" si="9"/>
        <v>5940</v>
      </c>
      <c r="T120" s="355"/>
      <c r="U120" s="355">
        <f t="shared" si="10"/>
        <v>0</v>
      </c>
      <c r="V120" s="356">
        <f t="shared" si="11"/>
        <v>0</v>
      </c>
    </row>
    <row r="121" ht="15.75" customHeight="1">
      <c r="A121" s="250">
        <f>all!A136</f>
        <v>44020</v>
      </c>
      <c r="B121" s="320">
        <f>all!K136</f>
        <v>355190</v>
      </c>
      <c r="C121" s="320">
        <f>all!B136</f>
        <v>3636</v>
      </c>
      <c r="D121" s="256">
        <f>all!C136</f>
        <v>33</v>
      </c>
      <c r="E121" s="321">
        <f>all!L136</f>
        <v>6106</v>
      </c>
      <c r="F121" s="337">
        <f>all!M136</f>
        <v>0.005404520144</v>
      </c>
      <c r="G121" s="337">
        <f t="shared" si="5"/>
        <v>0.004922464803</v>
      </c>
      <c r="H121" s="334"/>
      <c r="I121" s="334"/>
      <c r="J121" s="334"/>
      <c r="K121" s="335">
        <f t="shared" si="2"/>
        <v>5601.142857</v>
      </c>
      <c r="L121" s="336">
        <f t="shared" si="3"/>
        <v>27.57142857</v>
      </c>
      <c r="M121" s="54">
        <f t="shared" si="4"/>
        <v>0.004922464803</v>
      </c>
      <c r="N121" s="54">
        <f t="shared" si="1"/>
        <v>0.01023677468</v>
      </c>
      <c r="O121" s="353">
        <v>37853.0</v>
      </c>
      <c r="P121" s="353">
        <f t="shared" si="6"/>
        <v>812</v>
      </c>
      <c r="Q121" s="353">
        <f t="shared" si="7"/>
        <v>33</v>
      </c>
      <c r="R121" s="354">
        <f t="shared" si="8"/>
        <v>0.04064039409</v>
      </c>
      <c r="S121" s="355">
        <f t="shared" si="9"/>
        <v>5294</v>
      </c>
      <c r="T121" s="355"/>
      <c r="U121" s="355">
        <f t="shared" si="10"/>
        <v>0</v>
      </c>
      <c r="V121" s="356">
        <f t="shared" si="11"/>
        <v>0</v>
      </c>
    </row>
    <row r="122" ht="15.75" customHeight="1">
      <c r="A122" s="250">
        <f>all!A137</f>
        <v>44021</v>
      </c>
      <c r="B122" s="320">
        <f>all!K137</f>
        <v>358725</v>
      </c>
      <c r="C122" s="320">
        <f>all!B137</f>
        <v>3686</v>
      </c>
      <c r="D122" s="256">
        <f>all!C137</f>
        <v>50</v>
      </c>
      <c r="E122" s="321">
        <f>all!L137</f>
        <v>3535</v>
      </c>
      <c r="F122" s="337">
        <f>all!M137</f>
        <v>0.01414427157</v>
      </c>
      <c r="G122" s="337">
        <f t="shared" si="5"/>
        <v>0.005613870176</v>
      </c>
      <c r="H122" s="334"/>
      <c r="I122" s="334"/>
      <c r="J122" s="334"/>
      <c r="K122" s="335">
        <f t="shared" si="2"/>
        <v>5471.142857</v>
      </c>
      <c r="L122" s="336">
        <f t="shared" si="3"/>
        <v>30.71428571</v>
      </c>
      <c r="M122" s="54">
        <f t="shared" si="4"/>
        <v>0.005613870176</v>
      </c>
      <c r="N122" s="54">
        <f t="shared" si="1"/>
        <v>0.01027528051</v>
      </c>
      <c r="O122" s="353">
        <v>38729.0</v>
      </c>
      <c r="P122" s="353">
        <f t="shared" si="6"/>
        <v>876</v>
      </c>
      <c r="Q122" s="353">
        <f t="shared" si="7"/>
        <v>50</v>
      </c>
      <c r="R122" s="354">
        <f t="shared" si="8"/>
        <v>0.05707762557</v>
      </c>
      <c r="S122" s="355">
        <f t="shared" si="9"/>
        <v>2659</v>
      </c>
      <c r="T122" s="355"/>
      <c r="U122" s="355">
        <f t="shared" si="10"/>
        <v>0</v>
      </c>
      <c r="V122" s="356">
        <f t="shared" si="11"/>
        <v>0</v>
      </c>
    </row>
    <row r="123" ht="15.75" customHeight="1">
      <c r="A123" s="250">
        <f>all!A138</f>
        <v>44022</v>
      </c>
      <c r="B123" s="320">
        <f>all!K138</f>
        <v>363412</v>
      </c>
      <c r="C123" s="320">
        <f>all!B138</f>
        <v>3746</v>
      </c>
      <c r="D123" s="256">
        <f>all!C138</f>
        <v>60</v>
      </c>
      <c r="E123" s="321">
        <f>all!L138</f>
        <v>4687</v>
      </c>
      <c r="F123" s="337">
        <f>all!M138</f>
        <v>0.01280136548</v>
      </c>
      <c r="G123" s="337">
        <f t="shared" si="5"/>
        <v>0.006506677906</v>
      </c>
      <c r="H123" s="334"/>
      <c r="I123" s="334"/>
      <c r="J123" s="334"/>
      <c r="K123" s="335">
        <f t="shared" si="2"/>
        <v>5423</v>
      </c>
      <c r="L123" s="336">
        <f t="shared" si="3"/>
        <v>35.28571429</v>
      </c>
      <c r="M123" s="54">
        <f t="shared" si="4"/>
        <v>0.006506677906</v>
      </c>
      <c r="N123" s="54">
        <f t="shared" si="1"/>
        <v>0.01030785995</v>
      </c>
      <c r="O123" s="353">
        <v>39444.0</v>
      </c>
      <c r="P123" s="353">
        <f t="shared" si="6"/>
        <v>715</v>
      </c>
      <c r="Q123" s="353">
        <f t="shared" si="7"/>
        <v>60</v>
      </c>
      <c r="R123" s="354">
        <f t="shared" si="8"/>
        <v>0.08391608392</v>
      </c>
      <c r="S123" s="355">
        <f t="shared" si="9"/>
        <v>3972</v>
      </c>
      <c r="T123" s="355"/>
      <c r="U123" s="355">
        <f t="shared" si="10"/>
        <v>0</v>
      </c>
      <c r="V123" s="356">
        <f t="shared" si="11"/>
        <v>0</v>
      </c>
    </row>
    <row r="124" ht="15.75" customHeight="1">
      <c r="A124" s="332">
        <f>all!A139</f>
        <v>44023</v>
      </c>
      <c r="B124" s="320">
        <f>all!K139</f>
        <v>371167</v>
      </c>
      <c r="C124" s="320">
        <f>all!B139</f>
        <v>3786</v>
      </c>
      <c r="D124" s="256">
        <f>all!C139</f>
        <v>41</v>
      </c>
      <c r="E124" s="321">
        <f>all!L139</f>
        <v>7755</v>
      </c>
      <c r="F124" s="337">
        <f>all!M139</f>
        <v>0.00528691167</v>
      </c>
      <c r="G124" s="337">
        <f t="shared" si="5"/>
        <v>0.006664301642</v>
      </c>
      <c r="H124" s="334"/>
      <c r="I124" s="334"/>
      <c r="J124" s="334"/>
      <c r="K124" s="335">
        <f t="shared" si="2"/>
        <v>5637.714286</v>
      </c>
      <c r="L124" s="336">
        <f t="shared" si="3"/>
        <v>37.57142857</v>
      </c>
      <c r="M124" s="54">
        <f t="shared" si="4"/>
        <v>0.006664301642</v>
      </c>
      <c r="N124" s="54">
        <f t="shared" si="1"/>
        <v>0.01020026026</v>
      </c>
      <c r="O124" s="353">
        <v>40279.0</v>
      </c>
      <c r="P124" s="353">
        <f t="shared" si="6"/>
        <v>835</v>
      </c>
      <c r="Q124" s="353">
        <f t="shared" si="7"/>
        <v>41</v>
      </c>
      <c r="R124" s="354">
        <f t="shared" si="8"/>
        <v>0.04910179641</v>
      </c>
      <c r="S124" s="355">
        <f t="shared" si="9"/>
        <v>6920</v>
      </c>
      <c r="T124" s="355"/>
      <c r="U124" s="355">
        <f t="shared" si="10"/>
        <v>0</v>
      </c>
      <c r="V124" s="356">
        <f t="shared" si="11"/>
        <v>0</v>
      </c>
    </row>
    <row r="125" ht="15.75" customHeight="1">
      <c r="A125" s="332">
        <f>all!A140</f>
        <v>44024</v>
      </c>
      <c r="B125" s="320">
        <f>all!K140</f>
        <v>373932</v>
      </c>
      <c r="C125" s="320">
        <f>all!B140</f>
        <v>3817</v>
      </c>
      <c r="D125" s="256">
        <f>all!C140</f>
        <v>31</v>
      </c>
      <c r="E125" s="321">
        <f>all!L140</f>
        <v>2765</v>
      </c>
      <c r="F125" s="337">
        <f>all!M140</f>
        <v>0.01121157324</v>
      </c>
      <c r="G125" s="337">
        <f t="shared" si="5"/>
        <v>0.00774919789</v>
      </c>
      <c r="H125" s="334"/>
      <c r="I125" s="334"/>
      <c r="J125" s="334"/>
      <c r="K125" s="335">
        <f t="shared" si="2"/>
        <v>5254</v>
      </c>
      <c r="L125" s="336">
        <f t="shared" si="3"/>
        <v>40.71428571</v>
      </c>
      <c r="M125" s="54">
        <f t="shared" si="4"/>
        <v>0.00774919789</v>
      </c>
      <c r="N125" s="54">
        <f t="shared" si="1"/>
        <v>0.01020773831</v>
      </c>
      <c r="O125" s="353">
        <v>41316.0</v>
      </c>
      <c r="P125" s="353">
        <f t="shared" si="6"/>
        <v>1037</v>
      </c>
      <c r="Q125" s="353">
        <f t="shared" si="7"/>
        <v>31</v>
      </c>
      <c r="R125" s="354">
        <f t="shared" si="8"/>
        <v>0.02989392478</v>
      </c>
      <c r="S125" s="355">
        <f t="shared" si="9"/>
        <v>1728</v>
      </c>
      <c r="T125" s="355"/>
      <c r="U125" s="355">
        <f t="shared" si="10"/>
        <v>0</v>
      </c>
      <c r="V125" s="356">
        <f t="shared" si="11"/>
        <v>0</v>
      </c>
    </row>
    <row r="126" ht="15.75" customHeight="1">
      <c r="A126" s="250">
        <f>all!A141</f>
        <v>44025</v>
      </c>
      <c r="B126" s="320">
        <f>all!K141</f>
        <v>382752</v>
      </c>
      <c r="C126" s="320">
        <f>all!B141</f>
        <v>3840</v>
      </c>
      <c r="D126" s="256">
        <f>all!C141</f>
        <v>24</v>
      </c>
      <c r="E126" s="321">
        <f>all!L141</f>
        <v>8820</v>
      </c>
      <c r="F126" s="337">
        <f>all!M141</f>
        <v>0.002721088435</v>
      </c>
      <c r="G126" s="337">
        <f t="shared" si="5"/>
        <v>0.006270035829</v>
      </c>
      <c r="H126" s="334"/>
      <c r="I126" s="334"/>
      <c r="J126" s="334"/>
      <c r="K126" s="335">
        <f t="shared" si="2"/>
        <v>6060.571429</v>
      </c>
      <c r="L126" s="336">
        <f t="shared" si="3"/>
        <v>38</v>
      </c>
      <c r="M126" s="54">
        <f t="shared" si="4"/>
        <v>0.006270035829</v>
      </c>
      <c r="N126" s="54">
        <f t="shared" si="1"/>
        <v>0.01003260597</v>
      </c>
      <c r="O126" s="353">
        <v>41550.0</v>
      </c>
      <c r="P126" s="353">
        <f t="shared" si="6"/>
        <v>234</v>
      </c>
      <c r="Q126" s="353">
        <f t="shared" si="7"/>
        <v>24</v>
      </c>
      <c r="R126" s="354">
        <f t="shared" si="8"/>
        <v>0.1025641026</v>
      </c>
      <c r="S126" s="355">
        <f t="shared" si="9"/>
        <v>8586</v>
      </c>
      <c r="T126" s="355"/>
      <c r="U126" s="355">
        <f t="shared" si="10"/>
        <v>0</v>
      </c>
      <c r="V126" s="356">
        <f t="shared" si="11"/>
        <v>0</v>
      </c>
    </row>
    <row r="127" ht="15.75" customHeight="1">
      <c r="A127" s="250">
        <f>all!A142</f>
        <v>44026</v>
      </c>
      <c r="B127" s="320">
        <f>all!K142</f>
        <v>386307</v>
      </c>
      <c r="C127" s="320">
        <f>all!B142</f>
        <v>3897</v>
      </c>
      <c r="D127" s="256">
        <f>all!C142</f>
        <v>58</v>
      </c>
      <c r="E127" s="321">
        <f>all!L142</f>
        <v>3555</v>
      </c>
      <c r="F127" s="337">
        <f>all!M142</f>
        <v>0.01631504923</v>
      </c>
      <c r="G127" s="337">
        <f t="shared" si="5"/>
        <v>0.007978937754</v>
      </c>
      <c r="H127" s="334"/>
      <c r="I127" s="334"/>
      <c r="J127" s="334"/>
      <c r="K127" s="335">
        <f t="shared" si="2"/>
        <v>5317.571429</v>
      </c>
      <c r="L127" s="336">
        <f t="shared" si="3"/>
        <v>42.42857143</v>
      </c>
      <c r="M127" s="54">
        <f t="shared" si="4"/>
        <v>0.007978937754</v>
      </c>
      <c r="N127" s="54">
        <f t="shared" si="1"/>
        <v>0.0100878317</v>
      </c>
      <c r="O127" s="353">
        <v>42002.0</v>
      </c>
      <c r="P127" s="353">
        <f t="shared" si="6"/>
        <v>452</v>
      </c>
      <c r="Q127" s="353">
        <f t="shared" si="7"/>
        <v>58</v>
      </c>
      <c r="R127" s="354">
        <f t="shared" si="8"/>
        <v>0.1283185841</v>
      </c>
      <c r="S127" s="355">
        <f t="shared" si="9"/>
        <v>3103</v>
      </c>
      <c r="T127" s="355"/>
      <c r="U127" s="355">
        <f t="shared" si="10"/>
        <v>0</v>
      </c>
      <c r="V127" s="356">
        <f t="shared" si="11"/>
        <v>0</v>
      </c>
    </row>
    <row r="128" ht="15.75" customHeight="1">
      <c r="A128" s="250">
        <f>all!A143</f>
        <v>44027</v>
      </c>
      <c r="B128" s="320">
        <f>all!K143</f>
        <v>391773</v>
      </c>
      <c r="C128" s="320">
        <f>all!B143</f>
        <v>3924</v>
      </c>
      <c r="D128" s="256">
        <f>all!C143</f>
        <v>27</v>
      </c>
      <c r="E128" s="321">
        <f>all!L143</f>
        <v>5466</v>
      </c>
      <c r="F128" s="337">
        <f>all!M143</f>
        <v>0.004939626784</v>
      </c>
      <c r="G128" s="337">
        <f t="shared" si="5"/>
        <v>0.007954514392</v>
      </c>
      <c r="H128" s="334"/>
      <c r="I128" s="334"/>
      <c r="J128" s="334"/>
      <c r="K128" s="335">
        <f t="shared" si="2"/>
        <v>5226.142857</v>
      </c>
      <c r="L128" s="336">
        <f t="shared" si="3"/>
        <v>41.57142857</v>
      </c>
      <c r="M128" s="54">
        <f t="shared" si="4"/>
        <v>0.007954514392</v>
      </c>
      <c r="N128" s="54">
        <f t="shared" si="1"/>
        <v>0.01001600417</v>
      </c>
      <c r="O128" s="353">
        <v>42814.0</v>
      </c>
      <c r="P128" s="353">
        <f t="shared" si="6"/>
        <v>812</v>
      </c>
      <c r="Q128" s="353">
        <f t="shared" si="7"/>
        <v>27</v>
      </c>
      <c r="R128" s="354">
        <f t="shared" si="8"/>
        <v>0.03325123153</v>
      </c>
      <c r="S128" s="355">
        <f t="shared" si="9"/>
        <v>4654</v>
      </c>
      <c r="T128" s="355"/>
      <c r="U128" s="355">
        <f t="shared" si="10"/>
        <v>0</v>
      </c>
      <c r="V128" s="356">
        <f t="shared" si="11"/>
        <v>0</v>
      </c>
    </row>
    <row r="129" ht="15.75" customHeight="1">
      <c r="A129" s="250">
        <f>all!A144</f>
        <v>44028</v>
      </c>
      <c r="B129" s="320">
        <f>all!K144</f>
        <v>398347</v>
      </c>
      <c r="C129" s="320">
        <f>all!B144</f>
        <v>3953</v>
      </c>
      <c r="D129" s="256">
        <f>all!C144</f>
        <v>35</v>
      </c>
      <c r="E129" s="321">
        <f>all!L144</f>
        <v>6574</v>
      </c>
      <c r="F129" s="337">
        <f>all!M144</f>
        <v>0.005324003651</v>
      </c>
      <c r="G129" s="337">
        <f t="shared" si="5"/>
        <v>0.006965827066</v>
      </c>
      <c r="H129" s="334"/>
      <c r="I129" s="334"/>
      <c r="J129" s="334"/>
      <c r="K129" s="335">
        <f t="shared" si="2"/>
        <v>5660.285714</v>
      </c>
      <c r="L129" s="336">
        <f t="shared" si="3"/>
        <v>39.42857143</v>
      </c>
      <c r="M129" s="54">
        <f t="shared" si="4"/>
        <v>0.006965827066</v>
      </c>
      <c r="N129" s="54">
        <f t="shared" si="1"/>
        <v>0.009923508901</v>
      </c>
      <c r="O129" s="353">
        <v>43568.0</v>
      </c>
      <c r="P129" s="353">
        <f t="shared" si="6"/>
        <v>754</v>
      </c>
      <c r="Q129" s="353">
        <f t="shared" si="7"/>
        <v>35</v>
      </c>
      <c r="R129" s="354">
        <f t="shared" si="8"/>
        <v>0.04641909814</v>
      </c>
      <c r="S129" s="355">
        <f t="shared" si="9"/>
        <v>5820</v>
      </c>
      <c r="T129" s="355"/>
      <c r="U129" s="355">
        <f t="shared" si="10"/>
        <v>0</v>
      </c>
      <c r="V129" s="356">
        <f t="shared" si="11"/>
        <v>0</v>
      </c>
    </row>
    <row r="130" ht="15.75" customHeight="1">
      <c r="A130" s="250">
        <f>all!A145</f>
        <v>44029</v>
      </c>
      <c r="B130" s="320">
        <f>all!K145</f>
        <v>402672</v>
      </c>
      <c r="C130" s="320">
        <f>all!B145</f>
        <v>3978</v>
      </c>
      <c r="D130" s="256">
        <f>all!C145</f>
        <v>28</v>
      </c>
      <c r="E130" s="321">
        <f>all!L145</f>
        <v>4325</v>
      </c>
      <c r="F130" s="337">
        <f>all!M145</f>
        <v>0.006473988439</v>
      </c>
      <c r="G130" s="337">
        <f t="shared" si="5"/>
        <v>0.006214977076</v>
      </c>
      <c r="H130" s="334"/>
      <c r="I130" s="334"/>
      <c r="J130" s="334"/>
      <c r="K130" s="335">
        <f t="shared" si="2"/>
        <v>5608.571429</v>
      </c>
      <c r="L130" s="336">
        <f t="shared" si="3"/>
        <v>34.85714286</v>
      </c>
      <c r="M130" s="54">
        <f t="shared" si="4"/>
        <v>0.006214977076</v>
      </c>
      <c r="N130" s="54">
        <f t="shared" si="1"/>
        <v>0.009879008225</v>
      </c>
      <c r="O130" s="353">
        <v>44221.0</v>
      </c>
      <c r="P130" s="353">
        <f t="shared" si="6"/>
        <v>653</v>
      </c>
      <c r="Q130" s="353">
        <f t="shared" si="7"/>
        <v>28</v>
      </c>
      <c r="R130" s="354">
        <f t="shared" si="8"/>
        <v>0.04287901991</v>
      </c>
      <c r="S130" s="355">
        <f t="shared" si="9"/>
        <v>3672</v>
      </c>
      <c r="T130" s="355"/>
      <c r="U130" s="355">
        <f t="shared" si="10"/>
        <v>0</v>
      </c>
      <c r="V130" s="356">
        <f t="shared" si="11"/>
        <v>0</v>
      </c>
    </row>
    <row r="131" ht="15.75" customHeight="1">
      <c r="A131" s="332">
        <f>all!A146</f>
        <v>44030</v>
      </c>
      <c r="B131" s="320">
        <f>all!K146</f>
        <v>406040</v>
      </c>
      <c r="C131" s="320">
        <f>all!B146</f>
        <v>3997</v>
      </c>
      <c r="D131" s="256">
        <f>all!C146</f>
        <v>19</v>
      </c>
      <c r="E131" s="321">
        <f>all!L146</f>
        <v>3368</v>
      </c>
      <c r="F131" s="337">
        <f>all!M146</f>
        <v>0.005641330166</v>
      </c>
      <c r="G131" s="337">
        <f t="shared" si="5"/>
        <v>0.006365956471</v>
      </c>
      <c r="H131" s="334"/>
      <c r="I131" s="334"/>
      <c r="J131" s="334"/>
      <c r="K131" s="335">
        <f t="shared" si="2"/>
        <v>4981.857143</v>
      </c>
      <c r="L131" s="336">
        <f t="shared" si="3"/>
        <v>31.71428571</v>
      </c>
      <c r="M131" s="54">
        <f t="shared" si="4"/>
        <v>0.006365956471</v>
      </c>
      <c r="N131" s="54">
        <f t="shared" si="1"/>
        <v>0.009843857748</v>
      </c>
      <c r="O131" s="353">
        <v>45324.0</v>
      </c>
      <c r="P131" s="353">
        <f t="shared" si="6"/>
        <v>1103</v>
      </c>
      <c r="Q131" s="353">
        <f t="shared" si="7"/>
        <v>19</v>
      </c>
      <c r="R131" s="354">
        <f t="shared" si="8"/>
        <v>0.01722574796</v>
      </c>
      <c r="S131" s="355">
        <f t="shared" si="9"/>
        <v>2265</v>
      </c>
      <c r="T131" s="355"/>
      <c r="U131" s="355">
        <f t="shared" si="10"/>
        <v>0</v>
      </c>
      <c r="V131" s="356">
        <f t="shared" si="11"/>
        <v>0</v>
      </c>
    </row>
    <row r="132" ht="15.75" customHeight="1">
      <c r="A132" s="332">
        <f>all!A147</f>
        <v>44031</v>
      </c>
      <c r="B132" s="320">
        <f>all!K147</f>
        <v>410766</v>
      </c>
      <c r="C132" s="320">
        <f>all!B147</f>
        <v>4021</v>
      </c>
      <c r="D132" s="256">
        <f>all!C147</f>
        <v>25</v>
      </c>
      <c r="E132" s="321">
        <f>all!L147</f>
        <v>4726</v>
      </c>
      <c r="F132" s="337">
        <f>all!M147</f>
        <v>0.005289885738</v>
      </c>
      <c r="G132" s="337">
        <f t="shared" si="5"/>
        <v>0.005864147255</v>
      </c>
      <c r="H132" s="334"/>
      <c r="I132" s="334"/>
      <c r="J132" s="334"/>
      <c r="K132" s="335">
        <f t="shared" si="2"/>
        <v>5262</v>
      </c>
      <c r="L132" s="336">
        <f t="shared" si="3"/>
        <v>30.85714286</v>
      </c>
      <c r="M132" s="54">
        <f t="shared" si="4"/>
        <v>0.005864147255</v>
      </c>
      <c r="N132" s="54">
        <f t="shared" si="1"/>
        <v>0.009789028303</v>
      </c>
      <c r="O132" s="353">
        <v>46893.0</v>
      </c>
      <c r="P132" s="353">
        <f t="shared" si="6"/>
        <v>1569</v>
      </c>
      <c r="Q132" s="353">
        <f t="shared" si="7"/>
        <v>25</v>
      </c>
      <c r="R132" s="354">
        <f t="shared" si="8"/>
        <v>0.01593371574</v>
      </c>
      <c r="S132" s="355">
        <f t="shared" si="9"/>
        <v>3157</v>
      </c>
      <c r="T132" s="355"/>
      <c r="U132" s="355">
        <f t="shared" si="10"/>
        <v>0</v>
      </c>
      <c r="V132" s="356">
        <f t="shared" si="11"/>
        <v>0</v>
      </c>
    </row>
    <row r="133" ht="15.75" customHeight="1">
      <c r="A133" s="250">
        <f>all!A148</f>
        <v>44032</v>
      </c>
      <c r="B133" s="320">
        <f>all!K148</f>
        <v>413760</v>
      </c>
      <c r="C133" s="320">
        <f>all!B148</f>
        <v>4026</v>
      </c>
      <c r="D133" s="256">
        <f>all!C148</f>
        <v>11</v>
      </c>
      <c r="E133" s="321">
        <f>all!L148</f>
        <v>2994</v>
      </c>
      <c r="F133" s="337">
        <f>all!M148</f>
        <v>0.003674014696</v>
      </c>
      <c r="G133" s="337">
        <f t="shared" si="5"/>
        <v>0.006546697626</v>
      </c>
      <c r="H133" s="334"/>
      <c r="I133" s="334"/>
      <c r="J133" s="334"/>
      <c r="K133" s="335">
        <f t="shared" si="2"/>
        <v>4429.714286</v>
      </c>
      <c r="L133" s="336">
        <f t="shared" si="3"/>
        <v>29</v>
      </c>
      <c r="M133" s="54">
        <f t="shared" si="4"/>
        <v>0.006546697626</v>
      </c>
      <c r="N133" s="54">
        <f t="shared" si="1"/>
        <v>0.009730278422</v>
      </c>
      <c r="O133" s="353">
        <v>46894.0</v>
      </c>
      <c r="P133" s="353">
        <f t="shared" si="6"/>
        <v>1</v>
      </c>
      <c r="Q133" s="353">
        <f t="shared" si="7"/>
        <v>11</v>
      </c>
      <c r="R133" s="354"/>
      <c r="S133" s="355">
        <f t="shared" si="9"/>
        <v>2993</v>
      </c>
      <c r="T133" s="355"/>
      <c r="U133" s="355">
        <f t="shared" si="10"/>
        <v>0</v>
      </c>
      <c r="V133" s="356">
        <f t="shared" si="11"/>
        <v>0</v>
      </c>
    </row>
    <row r="134" ht="15.75" customHeight="1">
      <c r="A134" s="250">
        <f>all!A149</f>
        <v>44033</v>
      </c>
      <c r="B134" s="320">
        <f>all!K149</f>
        <v>419906</v>
      </c>
      <c r="C134" s="320">
        <f>all!B149</f>
        <v>4062</v>
      </c>
      <c r="D134" s="256">
        <f>all!C149</f>
        <v>36</v>
      </c>
      <c r="E134" s="321">
        <f>all!L149</f>
        <v>6146</v>
      </c>
      <c r="F134" s="337">
        <f>all!M149</f>
        <v>0.005857468272</v>
      </c>
      <c r="G134" s="337">
        <f t="shared" si="5"/>
        <v>0.005387065091</v>
      </c>
      <c r="H134" s="334"/>
      <c r="I134" s="334"/>
      <c r="J134" s="334"/>
      <c r="K134" s="335">
        <f t="shared" si="2"/>
        <v>4799.857143</v>
      </c>
      <c r="L134" s="336">
        <f t="shared" si="3"/>
        <v>25.85714286</v>
      </c>
      <c r="M134" s="54">
        <f t="shared" si="4"/>
        <v>0.005387065091</v>
      </c>
      <c r="N134" s="54">
        <f t="shared" si="1"/>
        <v>0.009673593614</v>
      </c>
      <c r="O134" s="353">
        <v>50105.0</v>
      </c>
      <c r="P134" s="353">
        <f t="shared" si="6"/>
        <v>3211</v>
      </c>
      <c r="Q134" s="353">
        <f t="shared" si="7"/>
        <v>36</v>
      </c>
      <c r="R134" s="354">
        <f>Q134/P134</f>
        <v>0.0112114606</v>
      </c>
      <c r="S134" s="355">
        <f t="shared" si="9"/>
        <v>2935</v>
      </c>
      <c r="T134" s="355"/>
      <c r="U134" s="355">
        <f t="shared" si="10"/>
        <v>0</v>
      </c>
      <c r="V134" s="356">
        <f t="shared" si="11"/>
        <v>0</v>
      </c>
    </row>
    <row r="135" ht="15.75" customHeight="1">
      <c r="A135" s="250">
        <f>all!A150</f>
        <v>44034</v>
      </c>
      <c r="B135" s="320">
        <f>all!K150</f>
        <v>424675</v>
      </c>
      <c r="C135" s="320">
        <f>all!B150</f>
        <v>4091</v>
      </c>
      <c r="D135" s="256">
        <f>all!C150</f>
        <v>32</v>
      </c>
      <c r="E135" s="321">
        <f>all!L150</f>
        <v>4769</v>
      </c>
      <c r="F135" s="337">
        <f>all!M150</f>
        <v>0.006710002097</v>
      </c>
      <c r="G135" s="337">
        <f t="shared" si="5"/>
        <v>0.005653151784</v>
      </c>
      <c r="H135" s="334"/>
      <c r="I135" s="334"/>
      <c r="J135" s="334"/>
      <c r="K135" s="335">
        <f t="shared" si="2"/>
        <v>4700.285714</v>
      </c>
      <c r="L135" s="336">
        <f t="shared" si="3"/>
        <v>26.57142857</v>
      </c>
      <c r="M135" s="54">
        <f t="shared" si="4"/>
        <v>0.005653151784</v>
      </c>
      <c r="N135" s="54">
        <f t="shared" si="1"/>
        <v>0.009633248955</v>
      </c>
      <c r="O135" s="248"/>
      <c r="P135" s="248"/>
      <c r="Q135" s="248"/>
      <c r="R135" s="248"/>
      <c r="S135" s="328"/>
      <c r="T135" s="328"/>
      <c r="U135" s="328"/>
      <c r="V135" s="329"/>
    </row>
    <row r="136" ht="15.75" customHeight="1">
      <c r="A136" s="250">
        <f>all!A151</f>
        <v>44035</v>
      </c>
      <c r="B136" s="320">
        <f>all!K151</f>
        <v>430864</v>
      </c>
      <c r="C136" s="320">
        <f>all!B151</f>
        <v>4124</v>
      </c>
      <c r="D136" s="256">
        <f>all!C151</f>
        <v>33</v>
      </c>
      <c r="E136" s="321">
        <f>all!L151</f>
        <v>6189</v>
      </c>
      <c r="F136" s="337">
        <f>all!M151</f>
        <v>0.005332040717</v>
      </c>
      <c r="G136" s="337">
        <f t="shared" si="5"/>
        <v>0.00565857859</v>
      </c>
      <c r="H136" s="334"/>
      <c r="I136" s="334"/>
      <c r="J136" s="334"/>
      <c r="K136" s="335">
        <f t="shared" si="2"/>
        <v>4645.285714</v>
      </c>
      <c r="L136" s="336">
        <f t="shared" si="3"/>
        <v>26.28571429</v>
      </c>
      <c r="M136" s="54">
        <f t="shared" si="4"/>
        <v>0.00565857859</v>
      </c>
      <c r="N136" s="54">
        <f t="shared" si="1"/>
        <v>0.009571465706</v>
      </c>
      <c r="O136" s="248"/>
      <c r="P136" s="248"/>
      <c r="Q136" s="248"/>
      <c r="R136" s="248"/>
      <c r="S136" s="328"/>
      <c r="T136" s="328"/>
      <c r="U136" s="328"/>
      <c r="V136" s="329"/>
    </row>
    <row r="137" ht="15.75" customHeight="1">
      <c r="A137" s="250">
        <f>all!A152</f>
        <v>44036</v>
      </c>
      <c r="B137" s="320">
        <f>all!K152</f>
        <v>436510</v>
      </c>
      <c r="C137" s="320">
        <f>all!B152</f>
        <v>4150</v>
      </c>
      <c r="D137" s="256">
        <f>all!C152</f>
        <v>26</v>
      </c>
      <c r="E137" s="321">
        <f>all!L152</f>
        <v>5646</v>
      </c>
      <c r="F137" s="337">
        <f>all!M152</f>
        <v>0.00460503011</v>
      </c>
      <c r="G137" s="337">
        <f t="shared" si="5"/>
        <v>0.005378568473</v>
      </c>
      <c r="H137" s="334"/>
      <c r="I137" s="334"/>
      <c r="J137" s="334"/>
      <c r="K137" s="335">
        <f t="shared" si="2"/>
        <v>4834</v>
      </c>
      <c r="L137" s="336">
        <f t="shared" si="3"/>
        <v>26</v>
      </c>
      <c r="M137" s="54">
        <f t="shared" si="4"/>
        <v>0.005378568473</v>
      </c>
      <c r="N137" s="54">
        <f t="shared" si="1"/>
        <v>0.009507227784</v>
      </c>
      <c r="O137" s="248"/>
      <c r="P137" s="248"/>
      <c r="Q137" s="248"/>
      <c r="R137" s="248"/>
      <c r="S137" s="328"/>
      <c r="T137" s="328"/>
      <c r="U137" s="328"/>
      <c r="V137" s="329"/>
    </row>
    <row r="138" ht="15.75" customHeight="1">
      <c r="A138" s="332">
        <f>all!A153</f>
        <v>44037</v>
      </c>
      <c r="B138" s="320">
        <f>all!K153</f>
        <v>440156</v>
      </c>
      <c r="C138" s="320">
        <f>all!B153</f>
        <v>4180</v>
      </c>
      <c r="D138" s="256">
        <f>all!C153</f>
        <v>31</v>
      </c>
      <c r="E138" s="321">
        <f>all!L153</f>
        <v>3646</v>
      </c>
      <c r="F138" s="337">
        <f>all!M153</f>
        <v>0.008502468459</v>
      </c>
      <c r="G138" s="337">
        <f t="shared" si="5"/>
        <v>0.005686481416</v>
      </c>
      <c r="H138" s="334"/>
      <c r="I138" s="334"/>
      <c r="J138" s="334"/>
      <c r="K138" s="335">
        <f t="shared" si="2"/>
        <v>4873.714286</v>
      </c>
      <c r="L138" s="336">
        <f t="shared" si="3"/>
        <v>27.71428571</v>
      </c>
      <c r="M138" s="54">
        <f t="shared" si="4"/>
        <v>0.005686481416</v>
      </c>
      <c r="N138" s="54">
        <f t="shared" si="1"/>
        <v>0.009496633012</v>
      </c>
      <c r="O138" s="248"/>
      <c r="P138" s="248"/>
      <c r="Q138" s="248"/>
      <c r="R138" s="248"/>
      <c r="S138" s="328"/>
      <c r="T138" s="328"/>
      <c r="U138" s="328"/>
      <c r="V138" s="329"/>
    </row>
    <row r="139" ht="15.75" customHeight="1">
      <c r="A139" s="332">
        <f>all!A154</f>
        <v>44038</v>
      </c>
      <c r="B139" s="320">
        <f>all!K154</f>
        <v>447685</v>
      </c>
      <c r="C139" s="320">
        <f>all!B154</f>
        <v>4207</v>
      </c>
      <c r="D139" s="256">
        <f>all!C154</f>
        <v>27</v>
      </c>
      <c r="E139" s="321">
        <f>all!L154</f>
        <v>7529</v>
      </c>
      <c r="F139" s="337">
        <f>all!M154</f>
        <v>0.003586133617</v>
      </c>
      <c r="G139" s="337">
        <f t="shared" si="5"/>
        <v>0.005308919527</v>
      </c>
      <c r="H139" s="334"/>
      <c r="I139" s="334"/>
      <c r="J139" s="334"/>
      <c r="K139" s="335">
        <f t="shared" si="2"/>
        <v>5274.142857</v>
      </c>
      <c r="L139" s="336">
        <f t="shared" si="3"/>
        <v>28</v>
      </c>
      <c r="M139" s="54">
        <f t="shared" si="4"/>
        <v>0.005308919527</v>
      </c>
      <c r="N139" s="54">
        <f t="shared" si="1"/>
        <v>0.009397232429</v>
      </c>
      <c r="O139" s="248"/>
      <c r="P139" s="248"/>
      <c r="Q139" s="248"/>
      <c r="R139" s="248"/>
      <c r="S139" s="328"/>
      <c r="T139" s="328"/>
      <c r="U139" s="328"/>
      <c r="V139" s="329"/>
    </row>
    <row r="140" ht="15.75" customHeight="1">
      <c r="A140" s="250">
        <f>all!A155</f>
        <v>44039</v>
      </c>
      <c r="B140" s="320">
        <f>all!K155</f>
        <v>451317</v>
      </c>
      <c r="C140" s="320">
        <f>all!B155</f>
        <v>4241</v>
      </c>
      <c r="D140" s="256">
        <f>all!C155</f>
        <v>35</v>
      </c>
      <c r="E140" s="321">
        <f>all!L155</f>
        <v>3632</v>
      </c>
      <c r="F140" s="337">
        <f>all!M155</f>
        <v>0.009636563877</v>
      </c>
      <c r="G140" s="337">
        <f t="shared" si="5"/>
        <v>0.005857762867</v>
      </c>
      <c r="H140" s="334"/>
      <c r="I140" s="334"/>
      <c r="J140" s="334"/>
      <c r="K140" s="335">
        <f t="shared" si="2"/>
        <v>5365.285714</v>
      </c>
      <c r="L140" s="336">
        <f t="shared" si="3"/>
        <v>31.42857143</v>
      </c>
      <c r="M140" s="54">
        <f t="shared" si="4"/>
        <v>0.005857762867</v>
      </c>
      <c r="N140" s="54">
        <f t="shared" si="1"/>
        <v>0.009396942725</v>
      </c>
      <c r="O140" s="248"/>
      <c r="P140" s="248"/>
      <c r="Q140" s="248"/>
      <c r="R140" s="248"/>
      <c r="S140" s="328"/>
      <c r="T140" s="328"/>
      <c r="U140" s="328"/>
      <c r="V140" s="329"/>
    </row>
    <row r="141" ht="15.75" customHeight="1">
      <c r="A141" s="250">
        <f>all!A156</f>
        <v>44040</v>
      </c>
      <c r="B141" s="320">
        <f>all!K156</f>
        <v>457540</v>
      </c>
      <c r="C141" s="320">
        <f>all!B156</f>
        <v>4293</v>
      </c>
      <c r="D141" s="256">
        <f>all!C156</f>
        <v>52</v>
      </c>
      <c r="E141" s="321">
        <f>all!L156</f>
        <v>6223</v>
      </c>
      <c r="F141" s="337">
        <f>all!M156</f>
        <v>0.008356098345</v>
      </c>
      <c r="G141" s="337">
        <f t="shared" si="5"/>
        <v>0.006270925227</v>
      </c>
      <c r="H141" s="334"/>
      <c r="I141" s="334"/>
      <c r="J141" s="334"/>
      <c r="K141" s="335">
        <f t="shared" si="2"/>
        <v>5376.285714</v>
      </c>
      <c r="L141" s="336">
        <f t="shared" si="3"/>
        <v>33.71428571</v>
      </c>
      <c r="M141" s="54">
        <f t="shared" si="4"/>
        <v>0.006270925227</v>
      </c>
      <c r="N141" s="54">
        <f t="shared" si="1"/>
        <v>0.009382786204</v>
      </c>
      <c r="O141" s="248"/>
      <c r="P141" s="248"/>
      <c r="Q141" s="248"/>
      <c r="R141" s="248"/>
      <c r="S141" s="328"/>
      <c r="T141" s="328"/>
      <c r="U141" s="328"/>
      <c r="V141" s="329"/>
    </row>
    <row r="142" ht="15.75" customHeight="1">
      <c r="A142" s="250">
        <f>all!A157</f>
        <v>44041</v>
      </c>
      <c r="B142" s="320">
        <f>all!K157</f>
        <v>511429</v>
      </c>
      <c r="C142" s="320">
        <f>all!B157</f>
        <v>4350</v>
      </c>
      <c r="D142" s="256">
        <f>all!C157</f>
        <v>57</v>
      </c>
      <c r="E142" s="321">
        <f>all!L157</f>
        <v>53889</v>
      </c>
      <c r="F142" s="337">
        <f>all!M157</f>
        <v>0.001057729778</v>
      </c>
      <c r="G142" s="337">
        <f t="shared" si="5"/>
        <v>0.003008506812</v>
      </c>
      <c r="H142" s="334"/>
      <c r="I142" s="334"/>
      <c r="J142" s="334"/>
      <c r="K142" s="335">
        <f t="shared" si="2"/>
        <v>12393.42857</v>
      </c>
      <c r="L142" s="336">
        <f t="shared" si="3"/>
        <v>37.28571429</v>
      </c>
      <c r="M142" s="54">
        <f t="shared" si="4"/>
        <v>0.003008506812</v>
      </c>
      <c r="N142" s="54">
        <f t="shared" si="1"/>
        <v>0.008505579465</v>
      </c>
      <c r="O142" s="248"/>
      <c r="P142" s="248"/>
      <c r="Q142" s="248"/>
      <c r="R142" s="248"/>
      <c r="S142" s="328"/>
      <c r="T142" s="328"/>
      <c r="U142" s="328"/>
      <c r="V142" s="329"/>
    </row>
    <row r="143" ht="15.75" customHeight="1">
      <c r="A143" s="250">
        <f>all!A158</f>
        <v>44042</v>
      </c>
      <c r="B143" s="320">
        <f>all!K158</f>
        <v>519887</v>
      </c>
      <c r="C143" s="320">
        <f>all!B158</f>
        <v>4415</v>
      </c>
      <c r="D143" s="256">
        <f>all!C158</f>
        <v>65</v>
      </c>
      <c r="E143" s="321">
        <f>all!L158</f>
        <v>8458</v>
      </c>
      <c r="F143" s="337">
        <f>all!M158</f>
        <v>0.007685031922</v>
      </c>
      <c r="G143" s="337">
        <f t="shared" si="5"/>
        <v>0.003291284275</v>
      </c>
      <c r="H143" s="334"/>
      <c r="I143" s="334"/>
      <c r="J143" s="334"/>
      <c r="K143" s="335">
        <f t="shared" si="2"/>
        <v>12717.57143</v>
      </c>
      <c r="L143" s="336">
        <f t="shared" si="3"/>
        <v>41.85714286</v>
      </c>
      <c r="M143" s="54">
        <f t="shared" si="4"/>
        <v>0.003291284275</v>
      </c>
      <c r="N143" s="54">
        <f t="shared" si="1"/>
        <v>0.008492230042</v>
      </c>
      <c r="O143" s="248"/>
      <c r="P143" s="248"/>
      <c r="Q143" s="248"/>
      <c r="R143" s="248"/>
      <c r="S143" s="328"/>
      <c r="T143" s="328"/>
      <c r="U143" s="328"/>
      <c r="V143" s="329"/>
    </row>
    <row r="144" ht="15.75" customHeight="1">
      <c r="A144" s="250">
        <f>all!A159</f>
        <v>44043</v>
      </c>
      <c r="B144" s="320">
        <f>all!K159</f>
        <v>529855</v>
      </c>
      <c r="C144" s="320">
        <f>all!B159</f>
        <v>4491</v>
      </c>
      <c r="D144" s="256">
        <f>all!C159</f>
        <v>78</v>
      </c>
      <c r="E144" s="321">
        <f>all!L159</f>
        <v>9968</v>
      </c>
      <c r="F144" s="337">
        <f>all!M159</f>
        <v>0.007825040128</v>
      </c>
      <c r="G144" s="337">
        <f t="shared" si="5"/>
        <v>0.003695966576</v>
      </c>
      <c r="H144" s="334"/>
      <c r="I144" s="334"/>
      <c r="J144" s="334"/>
      <c r="K144" s="335">
        <f t="shared" si="2"/>
        <v>13335</v>
      </c>
      <c r="L144" s="336">
        <f t="shared" si="3"/>
        <v>49.28571429</v>
      </c>
      <c r="M144" s="54">
        <f t="shared" si="4"/>
        <v>0.003695966576</v>
      </c>
      <c r="N144" s="54">
        <f t="shared" si="1"/>
        <v>0.008475903785</v>
      </c>
      <c r="O144" s="248"/>
      <c r="P144" s="248"/>
      <c r="Q144" s="248"/>
      <c r="R144" s="248"/>
      <c r="S144" s="328"/>
      <c r="T144" s="328"/>
      <c r="U144" s="328"/>
      <c r="V144" s="329"/>
    </row>
    <row r="145" ht="15.75" customHeight="1">
      <c r="A145" s="332">
        <f>all!A160</f>
        <v>44044</v>
      </c>
      <c r="B145" s="320">
        <f>all!K160</f>
        <v>539493</v>
      </c>
      <c r="C145" s="320">
        <f>all!B160</f>
        <v>4601</v>
      </c>
      <c r="D145" s="256">
        <f>all!C160</f>
        <v>110</v>
      </c>
      <c r="E145" s="321">
        <f>all!L160</f>
        <v>9638</v>
      </c>
      <c r="F145" s="337">
        <f>all!M160</f>
        <v>0.01141315626</v>
      </c>
      <c r="G145" s="337">
        <f t="shared" si="5"/>
        <v>0.004268298821</v>
      </c>
      <c r="H145" s="334"/>
      <c r="I145" s="334"/>
      <c r="J145" s="334"/>
      <c r="K145" s="335">
        <f t="shared" si="2"/>
        <v>14191</v>
      </c>
      <c r="L145" s="336">
        <f t="shared" si="3"/>
        <v>60.57142857</v>
      </c>
      <c r="M145" s="54">
        <f t="shared" si="4"/>
        <v>0.004268298821</v>
      </c>
      <c r="N145" s="54">
        <f t="shared" si="1"/>
        <v>0.008528377569</v>
      </c>
      <c r="O145" s="248"/>
      <c r="P145" s="248"/>
      <c r="Q145" s="248"/>
      <c r="R145" s="248"/>
      <c r="S145" s="328"/>
      <c r="T145" s="328"/>
      <c r="U145" s="328"/>
      <c r="V145" s="329"/>
    </row>
    <row r="146" ht="15.75" customHeight="1">
      <c r="A146" s="332">
        <f>all!A161</f>
        <v>44045</v>
      </c>
      <c r="B146" s="320">
        <f>all!K161</f>
        <v>545439</v>
      </c>
      <c r="C146" s="320">
        <f>all!B161</f>
        <v>4676</v>
      </c>
      <c r="D146" s="256">
        <f>all!C161</f>
        <v>75</v>
      </c>
      <c r="E146" s="321">
        <f>all!L161</f>
        <v>5946</v>
      </c>
      <c r="F146" s="337">
        <f>all!M161</f>
        <v>0.0126135217</v>
      </c>
      <c r="G146" s="337">
        <f t="shared" si="5"/>
        <v>0.004828446918</v>
      </c>
      <c r="H146" s="334"/>
      <c r="I146" s="334"/>
      <c r="J146" s="334"/>
      <c r="K146" s="335">
        <f t="shared" si="2"/>
        <v>13964.85714</v>
      </c>
      <c r="L146" s="336">
        <f t="shared" si="3"/>
        <v>67.42857143</v>
      </c>
      <c r="M146" s="54">
        <f t="shared" si="4"/>
        <v>0.004828446918</v>
      </c>
      <c r="N146" s="54">
        <f t="shared" si="1"/>
        <v>0.008572910995</v>
      </c>
      <c r="O146" s="248"/>
      <c r="P146" s="248"/>
      <c r="Q146" s="248"/>
      <c r="R146" s="248"/>
      <c r="S146" s="328"/>
      <c r="T146" s="328"/>
      <c r="U146" s="328"/>
      <c r="V146" s="329"/>
    </row>
    <row r="147" ht="15.75" customHeight="1">
      <c r="A147" s="250">
        <f>all!A162</f>
        <v>44046</v>
      </c>
      <c r="B147" s="320">
        <f>all!K162</f>
        <v>564856</v>
      </c>
      <c r="C147" s="320">
        <f>all!B162</f>
        <v>4751</v>
      </c>
      <c r="D147" s="256">
        <f>all!C162</f>
        <v>77</v>
      </c>
      <c r="E147" s="321">
        <f>all!L162</f>
        <v>19417</v>
      </c>
      <c r="F147" s="337">
        <f>all!M162</f>
        <v>0.003965597157</v>
      </c>
      <c r="G147" s="337">
        <f t="shared" si="5"/>
        <v>0.004527078801</v>
      </c>
      <c r="H147" s="334"/>
      <c r="I147" s="334"/>
      <c r="J147" s="334"/>
      <c r="K147" s="335">
        <f t="shared" si="2"/>
        <v>16219.85714</v>
      </c>
      <c r="L147" s="336">
        <f t="shared" si="3"/>
        <v>73.42857143</v>
      </c>
      <c r="M147" s="54">
        <f t="shared" si="4"/>
        <v>0.004527078801</v>
      </c>
      <c r="N147" s="54">
        <f t="shared" si="1"/>
        <v>0.008410993244</v>
      </c>
      <c r="O147" s="248"/>
      <c r="P147" s="248"/>
      <c r="Q147" s="248"/>
      <c r="R147" s="248"/>
      <c r="S147" s="328"/>
      <c r="T147" s="328"/>
      <c r="U147" s="328"/>
      <c r="V147" s="329"/>
    </row>
    <row r="148" ht="15.75" customHeight="1">
      <c r="A148" s="250">
        <f>all!A163</f>
        <v>44047</v>
      </c>
      <c r="B148" s="320">
        <f>all!K163</f>
        <v>599709</v>
      </c>
      <c r="C148" s="320">
        <f>all!B163</f>
        <v>4872</v>
      </c>
      <c r="D148" s="256">
        <f>all!C163</f>
        <v>121</v>
      </c>
      <c r="E148" s="321">
        <f>all!L163</f>
        <v>34853</v>
      </c>
      <c r="F148" s="337">
        <f>all!M163</f>
        <v>0.003471724098</v>
      </c>
      <c r="G148" s="337">
        <f t="shared" si="5"/>
        <v>0.004100753329</v>
      </c>
      <c r="H148" s="334"/>
      <c r="I148" s="334"/>
      <c r="J148" s="334"/>
      <c r="K148" s="335">
        <f t="shared" si="2"/>
        <v>20309.85714</v>
      </c>
      <c r="L148" s="336">
        <f t="shared" si="3"/>
        <v>83.28571429</v>
      </c>
      <c r="M148" s="54">
        <f t="shared" si="4"/>
        <v>0.004100753329</v>
      </c>
      <c r="N148" s="54">
        <f t="shared" si="1"/>
        <v>0.008123940111</v>
      </c>
      <c r="O148" s="248"/>
      <c r="P148" s="248"/>
      <c r="Q148" s="248"/>
      <c r="R148" s="248"/>
      <c r="S148" s="328"/>
      <c r="T148" s="328"/>
      <c r="U148" s="328"/>
      <c r="V148" s="329"/>
    </row>
    <row r="149" ht="15.75" customHeight="1">
      <c r="A149" s="250">
        <f>all!A164</f>
        <v>44048</v>
      </c>
      <c r="B149" s="320">
        <f>all!K164</f>
        <v>609583</v>
      </c>
      <c r="C149" s="320">
        <f>all!B164</f>
        <v>4987</v>
      </c>
      <c r="D149" s="256">
        <f>all!C164</f>
        <v>124</v>
      </c>
      <c r="E149" s="321">
        <f>all!L164</f>
        <v>9874</v>
      </c>
      <c r="F149" s="337">
        <f>all!M164</f>
        <v>0.01255823375</v>
      </c>
      <c r="G149" s="337">
        <f t="shared" si="5"/>
        <v>0.006622246674</v>
      </c>
      <c r="H149" s="334"/>
      <c r="I149" s="334"/>
      <c r="J149" s="334"/>
      <c r="K149" s="335">
        <f t="shared" si="2"/>
        <v>14022</v>
      </c>
      <c r="L149" s="336">
        <f t="shared" si="3"/>
        <v>92.85714286</v>
      </c>
      <c r="M149" s="54">
        <f t="shared" si="4"/>
        <v>0.006622246674</v>
      </c>
      <c r="N149" s="54">
        <f t="shared" si="1"/>
        <v>0.008181002423</v>
      </c>
      <c r="O149" s="248"/>
      <c r="P149" s="248"/>
      <c r="Q149" s="248"/>
      <c r="R149" s="248"/>
      <c r="S149" s="328"/>
      <c r="T149" s="328"/>
      <c r="U149" s="328"/>
      <c r="V149" s="329"/>
    </row>
    <row r="150" ht="15.75" customHeight="1">
      <c r="A150" s="250">
        <f>all!A165</f>
        <v>44049</v>
      </c>
      <c r="B150" s="320">
        <f>all!K165</f>
        <v>619393</v>
      </c>
      <c r="C150" s="320">
        <f>all!B165</f>
        <v>5137</v>
      </c>
      <c r="D150" s="256">
        <f>all!C165</f>
        <v>153</v>
      </c>
      <c r="E150" s="321">
        <f>all!L165</f>
        <v>9810</v>
      </c>
      <c r="F150" s="337">
        <f>all!M165</f>
        <v>0.01559633028</v>
      </c>
      <c r="G150" s="337">
        <f t="shared" si="5"/>
        <v>0.007416638193</v>
      </c>
      <c r="H150" s="334"/>
      <c r="I150" s="334"/>
      <c r="J150" s="334"/>
      <c r="K150" s="335">
        <f t="shared" si="2"/>
        <v>14215.14286</v>
      </c>
      <c r="L150" s="336">
        <f t="shared" si="3"/>
        <v>105.4285714</v>
      </c>
      <c r="M150" s="54">
        <f t="shared" si="4"/>
        <v>0.007416638193</v>
      </c>
      <c r="N150" s="54">
        <f t="shared" si="1"/>
        <v>0.008293603576</v>
      </c>
      <c r="O150" s="248"/>
      <c r="P150" s="248"/>
      <c r="Q150" s="248"/>
      <c r="R150" s="248"/>
      <c r="S150" s="328"/>
      <c r="T150" s="328"/>
      <c r="U150" s="328"/>
      <c r="V150" s="329"/>
    </row>
    <row r="151" ht="15.75" customHeight="1">
      <c r="A151" s="250">
        <f>all!A166</f>
        <v>44050</v>
      </c>
      <c r="B151" s="320">
        <f>all!K166</f>
        <v>630983</v>
      </c>
      <c r="C151" s="320">
        <f>all!B166</f>
        <v>5284</v>
      </c>
      <c r="D151" s="256">
        <f>all!C166</f>
        <v>151</v>
      </c>
      <c r="E151" s="321">
        <f>all!L166</f>
        <v>11590</v>
      </c>
      <c r="F151" s="337">
        <f>all!M166</f>
        <v>0.01302847282</v>
      </c>
      <c r="G151" s="337">
        <f t="shared" si="5"/>
        <v>0.008019539593</v>
      </c>
      <c r="H151" s="334"/>
      <c r="I151" s="334"/>
      <c r="J151" s="334"/>
      <c r="K151" s="335">
        <f t="shared" si="2"/>
        <v>14446.85714</v>
      </c>
      <c r="L151" s="336">
        <f t="shared" si="3"/>
        <v>115.8571429</v>
      </c>
      <c r="M151" s="54">
        <f t="shared" si="4"/>
        <v>0.008019539593</v>
      </c>
      <c r="N151" s="54">
        <f t="shared" si="1"/>
        <v>0.008374235122</v>
      </c>
      <c r="O151" s="248"/>
      <c r="P151" s="248"/>
      <c r="Q151" s="248"/>
      <c r="R151" s="248"/>
      <c r="S151" s="328"/>
      <c r="T151" s="328"/>
      <c r="U151" s="328"/>
      <c r="V151" s="329"/>
    </row>
    <row r="152" ht="15.75" customHeight="1">
      <c r="A152" s="332">
        <f>all!A167</f>
        <v>44051</v>
      </c>
      <c r="B152" s="320">
        <f>all!K167</f>
        <v>640297</v>
      </c>
      <c r="C152" s="320">
        <f>all!B167</f>
        <v>5435</v>
      </c>
      <c r="D152" s="256">
        <f>all!C167</f>
        <v>152</v>
      </c>
      <c r="E152" s="321">
        <f>all!L167</f>
        <v>9314</v>
      </c>
      <c r="F152" s="337">
        <f>all!M167</f>
        <v>0.016319519</v>
      </c>
      <c r="G152" s="337">
        <f t="shared" si="5"/>
        <v>0.008461965795</v>
      </c>
      <c r="H152" s="334"/>
      <c r="I152" s="334"/>
      <c r="J152" s="334"/>
      <c r="K152" s="335">
        <f t="shared" si="2"/>
        <v>14400.57143</v>
      </c>
      <c r="L152" s="336">
        <f t="shared" si="3"/>
        <v>121.8571429</v>
      </c>
      <c r="M152" s="54">
        <f t="shared" si="4"/>
        <v>0.008461965795</v>
      </c>
      <c r="N152" s="54">
        <f t="shared" si="1"/>
        <v>0.008488248422</v>
      </c>
      <c r="O152" s="248"/>
      <c r="P152" s="248"/>
      <c r="Q152" s="248"/>
      <c r="R152" s="248"/>
      <c r="S152" s="328"/>
      <c r="T152" s="328"/>
      <c r="U152" s="328"/>
      <c r="V152" s="329"/>
    </row>
    <row r="153" ht="15.75" customHeight="1">
      <c r="A153" s="332">
        <f>all!A168</f>
        <v>44052</v>
      </c>
      <c r="B153" s="320">
        <f>all!K168</f>
        <v>650998</v>
      </c>
      <c r="C153" s="320">
        <f>all!B168</f>
        <v>5637</v>
      </c>
      <c r="D153" s="256">
        <f>all!C168</f>
        <v>203</v>
      </c>
      <c r="E153" s="321">
        <f>all!L168</f>
        <v>10701</v>
      </c>
      <c r="F153" s="337">
        <f>all!M168</f>
        <v>0.0189701897</v>
      </c>
      <c r="G153" s="337">
        <f t="shared" si="5"/>
        <v>0.009293380953</v>
      </c>
      <c r="H153" s="334"/>
      <c r="I153" s="334"/>
      <c r="J153" s="334"/>
      <c r="K153" s="335">
        <f t="shared" si="2"/>
        <v>15079.85714</v>
      </c>
      <c r="L153" s="336">
        <f t="shared" si="3"/>
        <v>140.1428571</v>
      </c>
      <c r="M153" s="54">
        <f t="shared" si="4"/>
        <v>0.009293380953</v>
      </c>
      <c r="N153" s="54">
        <f t="shared" si="1"/>
        <v>0.008659012777</v>
      </c>
      <c r="O153" s="248"/>
      <c r="P153" s="248"/>
      <c r="Q153" s="248"/>
      <c r="R153" s="248"/>
      <c r="S153" s="328"/>
      <c r="T153" s="328"/>
      <c r="U153" s="328"/>
      <c r="V153" s="329"/>
    </row>
    <row r="154" ht="15.75" customHeight="1">
      <c r="A154" s="250">
        <f>all!A169</f>
        <v>44053</v>
      </c>
      <c r="B154" s="320">
        <f>all!K169</f>
        <v>658178</v>
      </c>
      <c r="C154" s="320">
        <f>all!B169</f>
        <v>5763</v>
      </c>
      <c r="D154" s="256">
        <f>all!C169</f>
        <v>126</v>
      </c>
      <c r="E154" s="321">
        <f>all!L169</f>
        <v>7180</v>
      </c>
      <c r="F154" s="337">
        <f>all!M169</f>
        <v>0.01754874652</v>
      </c>
      <c r="G154" s="337">
        <f t="shared" si="5"/>
        <v>0.0110370545</v>
      </c>
      <c r="H154" s="334"/>
      <c r="I154" s="334"/>
      <c r="J154" s="334"/>
      <c r="K154" s="335">
        <f t="shared" si="2"/>
        <v>13331.71429</v>
      </c>
      <c r="L154" s="336">
        <f t="shared" si="3"/>
        <v>147.1428571</v>
      </c>
      <c r="M154" s="54">
        <f t="shared" si="4"/>
        <v>0.0110370545</v>
      </c>
      <c r="N154" s="54">
        <f t="shared" si="1"/>
        <v>0.008755990021</v>
      </c>
      <c r="O154" s="248"/>
      <c r="P154" s="248"/>
      <c r="Q154" s="248"/>
      <c r="R154" s="248"/>
      <c r="S154" s="328"/>
      <c r="T154" s="328"/>
      <c r="U154" s="328"/>
      <c r="V154" s="329"/>
    </row>
    <row r="155" ht="15.75" customHeight="1">
      <c r="A155" s="250">
        <f>all!A170</f>
        <v>44054</v>
      </c>
      <c r="B155" s="320">
        <f>all!K170</f>
        <v>668739</v>
      </c>
      <c r="C155" s="320">
        <f>all!B170</f>
        <v>5956</v>
      </c>
      <c r="D155" s="256">
        <f>all!C170</f>
        <v>196</v>
      </c>
      <c r="E155" s="321">
        <f>all!L170</f>
        <v>10561</v>
      </c>
      <c r="F155" s="337">
        <f>all!M170</f>
        <v>0.01855884859</v>
      </c>
      <c r="G155" s="337">
        <f t="shared" si="5"/>
        <v>0.01600753296</v>
      </c>
      <c r="H155" s="334"/>
      <c r="I155" s="334"/>
      <c r="J155" s="334"/>
      <c r="K155" s="335">
        <f t="shared" si="2"/>
        <v>9861.428571</v>
      </c>
      <c r="L155" s="336">
        <f t="shared" si="3"/>
        <v>157.8571429</v>
      </c>
      <c r="M155" s="54">
        <f t="shared" si="4"/>
        <v>0.01600753296</v>
      </c>
      <c r="N155" s="54">
        <f t="shared" si="1"/>
        <v>0.008906314721</v>
      </c>
      <c r="O155" s="248"/>
      <c r="P155" s="248"/>
      <c r="Q155" s="248"/>
      <c r="R155" s="248"/>
      <c r="S155" s="328"/>
      <c r="T155" s="328"/>
      <c r="U155" s="328"/>
      <c r="V155" s="329"/>
    </row>
    <row r="156" ht="15.75" customHeight="1">
      <c r="A156" s="250">
        <f>all!A171</f>
        <v>44055</v>
      </c>
      <c r="B156" s="320">
        <f>all!K171</f>
        <v>679785</v>
      </c>
      <c r="C156" s="320">
        <f>all!B171</f>
        <v>6191</v>
      </c>
      <c r="D156" s="256">
        <f>all!C171</f>
        <v>262</v>
      </c>
      <c r="E156" s="321">
        <f>all!L171</f>
        <v>11046</v>
      </c>
      <c r="F156" s="337">
        <f>all!M171</f>
        <v>0.0237189933</v>
      </c>
      <c r="G156" s="337">
        <f t="shared" si="5"/>
        <v>0.01770604826</v>
      </c>
      <c r="H156" s="334"/>
      <c r="I156" s="334"/>
      <c r="J156" s="334"/>
      <c r="K156" s="335">
        <f t="shared" si="2"/>
        <v>10028.85714</v>
      </c>
      <c r="L156" s="336">
        <f t="shared" si="3"/>
        <v>177.5714286</v>
      </c>
      <c r="M156" s="54">
        <f t="shared" si="4"/>
        <v>0.01770604826</v>
      </c>
      <c r="N156" s="54">
        <f t="shared" si="1"/>
        <v>0.009107291276</v>
      </c>
      <c r="O156" s="248"/>
      <c r="P156" s="248"/>
      <c r="Q156" s="248"/>
      <c r="R156" s="248"/>
      <c r="S156" s="328"/>
      <c r="T156" s="328"/>
      <c r="U156" s="328"/>
      <c r="V156" s="329"/>
    </row>
    <row r="157" ht="15.75" customHeight="1">
      <c r="A157" s="250">
        <f>all!A172</f>
        <v>44056</v>
      </c>
      <c r="B157" s="320">
        <f>all!K172</f>
        <v>687338</v>
      </c>
      <c r="C157" s="320">
        <f>all!B172</f>
        <v>6395</v>
      </c>
      <c r="D157" s="256">
        <f>all!C172</f>
        <v>204</v>
      </c>
      <c r="E157" s="321">
        <f>all!L172</f>
        <v>7553</v>
      </c>
      <c r="F157" s="337">
        <f>all!M172</f>
        <v>0.02700913544</v>
      </c>
      <c r="G157" s="337">
        <f t="shared" si="5"/>
        <v>0.01904481566</v>
      </c>
      <c r="H157" s="334"/>
      <c r="I157" s="334"/>
      <c r="J157" s="334"/>
      <c r="K157" s="335">
        <f t="shared" si="2"/>
        <v>9706.428571</v>
      </c>
      <c r="L157" s="336">
        <f t="shared" si="3"/>
        <v>184.8571429</v>
      </c>
      <c r="M157" s="54">
        <f t="shared" si="4"/>
        <v>0.01904481566</v>
      </c>
      <c r="N157" s="54">
        <f t="shared" si="1"/>
        <v>0.009304010545</v>
      </c>
      <c r="O157" s="248"/>
      <c r="P157" s="248"/>
      <c r="Q157" s="248"/>
      <c r="R157" s="248"/>
      <c r="S157" s="328"/>
      <c r="T157" s="328"/>
      <c r="U157" s="328"/>
      <c r="V157" s="329"/>
    </row>
    <row r="158" ht="15.75" customHeight="1">
      <c r="A158" s="250">
        <f>all!A173</f>
        <v>44057</v>
      </c>
      <c r="B158" s="320">
        <f>all!K173</f>
        <v>704921</v>
      </c>
      <c r="C158" s="320">
        <f>all!B173</f>
        <v>6646</v>
      </c>
      <c r="D158" s="256">
        <f>all!C173</f>
        <v>254</v>
      </c>
      <c r="E158" s="321">
        <f>all!L173</f>
        <v>17583</v>
      </c>
      <c r="F158" s="337">
        <f>all!M173</f>
        <v>0.01444577148</v>
      </c>
      <c r="G158" s="337">
        <f t="shared" si="5"/>
        <v>0.01889420866</v>
      </c>
      <c r="H158" s="334"/>
      <c r="I158" s="334"/>
      <c r="J158" s="334"/>
      <c r="K158" s="335">
        <f t="shared" si="2"/>
        <v>10562.57143</v>
      </c>
      <c r="L158" s="336">
        <f t="shared" si="3"/>
        <v>199.5714286</v>
      </c>
      <c r="M158" s="54">
        <f t="shared" si="4"/>
        <v>0.01889420866</v>
      </c>
      <c r="N158" s="54">
        <f t="shared" si="1"/>
        <v>0.009428006826</v>
      </c>
      <c r="O158" s="248"/>
      <c r="P158" s="248"/>
      <c r="Q158" s="248"/>
      <c r="R158" s="248"/>
      <c r="S158" s="328"/>
      <c r="T158" s="328"/>
      <c r="U158" s="328"/>
      <c r="V158" s="329"/>
    </row>
    <row r="159" ht="15.75" customHeight="1">
      <c r="A159" s="332">
        <f>all!A174</f>
        <v>44058</v>
      </c>
      <c r="B159" s="320">
        <f>all!K174</f>
        <v>715503</v>
      </c>
      <c r="C159" s="320">
        <f>all!B174</f>
        <v>6872</v>
      </c>
      <c r="D159" s="256">
        <f>all!C174</f>
        <v>230</v>
      </c>
      <c r="E159" s="321">
        <f>all!L174</f>
        <v>10582</v>
      </c>
      <c r="F159" s="337">
        <f>all!M174</f>
        <v>0.02173502174</v>
      </c>
      <c r="G159" s="337">
        <f t="shared" si="5"/>
        <v>0.01961279685</v>
      </c>
      <c r="H159" s="334"/>
      <c r="I159" s="334"/>
      <c r="J159" s="334"/>
      <c r="K159" s="335">
        <f t="shared" si="2"/>
        <v>10743.71429</v>
      </c>
      <c r="L159" s="336">
        <f t="shared" si="3"/>
        <v>210.7142857</v>
      </c>
      <c r="M159" s="54">
        <f t="shared" si="4"/>
        <v>0.01961279685</v>
      </c>
      <c r="N159" s="54">
        <f t="shared" si="1"/>
        <v>0.009604432127</v>
      </c>
      <c r="O159" s="248"/>
      <c r="P159" s="248"/>
      <c r="Q159" s="248"/>
      <c r="R159" s="248"/>
      <c r="S159" s="328"/>
      <c r="T159" s="328"/>
      <c r="U159" s="328"/>
      <c r="V159" s="329"/>
    </row>
    <row r="160" ht="15.75" customHeight="1">
      <c r="A160" s="332">
        <f>all!A175</f>
        <v>44059</v>
      </c>
      <c r="B160" s="320">
        <f>all!K175</f>
        <v>719311</v>
      </c>
      <c r="C160" s="320">
        <f>all!B175</f>
        <v>7089</v>
      </c>
      <c r="D160" s="256">
        <f>all!C175</f>
        <v>217</v>
      </c>
      <c r="E160" s="321">
        <f>all!L175</f>
        <v>3808</v>
      </c>
      <c r="F160" s="337">
        <f>all!M175</f>
        <v>0.05698529412</v>
      </c>
      <c r="G160" s="337">
        <f t="shared" si="5"/>
        <v>0.02179672976</v>
      </c>
      <c r="H160" s="334"/>
      <c r="I160" s="334"/>
      <c r="J160" s="334"/>
      <c r="K160" s="335">
        <f t="shared" si="2"/>
        <v>9759</v>
      </c>
      <c r="L160" s="336">
        <f t="shared" si="3"/>
        <v>212.7142857</v>
      </c>
      <c r="M160" s="54">
        <f t="shared" si="4"/>
        <v>0.02179672976</v>
      </c>
      <c r="N160" s="54">
        <f t="shared" si="1"/>
        <v>0.009855264274</v>
      </c>
      <c r="O160" s="248"/>
      <c r="P160" s="248"/>
      <c r="Q160" s="248"/>
      <c r="R160" s="248"/>
      <c r="S160" s="328"/>
      <c r="T160" s="328"/>
      <c r="U160" s="328"/>
      <c r="V160" s="329"/>
    </row>
    <row r="161" ht="15.75" customHeight="1">
      <c r="A161" s="250">
        <f>all!A176</f>
        <v>44060</v>
      </c>
      <c r="B161" s="320">
        <f>all!K176</f>
        <v>726961</v>
      </c>
      <c r="C161" s="320">
        <f>all!B176</f>
        <v>7236</v>
      </c>
      <c r="D161" s="256">
        <f>all!C176</f>
        <v>150</v>
      </c>
      <c r="E161" s="321">
        <f>all!L176</f>
        <v>7650</v>
      </c>
      <c r="F161" s="337">
        <f>all!M176</f>
        <v>0.01960784314</v>
      </c>
      <c r="G161" s="337">
        <f t="shared" si="5"/>
        <v>0.0219967143</v>
      </c>
      <c r="H161" s="334"/>
      <c r="I161" s="334"/>
      <c r="J161" s="334"/>
      <c r="K161" s="335">
        <f t="shared" si="2"/>
        <v>9826.142857</v>
      </c>
      <c r="L161" s="336">
        <f t="shared" si="3"/>
        <v>216.1428571</v>
      </c>
      <c r="M161" s="54">
        <f t="shared" si="4"/>
        <v>0.0219967143</v>
      </c>
      <c r="N161" s="54">
        <f t="shared" si="1"/>
        <v>0.009953766433</v>
      </c>
      <c r="O161" s="248"/>
      <c r="P161" s="248"/>
      <c r="Q161" s="248"/>
      <c r="R161" s="248"/>
      <c r="S161" s="328"/>
      <c r="T161" s="328"/>
      <c r="U161" s="328"/>
      <c r="V161" s="329"/>
    </row>
    <row r="162" ht="15.75" customHeight="1">
      <c r="A162" s="250">
        <f>all!A177</f>
        <v>44061</v>
      </c>
      <c r="B162" s="320">
        <f>all!K177</f>
        <v>740871</v>
      </c>
      <c r="C162" s="320">
        <f>all!B177</f>
        <v>7486</v>
      </c>
      <c r="D162" s="256">
        <f>all!C177</f>
        <v>269</v>
      </c>
      <c r="E162" s="321">
        <f>all!L177</f>
        <v>13910</v>
      </c>
      <c r="F162" s="337">
        <f>all!M177</f>
        <v>0.01933860532</v>
      </c>
      <c r="G162" s="337">
        <f t="shared" si="5"/>
        <v>0.02198746742</v>
      </c>
      <c r="H162" s="334"/>
      <c r="I162" s="334"/>
      <c r="J162" s="334"/>
      <c r="K162" s="335">
        <f t="shared" si="2"/>
        <v>10304.57143</v>
      </c>
      <c r="L162" s="336">
        <f t="shared" si="3"/>
        <v>226.5714286</v>
      </c>
      <c r="M162" s="54">
        <f t="shared" si="4"/>
        <v>0.02198746742</v>
      </c>
      <c r="N162" s="54">
        <f t="shared" si="1"/>
        <v>0.01010432315</v>
      </c>
      <c r="O162" s="248"/>
      <c r="P162" s="248"/>
      <c r="Q162" s="248"/>
      <c r="R162" s="248"/>
      <c r="S162" s="328"/>
      <c r="T162" s="328"/>
      <c r="U162" s="328"/>
      <c r="V162" s="329"/>
    </row>
    <row r="163" ht="15.75" customHeight="1">
      <c r="A163" s="250">
        <f>all!A178</f>
        <v>44062</v>
      </c>
      <c r="B163" s="320">
        <f>all!K178</f>
        <v>804282</v>
      </c>
      <c r="C163" s="320">
        <f>all!B178</f>
        <v>7698</v>
      </c>
      <c r="D163" s="256">
        <f>all!C178</f>
        <v>217</v>
      </c>
      <c r="E163" s="321">
        <f>all!L178</f>
        <v>63411</v>
      </c>
      <c r="F163" s="337">
        <f>all!M178</f>
        <v>0.003422119191</v>
      </c>
      <c r="G163" s="337">
        <f t="shared" si="5"/>
        <v>0.0123778083</v>
      </c>
      <c r="H163" s="334"/>
      <c r="I163" s="334"/>
      <c r="J163" s="334"/>
      <c r="K163" s="335">
        <f t="shared" si="2"/>
        <v>17785.28571</v>
      </c>
      <c r="L163" s="336">
        <f t="shared" si="3"/>
        <v>220.1428571</v>
      </c>
      <c r="M163" s="54">
        <f t="shared" si="4"/>
        <v>0.0123778083</v>
      </c>
      <c r="N163" s="54">
        <f t="shared" si="1"/>
        <v>0.009571269779</v>
      </c>
      <c r="O163" s="248"/>
      <c r="P163" s="248"/>
      <c r="Q163" s="248"/>
      <c r="R163" s="248"/>
      <c r="S163" s="328"/>
      <c r="T163" s="328"/>
      <c r="U163" s="328"/>
      <c r="V163" s="329"/>
    </row>
    <row r="164" ht="15.75" customHeight="1">
      <c r="A164" s="250">
        <f>all!A179</f>
        <v>44063</v>
      </c>
      <c r="B164" s="320">
        <f>all!K179</f>
        <v>816450</v>
      </c>
      <c r="C164" s="320">
        <f>all!B179</f>
        <v>7948</v>
      </c>
      <c r="D164" s="256">
        <f>all!C179</f>
        <v>269</v>
      </c>
      <c r="E164" s="321">
        <f>all!L179</f>
        <v>12168</v>
      </c>
      <c r="F164" s="337">
        <f>all!M179</f>
        <v>0.02210716634</v>
      </c>
      <c r="G164" s="337">
        <f t="shared" si="5"/>
        <v>0.01243881281</v>
      </c>
      <c r="H164" s="334"/>
      <c r="I164" s="334"/>
      <c r="J164" s="334"/>
      <c r="K164" s="335">
        <f t="shared" si="2"/>
        <v>18444.57143</v>
      </c>
      <c r="L164" s="336">
        <f t="shared" si="3"/>
        <v>229.4285714</v>
      </c>
      <c r="M164" s="54">
        <f t="shared" si="4"/>
        <v>0.01243881281</v>
      </c>
      <c r="N164" s="54">
        <f t="shared" si="1"/>
        <v>0.009734827607</v>
      </c>
      <c r="O164" s="248"/>
      <c r="P164" s="248"/>
      <c r="Q164" s="248"/>
      <c r="R164" s="248"/>
      <c r="S164" s="328"/>
      <c r="T164" s="328"/>
      <c r="U164" s="328"/>
      <c r="V164" s="329"/>
    </row>
    <row r="165" ht="15.75" customHeight="1">
      <c r="A165" s="250">
        <f>all!A180</f>
        <v>44064</v>
      </c>
      <c r="B165" s="320">
        <f>all!K180</f>
        <v>826804</v>
      </c>
      <c r="C165" s="320">
        <f>all!B180</f>
        <v>8152</v>
      </c>
      <c r="D165" s="256">
        <f>all!C180</f>
        <v>209</v>
      </c>
      <c r="E165" s="321">
        <f>all!L180</f>
        <v>10354</v>
      </c>
      <c r="F165" s="337">
        <f>all!M180</f>
        <v>0.02018543558</v>
      </c>
      <c r="G165" s="337">
        <f t="shared" si="5"/>
        <v>0.01280736444</v>
      </c>
      <c r="H165" s="334"/>
      <c r="I165" s="334"/>
      <c r="J165" s="334"/>
      <c r="K165" s="335">
        <f t="shared" si="2"/>
        <v>17411.85714</v>
      </c>
      <c r="L165" s="336">
        <f t="shared" si="3"/>
        <v>223</v>
      </c>
      <c r="M165" s="54">
        <f t="shared" si="4"/>
        <v>0.01280736444</v>
      </c>
      <c r="N165" s="54">
        <f t="shared" si="1"/>
        <v>0.009859652348</v>
      </c>
      <c r="O165" s="248"/>
      <c r="P165" s="248"/>
      <c r="Q165" s="248"/>
      <c r="R165" s="248"/>
      <c r="S165" s="328"/>
      <c r="T165" s="328"/>
      <c r="U165" s="328"/>
      <c r="V165" s="329"/>
    </row>
    <row r="166" ht="15.75" customHeight="1">
      <c r="A166" s="332">
        <f>all!A181</f>
        <v>44065</v>
      </c>
      <c r="B166" s="320">
        <f>all!K181</f>
        <v>838015</v>
      </c>
      <c r="C166" s="320">
        <f>all!B181</f>
        <v>8395</v>
      </c>
      <c r="D166" s="256">
        <f>all!C181</f>
        <v>264</v>
      </c>
      <c r="E166" s="321">
        <f>all!L181</f>
        <v>11211</v>
      </c>
      <c r="F166" s="337">
        <f>all!M181</f>
        <v>0.02354830078</v>
      </c>
      <c r="G166" s="337">
        <f t="shared" si="5"/>
        <v>0.01301913282</v>
      </c>
      <c r="H166" s="334"/>
      <c r="I166" s="334"/>
      <c r="J166" s="334"/>
      <c r="K166" s="335">
        <f t="shared" si="2"/>
        <v>17501.71429</v>
      </c>
      <c r="L166" s="336">
        <f t="shared" si="3"/>
        <v>227.8571429</v>
      </c>
      <c r="M166" s="54">
        <f t="shared" si="4"/>
        <v>0.01301913282</v>
      </c>
      <c r="N166" s="54">
        <f t="shared" si="1"/>
        <v>0.01001772045</v>
      </c>
      <c r="O166" s="248"/>
      <c r="P166" s="248"/>
      <c r="Q166" s="248"/>
      <c r="R166" s="248"/>
      <c r="S166" s="328"/>
      <c r="T166" s="328"/>
      <c r="U166" s="328"/>
      <c r="V166" s="329"/>
    </row>
    <row r="167" ht="15.75" customHeight="1">
      <c r="A167" s="332">
        <f>all!A182</f>
        <v>44066</v>
      </c>
      <c r="B167" s="320">
        <f>all!K182</f>
        <v>848380</v>
      </c>
      <c r="C167" s="320">
        <f>all!B182</f>
        <v>8678</v>
      </c>
      <c r="D167" s="256">
        <f>all!C182</f>
        <v>284</v>
      </c>
      <c r="E167" s="321">
        <f>all!L182</f>
        <v>10365</v>
      </c>
      <c r="F167" s="337">
        <f>all!M182</f>
        <v>0.02739990352</v>
      </c>
      <c r="G167" s="337">
        <f t="shared" si="5"/>
        <v>0.01287683332</v>
      </c>
      <c r="H167" s="334"/>
      <c r="I167" s="334"/>
      <c r="J167" s="334"/>
      <c r="K167" s="335">
        <f t="shared" si="2"/>
        <v>18438.42857</v>
      </c>
      <c r="L167" s="336">
        <f t="shared" si="3"/>
        <v>237.4285714</v>
      </c>
      <c r="M167" s="54">
        <f t="shared" si="4"/>
        <v>0.01287683332</v>
      </c>
      <c r="N167" s="54">
        <f t="shared" si="1"/>
        <v>0.01022890686</v>
      </c>
      <c r="O167" s="248"/>
      <c r="P167" s="248"/>
      <c r="Q167" s="248"/>
      <c r="R167" s="248"/>
      <c r="S167" s="328"/>
      <c r="T167" s="328"/>
      <c r="U167" s="328"/>
      <c r="V167" s="329"/>
    </row>
    <row r="168" ht="15.75" customHeight="1">
      <c r="A168" s="250">
        <f>all!A183</f>
        <v>44067</v>
      </c>
      <c r="B168" s="320">
        <f>all!K183</f>
        <v>858138</v>
      </c>
      <c r="C168" s="320">
        <f>all!B183</f>
        <v>8833</v>
      </c>
      <c r="D168" s="256">
        <f>all!C183</f>
        <v>170</v>
      </c>
      <c r="E168" s="321">
        <f>all!L183</f>
        <v>9758</v>
      </c>
      <c r="F168" s="337">
        <f>all!M183</f>
        <v>0.01742160279</v>
      </c>
      <c r="G168" s="337">
        <f t="shared" si="5"/>
        <v>0.01282236978</v>
      </c>
      <c r="H168" s="334"/>
      <c r="I168" s="334"/>
      <c r="J168" s="334"/>
      <c r="K168" s="335">
        <f t="shared" si="2"/>
        <v>18739.57143</v>
      </c>
      <c r="L168" s="336">
        <f t="shared" si="3"/>
        <v>240.2857143</v>
      </c>
      <c r="M168" s="54">
        <f t="shared" si="4"/>
        <v>0.01282236978</v>
      </c>
      <c r="N168" s="54">
        <f t="shared" si="1"/>
        <v>0.01029321624</v>
      </c>
      <c r="O168" s="248"/>
      <c r="P168" s="248"/>
      <c r="Q168" s="248"/>
      <c r="R168" s="248"/>
      <c r="S168" s="328"/>
      <c r="T168" s="328"/>
      <c r="U168" s="328"/>
      <c r="V168" s="329"/>
    </row>
    <row r="169" ht="15.75" customHeight="1">
      <c r="A169" s="250">
        <f>all!A184</f>
        <v>44068</v>
      </c>
      <c r="B169" s="320">
        <f>all!K184</f>
        <v>872550</v>
      </c>
      <c r="C169" s="320">
        <f>all!B184</f>
        <v>9001</v>
      </c>
      <c r="D169" s="256">
        <f>all!C184</f>
        <v>168</v>
      </c>
      <c r="E169" s="321">
        <f>all!L184</f>
        <v>14412</v>
      </c>
      <c r="F169" s="337">
        <f>all!M184</f>
        <v>0.01165695254</v>
      </c>
      <c r="G169" s="337">
        <f t="shared" si="5"/>
        <v>0.01200647028</v>
      </c>
      <c r="H169" s="334"/>
      <c r="I169" s="334"/>
      <c r="J169" s="334"/>
      <c r="K169" s="335">
        <f t="shared" si="2"/>
        <v>18811.28571</v>
      </c>
      <c r="L169" s="336">
        <f t="shared" si="3"/>
        <v>225.8571429</v>
      </c>
      <c r="M169" s="54">
        <f t="shared" si="4"/>
        <v>0.01200647028</v>
      </c>
      <c r="N169" s="54">
        <f t="shared" si="1"/>
        <v>0.01031574122</v>
      </c>
      <c r="O169" s="248"/>
      <c r="P169" s="248"/>
      <c r="Q169" s="248"/>
      <c r="R169" s="248"/>
      <c r="S169" s="328"/>
      <c r="T169" s="328"/>
      <c r="U169" s="328"/>
      <c r="V169" s="329"/>
    </row>
    <row r="170" ht="15.75" customHeight="1">
      <c r="A170" s="250">
        <f>all!A185</f>
        <v>44069</v>
      </c>
      <c r="B170" s="320">
        <f>all!K185</f>
        <v>887991</v>
      </c>
      <c r="C170" s="320">
        <f>all!B185</f>
        <v>9294</v>
      </c>
      <c r="D170" s="256">
        <f>all!C185</f>
        <v>293</v>
      </c>
      <c r="E170" s="321">
        <f>all!L185</f>
        <v>15441</v>
      </c>
      <c r="F170" s="337">
        <f>all!M185</f>
        <v>0.01897545496</v>
      </c>
      <c r="G170" s="337">
        <f t="shared" si="5"/>
        <v>0.0197947652</v>
      </c>
      <c r="H170" s="334"/>
      <c r="I170" s="334"/>
      <c r="J170" s="334"/>
      <c r="K170" s="335">
        <f t="shared" si="2"/>
        <v>11958.42857</v>
      </c>
      <c r="L170" s="336">
        <f t="shared" si="3"/>
        <v>236.7142857</v>
      </c>
      <c r="M170" s="54">
        <f t="shared" si="4"/>
        <v>0.0197947652</v>
      </c>
      <c r="N170" s="54">
        <f t="shared" si="1"/>
        <v>0.01046632229</v>
      </c>
      <c r="O170" s="248"/>
      <c r="P170" s="248"/>
      <c r="Q170" s="248"/>
      <c r="R170" s="248"/>
      <c r="S170" s="328"/>
      <c r="T170" s="328"/>
      <c r="U170" s="328"/>
      <c r="V170" s="329"/>
    </row>
    <row r="171" ht="15.75" customHeight="1">
      <c r="A171" s="250">
        <f>all!A186</f>
        <v>44070</v>
      </c>
      <c r="B171" s="320">
        <f>all!K186</f>
        <v>903432</v>
      </c>
      <c r="C171" s="320">
        <f>all!B186</f>
        <v>9545</v>
      </c>
      <c r="D171" s="256">
        <f>all!C186</f>
        <v>259</v>
      </c>
      <c r="E171" s="321">
        <f>all!L186</f>
        <v>15441</v>
      </c>
      <c r="F171" s="337">
        <f>all!M186</f>
        <v>0.01677352503</v>
      </c>
      <c r="G171" s="337">
        <f t="shared" si="5"/>
        <v>0.01893495206</v>
      </c>
      <c r="H171" s="334"/>
      <c r="I171" s="334"/>
      <c r="J171" s="334"/>
      <c r="K171" s="335">
        <f t="shared" si="2"/>
        <v>12426</v>
      </c>
      <c r="L171" s="336">
        <f t="shared" si="3"/>
        <v>235.2857143</v>
      </c>
      <c r="M171" s="54">
        <f t="shared" si="4"/>
        <v>0.01893495206</v>
      </c>
      <c r="N171" s="54">
        <f t="shared" si="1"/>
        <v>0.01056526667</v>
      </c>
      <c r="O171" s="248"/>
      <c r="P171" s="248"/>
      <c r="Q171" s="248"/>
      <c r="R171" s="248"/>
      <c r="S171" s="328"/>
      <c r="T171" s="328"/>
      <c r="U171" s="328"/>
      <c r="V171" s="329"/>
    </row>
    <row r="172" ht="15.75" customHeight="1">
      <c r="A172" s="250">
        <f>all!A187</f>
        <v>44071</v>
      </c>
      <c r="B172" s="320">
        <f>all!K187</f>
        <v>917265</v>
      </c>
      <c r="C172" s="320">
        <f>all!B187</f>
        <v>9814</v>
      </c>
      <c r="D172" s="256">
        <f>all!C187</f>
        <v>270</v>
      </c>
      <c r="E172" s="321">
        <f>all!L187</f>
        <v>13833</v>
      </c>
      <c r="F172" s="337">
        <f>all!M187</f>
        <v>0.01951854262</v>
      </c>
      <c r="G172" s="337">
        <f t="shared" si="5"/>
        <v>0.01888106477</v>
      </c>
      <c r="H172" s="334"/>
      <c r="I172" s="334"/>
      <c r="J172" s="334"/>
      <c r="K172" s="335">
        <f t="shared" si="2"/>
        <v>12923</v>
      </c>
      <c r="L172" s="336">
        <f t="shared" si="3"/>
        <v>244</v>
      </c>
      <c r="M172" s="54">
        <f t="shared" si="4"/>
        <v>0.01888106477</v>
      </c>
      <c r="N172" s="54">
        <f t="shared" si="1"/>
        <v>0.01069919816</v>
      </c>
      <c r="O172" s="248"/>
      <c r="P172" s="248"/>
      <c r="Q172" s="248"/>
      <c r="R172" s="248"/>
      <c r="S172" s="328"/>
      <c r="T172" s="328"/>
      <c r="U172" s="328"/>
      <c r="V172" s="329"/>
    </row>
    <row r="173" ht="15.75" customHeight="1">
      <c r="A173" s="332">
        <f>all!A188</f>
        <v>44072</v>
      </c>
      <c r="B173" s="320">
        <f>all!K188</f>
        <v>931002</v>
      </c>
      <c r="C173" s="320">
        <f>all!B188</f>
        <v>9991</v>
      </c>
      <c r="D173" s="256">
        <f>all!C188</f>
        <v>177</v>
      </c>
      <c r="E173" s="321">
        <f>all!L188</f>
        <v>13737</v>
      </c>
      <c r="F173" s="337">
        <f>all!M188</f>
        <v>0.01288490937</v>
      </c>
      <c r="G173" s="337">
        <f t="shared" si="5"/>
        <v>0.01743254433</v>
      </c>
      <c r="H173" s="334"/>
      <c r="I173" s="334"/>
      <c r="J173" s="334"/>
      <c r="K173" s="335">
        <f t="shared" si="2"/>
        <v>13283.85714</v>
      </c>
      <c r="L173" s="336">
        <f t="shared" si="3"/>
        <v>231.5714286</v>
      </c>
      <c r="M173" s="54">
        <f t="shared" si="4"/>
        <v>0.01743254433</v>
      </c>
      <c r="N173" s="54">
        <f t="shared" si="1"/>
        <v>0.01073144848</v>
      </c>
      <c r="O173" s="248"/>
      <c r="P173" s="248"/>
      <c r="Q173" s="248"/>
      <c r="R173" s="248"/>
      <c r="S173" s="328"/>
      <c r="T173" s="328"/>
      <c r="U173" s="328"/>
      <c r="V173" s="329"/>
    </row>
    <row r="174" ht="15.75" customHeight="1">
      <c r="A174" s="332">
        <f>all!A189</f>
        <v>44073</v>
      </c>
      <c r="B174" s="320">
        <f>all!K189</f>
        <v>940882</v>
      </c>
      <c r="C174" s="320">
        <f>all!B189</f>
        <v>10148</v>
      </c>
      <c r="D174" s="256">
        <f>all!C189</f>
        <v>157</v>
      </c>
      <c r="E174" s="321">
        <f>all!L189</f>
        <v>9880</v>
      </c>
      <c r="F174" s="337">
        <f>all!M189</f>
        <v>0.01589068826</v>
      </c>
      <c r="G174" s="337">
        <f t="shared" si="5"/>
        <v>0.01615100214</v>
      </c>
      <c r="H174" s="334"/>
      <c r="I174" s="334"/>
      <c r="J174" s="334"/>
      <c r="K174" s="335">
        <f t="shared" si="2"/>
        <v>13214.57143</v>
      </c>
      <c r="L174" s="336">
        <f t="shared" si="3"/>
        <v>213.4285714</v>
      </c>
      <c r="M174" s="54">
        <f t="shared" si="4"/>
        <v>0.01615100214</v>
      </c>
      <c r="N174" s="54">
        <f t="shared" si="1"/>
        <v>0.01078562455</v>
      </c>
      <c r="O174" s="248"/>
      <c r="P174" s="248"/>
      <c r="Q174" s="248"/>
      <c r="R174" s="248"/>
      <c r="S174" s="328"/>
      <c r="T174" s="328"/>
      <c r="U174" s="328"/>
      <c r="V174" s="329"/>
    </row>
    <row r="175" ht="15.75" customHeight="1">
      <c r="A175" s="250">
        <f>all!A190</f>
        <v>44074</v>
      </c>
      <c r="B175" s="320">
        <f>all!K190</f>
        <v>949367</v>
      </c>
      <c r="C175" s="320">
        <f>all!B190</f>
        <v>10331</v>
      </c>
      <c r="D175" s="256">
        <f>all!C190</f>
        <v>183</v>
      </c>
      <c r="E175" s="321">
        <f>all!L190</f>
        <v>8485</v>
      </c>
      <c r="F175" s="337">
        <f>all!M190</f>
        <v>0.02156747201</v>
      </c>
      <c r="G175" s="337">
        <f t="shared" si="5"/>
        <v>0.0165188701</v>
      </c>
      <c r="H175" s="334"/>
      <c r="I175" s="334"/>
      <c r="J175" s="334"/>
      <c r="K175" s="335">
        <f t="shared" si="2"/>
        <v>13032.71429</v>
      </c>
      <c r="L175" s="336">
        <f t="shared" si="3"/>
        <v>215.2857143</v>
      </c>
      <c r="M175" s="54">
        <f t="shared" si="4"/>
        <v>0.0165188701</v>
      </c>
      <c r="N175" s="54">
        <f t="shared" si="1"/>
        <v>0.01088198768</v>
      </c>
      <c r="O175" s="248"/>
      <c r="P175" s="248"/>
      <c r="Q175" s="248"/>
      <c r="R175" s="248"/>
      <c r="S175" s="328"/>
      <c r="T175" s="328"/>
      <c r="U175" s="328"/>
      <c r="V175" s="329"/>
    </row>
    <row r="176" ht="15.75" customHeight="1">
      <c r="A176" s="250">
        <f>all!A191</f>
        <v>44075</v>
      </c>
      <c r="B176" s="320">
        <f>all!K191</f>
        <v>966346</v>
      </c>
      <c r="C176" s="320">
        <f>all!B191</f>
        <v>10538</v>
      </c>
      <c r="D176" s="256">
        <f>all!C191</f>
        <v>207</v>
      </c>
      <c r="E176" s="321">
        <f>all!L191</f>
        <v>16979</v>
      </c>
      <c r="F176" s="337">
        <f>all!M191</f>
        <v>0.01219153071</v>
      </c>
      <c r="G176" s="337">
        <f t="shared" si="5"/>
        <v>0.01648257921</v>
      </c>
      <c r="H176" s="334"/>
      <c r="I176" s="334"/>
      <c r="J176" s="334"/>
      <c r="K176" s="335">
        <f t="shared" si="2"/>
        <v>13399.42857</v>
      </c>
      <c r="L176" s="336">
        <f t="shared" si="3"/>
        <v>220.8571429</v>
      </c>
      <c r="M176" s="54">
        <f t="shared" si="4"/>
        <v>0.01648257921</v>
      </c>
      <c r="N176" s="54">
        <f t="shared" si="1"/>
        <v>0.01090499676</v>
      </c>
      <c r="O176" s="248"/>
      <c r="P176" s="248"/>
      <c r="Q176" s="248"/>
      <c r="R176" s="248"/>
      <c r="S176" s="328"/>
      <c r="T176" s="328"/>
      <c r="U176" s="328"/>
      <c r="V176" s="329"/>
    </row>
    <row r="177" ht="15.75" customHeight="1">
      <c r="A177" s="250">
        <f>all!A192</f>
        <v>44076</v>
      </c>
      <c r="B177" s="320">
        <f>all!K192</f>
        <v>980550</v>
      </c>
      <c r="C177" s="320">
        <f>all!B192</f>
        <v>10771</v>
      </c>
      <c r="D177" s="256">
        <f>all!C192</f>
        <v>233</v>
      </c>
      <c r="E177" s="321">
        <f>all!L192</f>
        <v>14204</v>
      </c>
      <c r="F177" s="337">
        <f>all!M192</f>
        <v>0.01640382991</v>
      </c>
      <c r="G177" s="337">
        <f t="shared" si="5"/>
        <v>0.01605462462</v>
      </c>
      <c r="H177" s="334"/>
      <c r="I177" s="334"/>
      <c r="J177" s="334"/>
      <c r="K177" s="335">
        <f t="shared" si="2"/>
        <v>13222.71429</v>
      </c>
      <c r="L177" s="336">
        <f t="shared" si="3"/>
        <v>212.2857143</v>
      </c>
      <c r="M177" s="54">
        <f t="shared" si="4"/>
        <v>0.01605462462</v>
      </c>
      <c r="N177" s="54">
        <f t="shared" si="1"/>
        <v>0.01098465147</v>
      </c>
      <c r="O177" s="248"/>
      <c r="P177" s="248"/>
      <c r="Q177" s="248"/>
      <c r="R177" s="248"/>
      <c r="S177" s="328"/>
      <c r="T177" s="328"/>
      <c r="U177" s="328"/>
      <c r="V177" s="329"/>
    </row>
    <row r="178" ht="15.75" customHeight="1">
      <c r="A178" s="250">
        <f>all!A193</f>
        <v>44077</v>
      </c>
      <c r="B178" s="320">
        <f>all!K193</f>
        <v>992566</v>
      </c>
      <c r="C178" s="320">
        <f>all!B193</f>
        <v>11012</v>
      </c>
      <c r="D178" s="256">
        <f>all!C193</f>
        <v>241</v>
      </c>
      <c r="E178" s="321">
        <f>all!L193</f>
        <v>12016</v>
      </c>
      <c r="F178" s="337">
        <f>all!M193</f>
        <v>0.02005659121</v>
      </c>
      <c r="G178" s="337">
        <f t="shared" si="5"/>
        <v>0.01646958512</v>
      </c>
      <c r="H178" s="334"/>
      <c r="I178" s="334"/>
      <c r="J178" s="334"/>
      <c r="K178" s="335">
        <f t="shared" si="2"/>
        <v>12733.42857</v>
      </c>
      <c r="L178" s="336">
        <f t="shared" si="3"/>
        <v>209.7142857</v>
      </c>
      <c r="M178" s="54">
        <f t="shared" si="4"/>
        <v>0.01646958512</v>
      </c>
      <c r="N178" s="54">
        <f t="shared" si="1"/>
        <v>0.01109447634</v>
      </c>
      <c r="O178" s="248"/>
      <c r="P178" s="248"/>
      <c r="Q178" s="248"/>
      <c r="R178" s="248"/>
      <c r="S178" s="328"/>
      <c r="T178" s="328"/>
      <c r="U178" s="328"/>
      <c r="V178" s="329"/>
    </row>
    <row r="179" ht="15.75" customHeight="1">
      <c r="A179" s="250">
        <f>all!A194</f>
        <v>44078</v>
      </c>
      <c r="B179" s="320">
        <f>all!K194</f>
        <v>1003142</v>
      </c>
      <c r="C179" s="320">
        <f>all!B194</f>
        <v>11214</v>
      </c>
      <c r="D179" s="256">
        <f>all!C194</f>
        <v>202</v>
      </c>
      <c r="E179" s="321">
        <f>all!L194</f>
        <v>10576</v>
      </c>
      <c r="F179" s="337">
        <f>all!M194</f>
        <v>0.01909984871</v>
      </c>
      <c r="G179" s="337">
        <f t="shared" si="5"/>
        <v>0.01630238597</v>
      </c>
      <c r="H179" s="334"/>
      <c r="I179" s="334"/>
      <c r="J179" s="334"/>
      <c r="K179" s="335">
        <f t="shared" si="2"/>
        <v>12268.14286</v>
      </c>
      <c r="L179" s="336">
        <f t="shared" si="3"/>
        <v>200</v>
      </c>
      <c r="M179" s="54">
        <f t="shared" si="4"/>
        <v>0.01630238597</v>
      </c>
      <c r="N179" s="54">
        <f t="shared" si="1"/>
        <v>0.01117887597</v>
      </c>
      <c r="O179" s="248"/>
      <c r="P179" s="248"/>
      <c r="Q179" s="248"/>
      <c r="R179" s="248"/>
      <c r="S179" s="328"/>
      <c r="T179" s="328"/>
      <c r="U179" s="328"/>
      <c r="V179" s="329"/>
    </row>
    <row r="180" ht="15.75" customHeight="1">
      <c r="A180" s="332">
        <f>all!A195</f>
        <v>44079</v>
      </c>
      <c r="B180" s="320">
        <f>all!K195</f>
        <v>1015064</v>
      </c>
      <c r="C180" s="320">
        <f>all!B195</f>
        <v>11400</v>
      </c>
      <c r="D180" s="256">
        <f>all!C195</f>
        <v>187</v>
      </c>
      <c r="E180" s="321">
        <f>all!L195</f>
        <v>11922</v>
      </c>
      <c r="F180" s="337">
        <f>all!M195</f>
        <v>0.0156852877</v>
      </c>
      <c r="G180" s="337">
        <f t="shared" si="5"/>
        <v>0.01677333397</v>
      </c>
      <c r="H180" s="334"/>
      <c r="I180" s="334"/>
      <c r="J180" s="334"/>
      <c r="K180" s="335">
        <f t="shared" si="2"/>
        <v>12008.85714</v>
      </c>
      <c r="L180" s="336">
        <f t="shared" si="3"/>
        <v>201.4285714</v>
      </c>
      <c r="M180" s="54">
        <f t="shared" si="4"/>
        <v>0.01677333397</v>
      </c>
      <c r="N180" s="54">
        <f t="shared" si="1"/>
        <v>0.01123081894</v>
      </c>
      <c r="O180" s="248"/>
      <c r="P180" s="248"/>
      <c r="Q180" s="248"/>
      <c r="R180" s="248"/>
      <c r="S180" s="328"/>
      <c r="T180" s="328"/>
      <c r="U180" s="328"/>
      <c r="V180" s="329"/>
    </row>
    <row r="181" ht="15.75" customHeight="1">
      <c r="A181" s="332">
        <f>all!A196</f>
        <v>44080</v>
      </c>
      <c r="B181" s="320">
        <f>all!K196</f>
        <v>1027618</v>
      </c>
      <c r="C181" s="320">
        <f>all!B196</f>
        <v>11538</v>
      </c>
      <c r="D181" s="256">
        <f>all!C196</f>
        <v>144</v>
      </c>
      <c r="E181" s="321">
        <f>all!L196</f>
        <v>12554</v>
      </c>
      <c r="F181" s="337">
        <f>all!M196</f>
        <v>0.01147044767</v>
      </c>
      <c r="G181" s="337">
        <f t="shared" si="5"/>
        <v>0.01610634569</v>
      </c>
      <c r="H181" s="334"/>
      <c r="I181" s="334"/>
      <c r="J181" s="334"/>
      <c r="K181" s="335">
        <f t="shared" si="2"/>
        <v>12390.85714</v>
      </c>
      <c r="L181" s="336">
        <f t="shared" si="3"/>
        <v>199.5714286</v>
      </c>
      <c r="M181" s="54">
        <f t="shared" si="4"/>
        <v>0.01610634569</v>
      </c>
      <c r="N181" s="54">
        <f t="shared" si="1"/>
        <v>0.01122790765</v>
      </c>
      <c r="O181" s="248"/>
      <c r="P181" s="248"/>
      <c r="Q181" s="248"/>
      <c r="R181" s="248"/>
      <c r="S181" s="328"/>
      <c r="T181" s="328"/>
      <c r="U181" s="328"/>
      <c r="V181" s="329"/>
    </row>
    <row r="182" ht="15.75" customHeight="1">
      <c r="A182" s="250">
        <f>all!A197</f>
        <v>44081</v>
      </c>
      <c r="B182" s="320">
        <f>all!K197</f>
        <v>1037836</v>
      </c>
      <c r="C182" s="320">
        <f>all!B197</f>
        <v>11677</v>
      </c>
      <c r="D182" s="256">
        <f>all!C197</f>
        <v>156</v>
      </c>
      <c r="E182" s="321">
        <f>all!L197</f>
        <v>10218</v>
      </c>
      <c r="F182" s="337">
        <f>all!M197</f>
        <v>0.01526717557</v>
      </c>
      <c r="G182" s="337">
        <f t="shared" si="5"/>
        <v>0.01548565034</v>
      </c>
      <c r="H182" s="334"/>
      <c r="I182" s="334"/>
      <c r="J182" s="334"/>
      <c r="K182" s="335">
        <f t="shared" si="2"/>
        <v>12638.42857</v>
      </c>
      <c r="L182" s="336">
        <f t="shared" si="3"/>
        <v>195.7142857</v>
      </c>
      <c r="M182" s="54">
        <f t="shared" si="4"/>
        <v>0.01548565034</v>
      </c>
      <c r="N182" s="54">
        <f t="shared" si="1"/>
        <v>0.01125129597</v>
      </c>
      <c r="O182" s="248"/>
      <c r="P182" s="248"/>
      <c r="Q182" s="248"/>
      <c r="R182" s="248"/>
      <c r="S182" s="328"/>
      <c r="T182" s="328"/>
      <c r="U182" s="328"/>
      <c r="V182" s="329"/>
    </row>
    <row r="183" ht="15.75" customHeight="1">
      <c r="A183" s="250">
        <f>all!A198</f>
        <v>44082</v>
      </c>
      <c r="B183" s="320">
        <f>all!K198</f>
        <v>1050259</v>
      </c>
      <c r="C183" s="320">
        <f>all!B198</f>
        <v>11846</v>
      </c>
      <c r="D183" s="256">
        <f>all!C198</f>
        <v>169</v>
      </c>
      <c r="E183" s="321">
        <f>all!L198</f>
        <v>12423</v>
      </c>
      <c r="F183" s="337">
        <f>all!M198</f>
        <v>0.0136037994</v>
      </c>
      <c r="G183" s="337">
        <f t="shared" si="5"/>
        <v>0.01587358335</v>
      </c>
      <c r="H183" s="334"/>
      <c r="I183" s="334"/>
      <c r="J183" s="334"/>
      <c r="K183" s="335">
        <f t="shared" si="2"/>
        <v>11987.57143</v>
      </c>
      <c r="L183" s="336">
        <f t="shared" si="3"/>
        <v>190.2857143</v>
      </c>
      <c r="M183" s="54">
        <f t="shared" si="4"/>
        <v>0.01587358335</v>
      </c>
      <c r="N183" s="54">
        <f t="shared" si="1"/>
        <v>0.01127912258</v>
      </c>
      <c r="O183" s="248"/>
      <c r="P183" s="248"/>
      <c r="Q183" s="248"/>
      <c r="R183" s="248"/>
      <c r="S183" s="328"/>
      <c r="T183" s="328"/>
      <c r="U183" s="328"/>
      <c r="V183" s="329"/>
    </row>
    <row r="184" ht="15.75" customHeight="1">
      <c r="A184" s="250">
        <f>all!A199</f>
        <v>44083</v>
      </c>
      <c r="B184" s="320">
        <f>all!K199</f>
        <v>1066305</v>
      </c>
      <c r="C184" s="320">
        <f>all!B199</f>
        <v>12094</v>
      </c>
      <c r="D184" s="256">
        <f>all!C199</f>
        <v>248</v>
      </c>
      <c r="E184" s="321">
        <f>all!L199</f>
        <v>16046</v>
      </c>
      <c r="F184" s="337">
        <f>all!M199</f>
        <v>0.01545556525</v>
      </c>
      <c r="G184" s="337">
        <f t="shared" si="5"/>
        <v>0.01570753892</v>
      </c>
      <c r="H184" s="334"/>
      <c r="I184" s="334"/>
      <c r="J184" s="334"/>
      <c r="K184" s="335">
        <f t="shared" si="2"/>
        <v>12250.71429</v>
      </c>
      <c r="L184" s="336">
        <f t="shared" si="3"/>
        <v>192.4285714</v>
      </c>
      <c r="M184" s="54">
        <f t="shared" si="4"/>
        <v>0.01570753892</v>
      </c>
      <c r="N184" s="54">
        <f t="shared" si="1"/>
        <v>0.01134197064</v>
      </c>
      <c r="O184" s="248"/>
      <c r="P184" s="248"/>
      <c r="Q184" s="248"/>
      <c r="R184" s="248"/>
      <c r="S184" s="328"/>
      <c r="T184" s="328"/>
      <c r="U184" s="328"/>
      <c r="V184" s="329"/>
    </row>
    <row r="185" ht="15.75" customHeight="1">
      <c r="A185" s="250">
        <f>all!A200</f>
        <v>44084</v>
      </c>
      <c r="B185" s="320">
        <f>all!K200</f>
        <v>1082401</v>
      </c>
      <c r="C185" s="320">
        <f>all!B200</f>
        <v>12466</v>
      </c>
      <c r="D185" s="256">
        <f>all!C200</f>
        <v>372</v>
      </c>
      <c r="E185" s="321">
        <f>all!L200</f>
        <v>16096</v>
      </c>
      <c r="F185" s="337">
        <f>all!M200</f>
        <v>0.02311133201</v>
      </c>
      <c r="G185" s="337">
        <f t="shared" si="5"/>
        <v>0.01645238493</v>
      </c>
      <c r="H185" s="334"/>
      <c r="I185" s="334"/>
      <c r="J185" s="334"/>
      <c r="K185" s="335">
        <f t="shared" si="2"/>
        <v>12833.57143</v>
      </c>
      <c r="L185" s="336">
        <f t="shared" si="3"/>
        <v>211.1428571</v>
      </c>
      <c r="M185" s="54">
        <f t="shared" si="4"/>
        <v>0.01645238493</v>
      </c>
      <c r="N185" s="54">
        <f t="shared" si="1"/>
        <v>0.01151698862</v>
      </c>
      <c r="O185" s="248"/>
      <c r="P185" s="248"/>
      <c r="Q185" s="248"/>
      <c r="R185" s="248"/>
      <c r="S185" s="328"/>
      <c r="T185" s="328"/>
      <c r="U185" s="328"/>
      <c r="V185" s="329"/>
    </row>
    <row r="186" ht="15.75" customHeight="1">
      <c r="A186" s="250">
        <f>all!A201</f>
        <v>44085</v>
      </c>
      <c r="B186" s="320">
        <f>all!K201</f>
        <v>1094354</v>
      </c>
      <c r="C186" s="320">
        <f>all!B201</f>
        <v>12748</v>
      </c>
      <c r="D186" s="256">
        <f>all!C201</f>
        <v>287</v>
      </c>
      <c r="E186" s="321">
        <f>all!L201</f>
        <v>11953</v>
      </c>
      <c r="F186" s="337">
        <f>all!M201</f>
        <v>0.02401070861</v>
      </c>
      <c r="G186" s="337">
        <f t="shared" si="5"/>
        <v>0.01713590317</v>
      </c>
      <c r="H186" s="334"/>
      <c r="I186" s="334"/>
      <c r="J186" s="334"/>
      <c r="K186" s="335">
        <f t="shared" si="2"/>
        <v>13030.28571</v>
      </c>
      <c r="L186" s="336">
        <f t="shared" si="3"/>
        <v>223.2857143</v>
      </c>
      <c r="M186" s="54">
        <f t="shared" si="4"/>
        <v>0.01713590317</v>
      </c>
      <c r="N186" s="54">
        <f t="shared" si="1"/>
        <v>0.01164888144</v>
      </c>
      <c r="O186" s="248"/>
      <c r="P186" s="248"/>
      <c r="Q186" s="248"/>
      <c r="R186" s="248"/>
      <c r="S186" s="328"/>
      <c r="T186" s="328"/>
      <c r="U186" s="328"/>
      <c r="V186" s="329"/>
    </row>
    <row r="187" ht="15.75" customHeight="1">
      <c r="A187" s="332">
        <f>all!A202</f>
        <v>44086</v>
      </c>
      <c r="B187" s="320">
        <f>all!K202</f>
        <v>1112992</v>
      </c>
      <c r="C187" s="320">
        <f>all!B202</f>
        <v>13050</v>
      </c>
      <c r="D187" s="256">
        <f>all!C202</f>
        <v>302</v>
      </c>
      <c r="E187" s="321">
        <f>all!L202</f>
        <v>18638</v>
      </c>
      <c r="F187" s="337">
        <f>all!M202</f>
        <v>0.01620345531</v>
      </c>
      <c r="G187" s="337">
        <f t="shared" si="5"/>
        <v>0.01713503799</v>
      </c>
      <c r="H187" s="334"/>
      <c r="I187" s="334"/>
      <c r="J187" s="334"/>
      <c r="K187" s="335">
        <f t="shared" si="2"/>
        <v>13989.71429</v>
      </c>
      <c r="L187" s="336">
        <f t="shared" si="3"/>
        <v>239.7142857</v>
      </c>
      <c r="M187" s="54">
        <f t="shared" si="4"/>
        <v>0.01713503799</v>
      </c>
      <c r="N187" s="54">
        <f t="shared" si="1"/>
        <v>0.01172515166</v>
      </c>
      <c r="O187" s="248"/>
      <c r="P187" s="248"/>
      <c r="Q187" s="248"/>
      <c r="R187" s="248"/>
      <c r="S187" s="328"/>
      <c r="T187" s="328"/>
      <c r="U187" s="328"/>
      <c r="V187" s="329"/>
    </row>
    <row r="188" ht="15.75" customHeight="1">
      <c r="A188" s="332">
        <f>all!A203</f>
        <v>44087</v>
      </c>
      <c r="B188" s="320">
        <f>all!K203</f>
        <v>1125882</v>
      </c>
      <c r="C188" s="320">
        <f>all!B203</f>
        <v>13254</v>
      </c>
      <c r="D188" s="256">
        <f>all!C203</f>
        <v>207</v>
      </c>
      <c r="E188" s="321">
        <f>all!L203</f>
        <v>12890</v>
      </c>
      <c r="F188" s="337">
        <f>all!M203</f>
        <v>0.01605896043</v>
      </c>
      <c r="G188" s="337">
        <f t="shared" si="5"/>
        <v>0.01771757714</v>
      </c>
      <c r="H188" s="334"/>
      <c r="I188" s="334"/>
      <c r="J188" s="334"/>
      <c r="K188" s="335">
        <f t="shared" si="2"/>
        <v>14037.71429</v>
      </c>
      <c r="L188" s="336">
        <f t="shared" si="3"/>
        <v>248.7142857</v>
      </c>
      <c r="M188" s="54">
        <f t="shared" si="4"/>
        <v>0.01771757714</v>
      </c>
      <c r="N188" s="54">
        <f t="shared" si="1"/>
        <v>0.011772104</v>
      </c>
      <c r="O188" s="248"/>
      <c r="P188" s="248"/>
      <c r="Q188" s="248"/>
      <c r="R188" s="248"/>
      <c r="S188" s="328"/>
      <c r="T188" s="328"/>
      <c r="U188" s="328"/>
      <c r="V188" s="329"/>
    </row>
    <row r="189" ht="15.75" customHeight="1">
      <c r="A189" s="250">
        <f>all!A204</f>
        <v>44088</v>
      </c>
      <c r="B189" s="320">
        <f>all!K204</f>
        <v>1133027</v>
      </c>
      <c r="C189" s="320">
        <f>all!B204</f>
        <v>13434</v>
      </c>
      <c r="D189" s="256">
        <f>all!C204</f>
        <v>180</v>
      </c>
      <c r="E189" s="321">
        <f>all!L204</f>
        <v>7145</v>
      </c>
      <c r="F189" s="337">
        <f>all!M204</f>
        <v>0.02519244227</v>
      </c>
      <c r="G189" s="337">
        <f t="shared" si="5"/>
        <v>0.01854166886</v>
      </c>
      <c r="H189" s="334"/>
      <c r="I189" s="334"/>
      <c r="J189" s="334"/>
      <c r="K189" s="335">
        <f t="shared" si="2"/>
        <v>13598.71429</v>
      </c>
      <c r="L189" s="336">
        <f t="shared" si="3"/>
        <v>252.1428571</v>
      </c>
      <c r="M189" s="54">
        <f t="shared" si="4"/>
        <v>0.01854166886</v>
      </c>
      <c r="N189" s="54">
        <f t="shared" si="1"/>
        <v>0.01185673422</v>
      </c>
      <c r="O189" s="248"/>
      <c r="P189" s="248"/>
      <c r="Q189" s="248"/>
      <c r="R189" s="248"/>
      <c r="S189" s="328"/>
      <c r="T189" s="328"/>
      <c r="U189" s="328"/>
      <c r="V189" s="329"/>
    </row>
    <row r="190" ht="15.75" customHeight="1">
      <c r="A190" s="250">
        <f>all!A205</f>
        <v>44089</v>
      </c>
      <c r="B190" s="320">
        <f>all!K205</f>
        <v>1144549</v>
      </c>
      <c r="C190" s="320">
        <f>all!B205</f>
        <v>13744</v>
      </c>
      <c r="D190" s="256">
        <f>all!C205</f>
        <v>310</v>
      </c>
      <c r="E190" s="321">
        <f>all!L205</f>
        <v>11522</v>
      </c>
      <c r="F190" s="337">
        <f>all!M205</f>
        <v>0.02690505121</v>
      </c>
      <c r="G190" s="337">
        <f t="shared" si="5"/>
        <v>0.02021423269</v>
      </c>
      <c r="H190" s="334"/>
      <c r="I190" s="334"/>
      <c r="J190" s="334"/>
      <c r="K190" s="335">
        <f t="shared" si="2"/>
        <v>13470</v>
      </c>
      <c r="L190" s="336">
        <f t="shared" si="3"/>
        <v>272.2857143</v>
      </c>
      <c r="M190" s="54">
        <f t="shared" si="4"/>
        <v>0.02021423269</v>
      </c>
      <c r="N190" s="54">
        <f t="shared" si="1"/>
        <v>0.01200822333</v>
      </c>
      <c r="O190" s="248"/>
      <c r="P190" s="248"/>
      <c r="Q190" s="248"/>
      <c r="R190" s="248"/>
      <c r="S190" s="328"/>
      <c r="T190" s="328"/>
      <c r="U190" s="328"/>
      <c r="V190" s="329"/>
    </row>
    <row r="191" ht="15.75" customHeight="1">
      <c r="A191" s="250">
        <f>all!A206</f>
        <v>44090</v>
      </c>
      <c r="B191" s="320">
        <f>all!K206</f>
        <v>1157897</v>
      </c>
      <c r="C191" s="320">
        <f>all!B206</f>
        <v>14055</v>
      </c>
      <c r="D191" s="256">
        <f>all!C206</f>
        <v>312</v>
      </c>
      <c r="E191" s="321">
        <f>all!L206</f>
        <v>13348</v>
      </c>
      <c r="F191" s="337">
        <f>all!M206</f>
        <v>0.02337428828</v>
      </c>
      <c r="G191" s="337">
        <f t="shared" si="5"/>
        <v>0.02150842868</v>
      </c>
      <c r="H191" s="334"/>
      <c r="I191" s="334"/>
      <c r="J191" s="334"/>
      <c r="K191" s="335">
        <f t="shared" si="2"/>
        <v>13084.57143</v>
      </c>
      <c r="L191" s="336">
        <f t="shared" si="3"/>
        <v>281.4285714</v>
      </c>
      <c r="M191" s="54">
        <f t="shared" si="4"/>
        <v>0.02150842868</v>
      </c>
      <c r="N191" s="54">
        <f t="shared" si="1"/>
        <v>0.01213838537</v>
      </c>
      <c r="O191" s="248"/>
      <c r="P191" s="248"/>
      <c r="Q191" s="248"/>
      <c r="R191" s="248"/>
      <c r="S191" s="328"/>
      <c r="T191" s="328"/>
      <c r="U191" s="328"/>
      <c r="V191" s="329"/>
    </row>
    <row r="192" ht="15.75" customHeight="1">
      <c r="A192" s="250">
        <f>all!A207</f>
        <v>44091</v>
      </c>
      <c r="B192" s="320">
        <f>all!K207</f>
        <v>1170292</v>
      </c>
      <c r="C192" s="320">
        <f>all!B207</f>
        <v>14414</v>
      </c>
      <c r="D192" s="256">
        <f>all!C207</f>
        <v>359</v>
      </c>
      <c r="E192" s="321">
        <f>all!L207</f>
        <v>12395</v>
      </c>
      <c r="F192" s="337">
        <f>all!M207</f>
        <v>0.02896329165</v>
      </c>
      <c r="G192" s="337">
        <f t="shared" si="5"/>
        <v>0.02226621611</v>
      </c>
      <c r="H192" s="334"/>
      <c r="I192" s="334"/>
      <c r="J192" s="334"/>
      <c r="K192" s="335">
        <f t="shared" si="2"/>
        <v>12555.85714</v>
      </c>
      <c r="L192" s="336">
        <f t="shared" si="3"/>
        <v>279.5714286</v>
      </c>
      <c r="M192" s="54">
        <f t="shared" si="4"/>
        <v>0.02226621611</v>
      </c>
      <c r="N192" s="54">
        <f t="shared" si="1"/>
        <v>0.01231658424</v>
      </c>
      <c r="O192" s="248"/>
      <c r="P192" s="248"/>
      <c r="Q192" s="248"/>
      <c r="R192" s="248"/>
      <c r="S192" s="328"/>
      <c r="T192" s="328"/>
      <c r="U192" s="328"/>
      <c r="V192" s="329"/>
    </row>
    <row r="193" ht="15.75" customHeight="1">
      <c r="A193" s="250">
        <f>all!A208</f>
        <v>44092</v>
      </c>
      <c r="B193" s="320">
        <f>all!K208</f>
        <v>1181712</v>
      </c>
      <c r="C193" s="320">
        <f>all!B208</f>
        <v>14752</v>
      </c>
      <c r="D193" s="256">
        <f>all!C208</f>
        <v>339</v>
      </c>
      <c r="E193" s="321">
        <f>all!L208</f>
        <v>11420</v>
      </c>
      <c r="F193" s="337">
        <f>all!M208</f>
        <v>0.02968476357</v>
      </c>
      <c r="G193" s="337">
        <f t="shared" si="5"/>
        <v>0.02299732137</v>
      </c>
      <c r="H193" s="334"/>
      <c r="I193" s="334"/>
      <c r="J193" s="334"/>
      <c r="K193" s="335">
        <f t="shared" si="2"/>
        <v>12479.71429</v>
      </c>
      <c r="L193" s="336">
        <f t="shared" si="3"/>
        <v>287</v>
      </c>
      <c r="M193" s="54">
        <f t="shared" si="4"/>
        <v>0.02299732137</v>
      </c>
      <c r="N193" s="54">
        <f t="shared" si="1"/>
        <v>0.01248358314</v>
      </c>
      <c r="O193" s="248"/>
      <c r="P193" s="248"/>
      <c r="Q193" s="248"/>
      <c r="R193" s="248"/>
      <c r="S193" s="328"/>
      <c r="T193" s="328"/>
      <c r="U193" s="328"/>
      <c r="V193" s="329"/>
    </row>
    <row r="194" ht="15.75" customHeight="1">
      <c r="A194" s="332">
        <f>all!A209</f>
        <v>44093</v>
      </c>
      <c r="B194" s="320">
        <f>all!K209</f>
        <v>1194013</v>
      </c>
      <c r="C194" s="320">
        <f>all!B209</f>
        <v>14992</v>
      </c>
      <c r="D194" s="256">
        <f>all!C209</f>
        <v>240</v>
      </c>
      <c r="E194" s="321">
        <f>all!L209</f>
        <v>12301</v>
      </c>
      <c r="F194" s="337">
        <f>all!M209</f>
        <v>0.01951060889</v>
      </c>
      <c r="G194" s="337">
        <f t="shared" si="5"/>
        <v>0.02403080683</v>
      </c>
      <c r="H194" s="334"/>
      <c r="I194" s="334"/>
      <c r="J194" s="334"/>
      <c r="K194" s="335">
        <f t="shared" si="2"/>
        <v>11574.42857</v>
      </c>
      <c r="L194" s="336">
        <f t="shared" si="3"/>
        <v>278.1428571</v>
      </c>
      <c r="M194" s="54">
        <f t="shared" si="4"/>
        <v>0.02403080683</v>
      </c>
      <c r="N194" s="54">
        <f t="shared" si="1"/>
        <v>0.0125559772</v>
      </c>
      <c r="O194" s="248"/>
      <c r="P194" s="248"/>
      <c r="Q194" s="248"/>
      <c r="R194" s="248"/>
      <c r="S194" s="328"/>
      <c r="T194" s="328"/>
      <c r="U194" s="328"/>
      <c r="V194" s="329"/>
    </row>
    <row r="195" ht="15.75" customHeight="1">
      <c r="A195" s="332">
        <f>all!A210</f>
        <v>44094</v>
      </c>
      <c r="B195" s="320">
        <f>all!K210</f>
        <v>1202213</v>
      </c>
      <c r="C195" s="320">
        <f>all!B210</f>
        <v>15156</v>
      </c>
      <c r="D195" s="256">
        <f>all!C210</f>
        <v>170</v>
      </c>
      <c r="E195" s="321">
        <f>all!L210</f>
        <v>8200</v>
      </c>
      <c r="F195" s="337">
        <f>all!M210</f>
        <v>0.02073170732</v>
      </c>
      <c r="G195" s="337">
        <f t="shared" si="5"/>
        <v>0.02502259894</v>
      </c>
      <c r="H195" s="334"/>
      <c r="I195" s="334"/>
      <c r="J195" s="334"/>
      <c r="K195" s="335">
        <f t="shared" si="2"/>
        <v>10904.42857</v>
      </c>
      <c r="L195" s="336">
        <f t="shared" si="3"/>
        <v>272.8571429</v>
      </c>
      <c r="M195" s="54">
        <f t="shared" si="4"/>
        <v>0.02502259894</v>
      </c>
      <c r="N195" s="54">
        <f t="shared" si="1"/>
        <v>0.01260675105</v>
      </c>
      <c r="O195" s="248"/>
      <c r="P195" s="248"/>
      <c r="Q195" s="248"/>
      <c r="R195" s="248"/>
      <c r="S195" s="328"/>
      <c r="T195" s="328"/>
      <c r="U195" s="328"/>
      <c r="V195" s="329"/>
    </row>
    <row r="196" ht="15.75" customHeight="1">
      <c r="A196" s="250">
        <f>all!A211</f>
        <v>44095</v>
      </c>
      <c r="B196" s="320">
        <f>all!K211</f>
        <v>1210118</v>
      </c>
      <c r="C196" s="320">
        <f>all!B211</f>
        <v>15609</v>
      </c>
      <c r="D196" s="256">
        <f>all!C211</f>
        <v>453</v>
      </c>
      <c r="E196" s="321">
        <f>all!L211</f>
        <v>7905</v>
      </c>
      <c r="F196" s="337">
        <f>all!M211</f>
        <v>0.05730550285</v>
      </c>
      <c r="G196" s="337">
        <f t="shared" si="5"/>
        <v>0.02831718359</v>
      </c>
      <c r="H196" s="334"/>
      <c r="I196" s="334"/>
      <c r="J196" s="334"/>
      <c r="K196" s="335">
        <f t="shared" si="2"/>
        <v>11013</v>
      </c>
      <c r="L196" s="336">
        <f t="shared" si="3"/>
        <v>311.8571429</v>
      </c>
      <c r="M196" s="54">
        <f t="shared" si="4"/>
        <v>0.02831718359</v>
      </c>
      <c r="N196" s="54">
        <f t="shared" si="1"/>
        <v>0.01289874211</v>
      </c>
      <c r="O196" s="248"/>
      <c r="P196" s="248"/>
      <c r="Q196" s="248"/>
      <c r="R196" s="248"/>
      <c r="S196" s="328"/>
      <c r="T196" s="328"/>
      <c r="U196" s="328"/>
      <c r="V196" s="329"/>
    </row>
    <row r="197" ht="15.75" customHeight="1">
      <c r="A197" s="250">
        <f>all!A212</f>
        <v>44096</v>
      </c>
      <c r="B197" s="320">
        <f>all!K212</f>
        <v>1221017</v>
      </c>
      <c r="C197" s="320">
        <f>all!B212</f>
        <v>15942</v>
      </c>
      <c r="D197" s="256">
        <f>all!C212</f>
        <v>346</v>
      </c>
      <c r="E197" s="321">
        <f>all!L212</f>
        <v>10899</v>
      </c>
      <c r="F197" s="337">
        <f>all!M212</f>
        <v>0.03174603175</v>
      </c>
      <c r="G197" s="337">
        <f t="shared" si="5"/>
        <v>0.02901867448</v>
      </c>
      <c r="H197" s="334"/>
      <c r="I197" s="334"/>
      <c r="J197" s="334"/>
      <c r="K197" s="335">
        <f t="shared" si="2"/>
        <v>10924</v>
      </c>
      <c r="L197" s="336">
        <f t="shared" si="3"/>
        <v>317</v>
      </c>
      <c r="M197" s="54">
        <f t="shared" si="4"/>
        <v>0.02901867448</v>
      </c>
      <c r="N197" s="54">
        <f t="shared" si="1"/>
        <v>0.01305632927</v>
      </c>
      <c r="O197" s="248"/>
      <c r="P197" s="248"/>
      <c r="Q197" s="248"/>
      <c r="R197" s="248"/>
      <c r="S197" s="328"/>
      <c r="T197" s="328"/>
      <c r="U197" s="328"/>
      <c r="V197" s="329"/>
    </row>
    <row r="198" ht="15.75" customHeight="1">
      <c r="A198" s="250">
        <f>all!A213</f>
        <v>44097</v>
      </c>
      <c r="B198" s="320">
        <f>all!K213</f>
        <v>1233229</v>
      </c>
      <c r="C198" s="320">
        <f>all!B213</f>
        <v>16300</v>
      </c>
      <c r="D198" s="256">
        <f>all!C213</f>
        <v>358</v>
      </c>
      <c r="E198" s="321">
        <f>all!L213</f>
        <v>12212</v>
      </c>
      <c r="F198" s="337">
        <f>all!M213</f>
        <v>0.02931542745</v>
      </c>
      <c r="G198" s="337">
        <f t="shared" si="5"/>
        <v>0.03006690384</v>
      </c>
      <c r="H198" s="334"/>
      <c r="I198" s="334"/>
      <c r="J198" s="334"/>
      <c r="K198" s="335">
        <f t="shared" si="2"/>
        <v>10761.71429</v>
      </c>
      <c r="L198" s="336">
        <f t="shared" si="3"/>
        <v>323.5714286</v>
      </c>
      <c r="M198" s="54">
        <f t="shared" si="4"/>
        <v>0.03006690384</v>
      </c>
      <c r="N198" s="54">
        <f t="shared" si="1"/>
        <v>0.01321733433</v>
      </c>
      <c r="O198" s="248"/>
      <c r="P198" s="248"/>
      <c r="Q198" s="248"/>
      <c r="R198" s="248"/>
      <c r="S198" s="328"/>
      <c r="T198" s="328"/>
      <c r="U198" s="328"/>
      <c r="V198" s="329"/>
    </row>
    <row r="199" ht="15.75" customHeight="1">
      <c r="A199" s="250">
        <f>all!A214</f>
        <v>44098</v>
      </c>
      <c r="B199" s="320">
        <f>all!K214</f>
        <v>1246363</v>
      </c>
      <c r="C199" s="320">
        <f>all!B214</f>
        <v>16641</v>
      </c>
      <c r="D199" s="256">
        <f>all!C214</f>
        <v>342</v>
      </c>
      <c r="E199" s="321">
        <f>all!L214</f>
        <v>13134</v>
      </c>
      <c r="F199" s="337">
        <f>all!M214</f>
        <v>0.02603928735</v>
      </c>
      <c r="G199" s="337">
        <f t="shared" si="5"/>
        <v>0.0295513402</v>
      </c>
      <c r="H199" s="334"/>
      <c r="I199" s="334"/>
      <c r="J199" s="334"/>
      <c r="K199" s="335">
        <f t="shared" si="2"/>
        <v>10867.28571</v>
      </c>
      <c r="L199" s="336">
        <f t="shared" si="3"/>
        <v>321.1428571</v>
      </c>
      <c r="M199" s="54">
        <f t="shared" si="4"/>
        <v>0.0295513402</v>
      </c>
      <c r="N199" s="54">
        <f t="shared" si="1"/>
        <v>0.01335164795</v>
      </c>
      <c r="O199" s="248"/>
      <c r="P199" s="248"/>
      <c r="Q199" s="248"/>
      <c r="R199" s="248"/>
      <c r="S199" s="328"/>
      <c r="T199" s="328"/>
      <c r="U199" s="328"/>
      <c r="V199" s="329"/>
    </row>
    <row r="200" ht="15.75" customHeight="1">
      <c r="A200" s="250">
        <f>all!A215</f>
        <v>44099</v>
      </c>
      <c r="B200" s="320">
        <f>all!K215</f>
        <v>1256436</v>
      </c>
      <c r="C200" s="320">
        <f>all!B215</f>
        <v>16927</v>
      </c>
      <c r="D200" s="256">
        <f>all!C215</f>
        <v>286</v>
      </c>
      <c r="E200" s="321">
        <f>all!L215</f>
        <v>10073</v>
      </c>
      <c r="F200" s="337">
        <f>all!M215</f>
        <v>0.02839273305</v>
      </c>
      <c r="G200" s="337">
        <f t="shared" si="5"/>
        <v>0.0293747658</v>
      </c>
      <c r="H200" s="334"/>
      <c r="I200" s="334"/>
      <c r="J200" s="334"/>
      <c r="K200" s="335">
        <f t="shared" si="2"/>
        <v>10674.85714</v>
      </c>
      <c r="L200" s="336">
        <f t="shared" si="3"/>
        <v>313.5714286</v>
      </c>
      <c r="M200" s="54">
        <f t="shared" si="4"/>
        <v>0.0293747658</v>
      </c>
      <c r="N200" s="54">
        <f t="shared" si="1"/>
        <v>0.01347223416</v>
      </c>
      <c r="O200" s="248"/>
      <c r="P200" s="248"/>
      <c r="Q200" s="248"/>
      <c r="R200" s="248"/>
      <c r="S200" s="328"/>
      <c r="T200" s="328"/>
      <c r="U200" s="328"/>
      <c r="V200" s="329"/>
    </row>
    <row r="201" ht="15.75" customHeight="1">
      <c r="A201" s="332">
        <f>all!A216</f>
        <v>44100</v>
      </c>
      <c r="B201" s="320">
        <f>all!K216</f>
        <v>1269055</v>
      </c>
      <c r="C201" s="320">
        <f>all!B216</f>
        <v>17242</v>
      </c>
      <c r="D201" s="256">
        <f>all!C216</f>
        <v>315</v>
      </c>
      <c r="E201" s="321">
        <f>all!L216</f>
        <v>12619</v>
      </c>
      <c r="F201" s="337">
        <f>all!M216</f>
        <v>0.02496235835</v>
      </c>
      <c r="G201" s="337">
        <f t="shared" si="5"/>
        <v>0.03024972682</v>
      </c>
      <c r="H201" s="357">
        <v>8879.0</v>
      </c>
      <c r="I201" s="357"/>
      <c r="J201" s="357"/>
      <c r="K201" s="335">
        <f t="shared" si="2"/>
        <v>10720.28571</v>
      </c>
      <c r="L201" s="336">
        <f t="shared" si="3"/>
        <v>324.2857143</v>
      </c>
      <c r="M201" s="54">
        <f t="shared" si="4"/>
        <v>0.03024972682</v>
      </c>
      <c r="N201" s="54">
        <f t="shared" si="1"/>
        <v>0.01358648758</v>
      </c>
      <c r="O201" s="248"/>
      <c r="P201" s="248"/>
      <c r="Q201" s="248"/>
      <c r="R201" s="248"/>
      <c r="S201" s="328"/>
      <c r="T201" s="328"/>
      <c r="U201" s="328"/>
      <c r="V201" s="329"/>
    </row>
    <row r="202" ht="15.75" customHeight="1">
      <c r="A202" s="332">
        <f>all!A217</f>
        <v>44101</v>
      </c>
      <c r="B202" s="320">
        <f>all!K217</f>
        <v>1278587</v>
      </c>
      <c r="C202" s="320">
        <f>all!B217</f>
        <v>17458</v>
      </c>
      <c r="D202" s="256">
        <f>all!C217</f>
        <v>218</v>
      </c>
      <c r="E202" s="321">
        <f>all!L217</f>
        <v>9532</v>
      </c>
      <c r="F202" s="337">
        <f>all!M217</f>
        <v>0.02287033151</v>
      </c>
      <c r="G202" s="337">
        <f t="shared" si="5"/>
        <v>0.03035064289</v>
      </c>
      <c r="H202" s="357">
        <v>9313.0</v>
      </c>
      <c r="I202" s="334">
        <f t="shared" ref="I202:I258" si="12">H202-H201</f>
        <v>434</v>
      </c>
      <c r="J202" s="334">
        <f t="shared" ref="J202:J258" si="13">AVERAGE(I196:I202)</f>
        <v>434</v>
      </c>
      <c r="K202" s="335">
        <f t="shared" si="2"/>
        <v>10910.57143</v>
      </c>
      <c r="L202" s="336">
        <f t="shared" si="3"/>
        <v>331.1428571</v>
      </c>
      <c r="M202" s="54">
        <f t="shared" si="4"/>
        <v>0.03035064289</v>
      </c>
      <c r="N202" s="54">
        <f t="shared" si="1"/>
        <v>0.01365413539</v>
      </c>
      <c r="O202" s="248"/>
      <c r="P202" s="248"/>
      <c r="Q202" s="248"/>
      <c r="R202" s="248"/>
      <c r="S202" s="328"/>
      <c r="T202" s="328"/>
      <c r="U202" s="328"/>
      <c r="V202" s="329"/>
    </row>
    <row r="203" ht="15.75" customHeight="1">
      <c r="A203" s="250">
        <f>all!A218</f>
        <v>44102</v>
      </c>
      <c r="B203" s="320">
        <f>all!K218</f>
        <v>1284694</v>
      </c>
      <c r="C203" s="320">
        <f>all!B218</f>
        <v>17721</v>
      </c>
      <c r="D203" s="256">
        <f>all!C218</f>
        <v>269</v>
      </c>
      <c r="E203" s="321">
        <f>all!L218</f>
        <v>6107</v>
      </c>
      <c r="F203" s="337">
        <f>all!M218</f>
        <v>0.04404781398</v>
      </c>
      <c r="G203" s="337">
        <f t="shared" si="5"/>
        <v>0.02861510405</v>
      </c>
      <c r="H203" s="357">
        <v>9902.0</v>
      </c>
      <c r="I203" s="334">
        <f t="shared" si="12"/>
        <v>589</v>
      </c>
      <c r="J203" s="334">
        <f t="shared" si="13"/>
        <v>511.5</v>
      </c>
      <c r="K203" s="335">
        <f t="shared" si="2"/>
        <v>10653.71429</v>
      </c>
      <c r="L203" s="336">
        <f t="shared" si="3"/>
        <v>304.8571429</v>
      </c>
      <c r="M203" s="54">
        <f t="shared" si="4"/>
        <v>0.02861510405</v>
      </c>
      <c r="N203" s="54">
        <f t="shared" si="1"/>
        <v>0.01379394626</v>
      </c>
      <c r="O203" s="248"/>
      <c r="P203" s="248"/>
      <c r="Q203" s="248"/>
      <c r="R203" s="248"/>
      <c r="S203" s="328"/>
      <c r="T203" s="328"/>
      <c r="U203" s="328"/>
      <c r="V203" s="329"/>
    </row>
    <row r="204" ht="15.75" customHeight="1">
      <c r="A204" s="250">
        <f>all!A219</f>
        <v>44103</v>
      </c>
      <c r="B204" s="320">
        <f>all!K219</f>
        <v>1296795</v>
      </c>
      <c r="C204" s="320">
        <f>all!B219</f>
        <v>18137</v>
      </c>
      <c r="D204" s="256">
        <f>all!C219</f>
        <v>416</v>
      </c>
      <c r="E204" s="321">
        <f>all!L219</f>
        <v>12101</v>
      </c>
      <c r="F204" s="337">
        <f>all!M219</f>
        <v>0.03437732419</v>
      </c>
      <c r="G204" s="337">
        <f t="shared" si="5"/>
        <v>0.0290849587</v>
      </c>
      <c r="H204" s="357">
        <v>10719.0</v>
      </c>
      <c r="I204" s="334">
        <f t="shared" si="12"/>
        <v>817</v>
      </c>
      <c r="J204" s="334">
        <f t="shared" si="13"/>
        <v>613.3333333</v>
      </c>
      <c r="K204" s="335">
        <f t="shared" si="2"/>
        <v>10825.42857</v>
      </c>
      <c r="L204" s="336">
        <f t="shared" si="3"/>
        <v>314.8571429</v>
      </c>
      <c r="M204" s="54">
        <f t="shared" si="4"/>
        <v>0.0290849587</v>
      </c>
      <c r="N204" s="54">
        <f t="shared" si="1"/>
        <v>0.01398601938</v>
      </c>
      <c r="O204" s="248"/>
      <c r="P204" s="248"/>
      <c r="Q204" s="248"/>
      <c r="R204" s="248"/>
      <c r="S204" s="328"/>
      <c r="T204" s="328"/>
      <c r="U204" s="328"/>
      <c r="V204" s="329"/>
    </row>
    <row r="205" ht="15.75" customHeight="1">
      <c r="A205" s="250">
        <f>all!A220</f>
        <v>44104</v>
      </c>
      <c r="B205" s="320">
        <f>all!K220</f>
        <v>1307549</v>
      </c>
      <c r="C205" s="320">
        <f>all!B220</f>
        <v>18489</v>
      </c>
      <c r="D205" s="256">
        <f>all!C220</f>
        <v>354</v>
      </c>
      <c r="E205" s="321">
        <f>all!L220</f>
        <v>10754</v>
      </c>
      <c r="F205" s="337">
        <f>all!M220</f>
        <v>0.03291798401</v>
      </c>
      <c r="G205" s="337">
        <f t="shared" si="5"/>
        <v>0.02960172228</v>
      </c>
      <c r="H205" s="357">
        <v>11504.0</v>
      </c>
      <c r="I205" s="334">
        <f t="shared" si="12"/>
        <v>785</v>
      </c>
      <c r="J205" s="334">
        <f t="shared" si="13"/>
        <v>656.25</v>
      </c>
      <c r="K205" s="335">
        <f t="shared" si="2"/>
        <v>10617.14286</v>
      </c>
      <c r="L205" s="336">
        <f t="shared" si="3"/>
        <v>314.2857143</v>
      </c>
      <c r="M205" s="54">
        <f t="shared" si="4"/>
        <v>0.02960172228</v>
      </c>
      <c r="N205" s="54">
        <f t="shared" si="1"/>
        <v>0.01414019666</v>
      </c>
      <c r="O205" s="248"/>
      <c r="P205" s="248"/>
      <c r="Q205" s="248"/>
      <c r="R205" s="248"/>
      <c r="S205" s="328"/>
      <c r="T205" s="328"/>
      <c r="U205" s="328"/>
      <c r="V205" s="329"/>
    </row>
    <row r="206" ht="15.75" customHeight="1">
      <c r="A206" s="250">
        <f>all!A221</f>
        <v>44105</v>
      </c>
      <c r="B206" s="320">
        <f>all!K221</f>
        <v>1318336</v>
      </c>
      <c r="C206" s="320">
        <f>all!B221</f>
        <v>18900</v>
      </c>
      <c r="D206" s="256">
        <f>all!C221</f>
        <v>411</v>
      </c>
      <c r="E206" s="321">
        <f>all!L221</f>
        <v>10787</v>
      </c>
      <c r="F206" s="337">
        <f>all!M221</f>
        <v>0.03810141837</v>
      </c>
      <c r="G206" s="337">
        <f t="shared" si="5"/>
        <v>0.03152571103</v>
      </c>
      <c r="H206" s="357">
        <v>12288.0</v>
      </c>
      <c r="I206" s="334">
        <f t="shared" si="12"/>
        <v>784</v>
      </c>
      <c r="J206" s="334">
        <f t="shared" si="13"/>
        <v>681.8</v>
      </c>
      <c r="K206" s="335">
        <f t="shared" si="2"/>
        <v>10281.85714</v>
      </c>
      <c r="L206" s="336">
        <f t="shared" si="3"/>
        <v>324.1428571</v>
      </c>
      <c r="M206" s="54">
        <f t="shared" si="4"/>
        <v>0.03152571103</v>
      </c>
      <c r="N206" s="54">
        <f t="shared" si="1"/>
        <v>0.01433625419</v>
      </c>
      <c r="O206" s="248"/>
      <c r="P206" s="248"/>
      <c r="Q206" s="248"/>
      <c r="R206" s="248"/>
      <c r="S206" s="328"/>
      <c r="T206" s="328"/>
      <c r="U206" s="328"/>
      <c r="V206" s="329"/>
    </row>
    <row r="207" ht="15.75" customHeight="1">
      <c r="A207" s="250">
        <f>all!A222</f>
        <v>44106</v>
      </c>
      <c r="B207" s="320">
        <f>all!K222</f>
        <v>1328042</v>
      </c>
      <c r="C207" s="320">
        <f>all!B222</f>
        <v>19360</v>
      </c>
      <c r="D207" s="256">
        <f>all!C222</f>
        <v>460</v>
      </c>
      <c r="E207" s="321">
        <f>all!L222</f>
        <v>9706</v>
      </c>
      <c r="F207" s="337">
        <f>all!M222</f>
        <v>0.04739336493</v>
      </c>
      <c r="G207" s="337">
        <f t="shared" si="5"/>
        <v>0.03411725274</v>
      </c>
      <c r="H207" s="357">
        <v>13100.0</v>
      </c>
      <c r="I207" s="334">
        <f t="shared" si="12"/>
        <v>812</v>
      </c>
      <c r="J207" s="334">
        <f t="shared" si="13"/>
        <v>703.5</v>
      </c>
      <c r="K207" s="335">
        <f t="shared" si="2"/>
        <v>10229.42857</v>
      </c>
      <c r="L207" s="336">
        <f t="shared" si="3"/>
        <v>349</v>
      </c>
      <c r="M207" s="54">
        <f t="shared" si="4"/>
        <v>0.03411725274</v>
      </c>
      <c r="N207" s="54">
        <f t="shared" si="1"/>
        <v>0.01457785221</v>
      </c>
      <c r="O207" s="248"/>
      <c r="P207" s="248"/>
      <c r="Q207" s="248"/>
      <c r="R207" s="248"/>
      <c r="S207" s="328"/>
      <c r="T207" s="328"/>
      <c r="U207" s="328"/>
      <c r="V207" s="329"/>
    </row>
    <row r="208" ht="15.75" customHeight="1">
      <c r="A208" s="332">
        <f>all!A223</f>
        <v>44107</v>
      </c>
      <c r="B208" s="320">
        <f>all!K223</f>
        <v>1339664</v>
      </c>
      <c r="C208" s="320">
        <f>all!B223</f>
        <v>19627</v>
      </c>
      <c r="D208" s="256">
        <f>all!C223</f>
        <v>267</v>
      </c>
      <c r="E208" s="321">
        <f>all!L223</f>
        <v>11622</v>
      </c>
      <c r="F208" s="337">
        <f>all!M223</f>
        <v>0.02297367062</v>
      </c>
      <c r="G208" s="337">
        <f t="shared" si="5"/>
        <v>0.03391918877</v>
      </c>
      <c r="H208" s="357">
        <v>14071.0</v>
      </c>
      <c r="I208" s="334">
        <f t="shared" si="12"/>
        <v>971</v>
      </c>
      <c r="J208" s="334">
        <f t="shared" si="13"/>
        <v>741.7142857</v>
      </c>
      <c r="K208" s="335">
        <f t="shared" si="2"/>
        <v>10087</v>
      </c>
      <c r="L208" s="336">
        <f t="shared" si="3"/>
        <v>342.1428571</v>
      </c>
      <c r="M208" s="54">
        <f t="shared" si="4"/>
        <v>0.03391918877</v>
      </c>
      <c r="N208" s="54">
        <f t="shared" si="1"/>
        <v>0.01465068853</v>
      </c>
      <c r="O208" s="248"/>
      <c r="P208" s="248"/>
      <c r="Q208" s="248"/>
      <c r="R208" s="248"/>
      <c r="S208" s="328"/>
      <c r="T208" s="328"/>
      <c r="U208" s="328"/>
      <c r="V208" s="329"/>
    </row>
    <row r="209" ht="15.75" customHeight="1">
      <c r="A209" s="332">
        <f>all!A224</f>
        <v>44108</v>
      </c>
      <c r="B209" s="320">
        <f>all!K224</f>
        <v>1349123</v>
      </c>
      <c r="C209" s="320">
        <f>all!B224</f>
        <v>19856</v>
      </c>
      <c r="D209" s="256">
        <f>all!C224</f>
        <v>229</v>
      </c>
      <c r="E209" s="321">
        <f>all!L224</f>
        <v>9459</v>
      </c>
      <c r="F209" s="337">
        <f>all!M224</f>
        <v>0.02420974733</v>
      </c>
      <c r="G209" s="337">
        <f t="shared" si="5"/>
        <v>0.03411024158</v>
      </c>
      <c r="H209" s="357">
        <v>15019.0</v>
      </c>
      <c r="I209" s="334">
        <f t="shared" si="12"/>
        <v>948</v>
      </c>
      <c r="J209" s="334">
        <f t="shared" si="13"/>
        <v>815.1428571</v>
      </c>
      <c r="K209" s="335">
        <f t="shared" si="2"/>
        <v>10076.57143</v>
      </c>
      <c r="L209" s="336">
        <f t="shared" si="3"/>
        <v>343.7142857</v>
      </c>
      <c r="M209" s="54">
        <f t="shared" si="4"/>
        <v>0.03411024158</v>
      </c>
      <c r="N209" s="54">
        <f t="shared" si="1"/>
        <v>0.01471770921</v>
      </c>
      <c r="O209" s="248"/>
      <c r="P209" s="248"/>
      <c r="Q209" s="248"/>
      <c r="R209" s="248"/>
      <c r="S209" s="328"/>
      <c r="T209" s="328"/>
      <c r="U209" s="328"/>
      <c r="V209" s="329"/>
    </row>
    <row r="210" ht="15.75" customHeight="1">
      <c r="A210" s="250">
        <f>all!A225</f>
        <v>44109</v>
      </c>
      <c r="B210" s="320">
        <f>all!K225</f>
        <v>1355126</v>
      </c>
      <c r="C210" s="320">
        <f>all!B225</f>
        <v>20159</v>
      </c>
      <c r="D210" s="256">
        <f>all!C225</f>
        <v>303</v>
      </c>
      <c r="E210" s="321">
        <f>all!L225</f>
        <v>6003</v>
      </c>
      <c r="F210" s="337">
        <f>all!M225</f>
        <v>0.05047476262</v>
      </c>
      <c r="G210" s="337">
        <f t="shared" si="5"/>
        <v>0.03464334393</v>
      </c>
      <c r="H210" s="357">
        <v>16291.0</v>
      </c>
      <c r="I210" s="334">
        <f t="shared" si="12"/>
        <v>1272</v>
      </c>
      <c r="J210" s="334">
        <f t="shared" si="13"/>
        <v>912.7142857</v>
      </c>
      <c r="K210" s="335">
        <f t="shared" si="2"/>
        <v>10061.71429</v>
      </c>
      <c r="L210" s="336">
        <f t="shared" si="3"/>
        <v>348.5714286</v>
      </c>
      <c r="M210" s="54">
        <f t="shared" si="4"/>
        <v>0.03464334393</v>
      </c>
      <c r="N210" s="54">
        <f t="shared" si="1"/>
        <v>0.01487610746</v>
      </c>
      <c r="O210" s="248"/>
      <c r="P210" s="248"/>
      <c r="Q210" s="248"/>
      <c r="R210" s="248"/>
      <c r="S210" s="328"/>
      <c r="T210" s="328"/>
      <c r="U210" s="328"/>
      <c r="V210" s="329"/>
    </row>
    <row r="211" ht="15.75" customHeight="1">
      <c r="A211" s="250">
        <f>all!A226</f>
        <v>44110</v>
      </c>
      <c r="B211" s="320">
        <f>all!K226</f>
        <v>1367231</v>
      </c>
      <c r="C211" s="320">
        <f>all!B226</f>
        <v>20555</v>
      </c>
      <c r="D211" s="256">
        <f>all!C226</f>
        <v>399</v>
      </c>
      <c r="E211" s="321">
        <f>all!L226</f>
        <v>12105</v>
      </c>
      <c r="F211" s="337">
        <f>all!M226</f>
        <v>0.03296158612</v>
      </c>
      <c r="G211" s="337">
        <f t="shared" si="5"/>
        <v>0.03440002272</v>
      </c>
      <c r="H211" s="357">
        <v>17354.0</v>
      </c>
      <c r="I211" s="334">
        <f t="shared" si="12"/>
        <v>1063</v>
      </c>
      <c r="J211" s="334">
        <f t="shared" si="13"/>
        <v>947.8571429</v>
      </c>
      <c r="K211" s="335">
        <f t="shared" si="2"/>
        <v>10062.28571</v>
      </c>
      <c r="L211" s="336">
        <f t="shared" si="3"/>
        <v>346.1428571</v>
      </c>
      <c r="M211" s="54">
        <f t="shared" si="4"/>
        <v>0.03440002272</v>
      </c>
      <c r="N211" s="54">
        <f t="shared" si="1"/>
        <v>0.01503403595</v>
      </c>
      <c r="O211" s="248"/>
      <c r="P211" s="248"/>
      <c r="Q211" s="248"/>
      <c r="R211" s="248"/>
      <c r="S211" s="328"/>
      <c r="T211" s="328"/>
      <c r="U211" s="328"/>
      <c r="V211" s="329"/>
    </row>
    <row r="212" ht="15.75" customHeight="1">
      <c r="A212" s="250">
        <f>all!A227</f>
        <v>44111</v>
      </c>
      <c r="B212" s="320">
        <f>all!K227</f>
        <v>1379036</v>
      </c>
      <c r="C212" s="320">
        <f>all!B227</f>
        <v>20961</v>
      </c>
      <c r="D212" s="256">
        <f>all!C227</f>
        <v>407</v>
      </c>
      <c r="E212" s="321">
        <f>all!L227</f>
        <v>11805</v>
      </c>
      <c r="F212" s="337">
        <f>all!M227</f>
        <v>0.03447691656</v>
      </c>
      <c r="G212" s="337">
        <f t="shared" si="5"/>
        <v>0.03463566802</v>
      </c>
      <c r="H212" s="357">
        <v>18645.0</v>
      </c>
      <c r="I212" s="334">
        <f t="shared" si="12"/>
        <v>1291</v>
      </c>
      <c r="J212" s="334">
        <f t="shared" si="13"/>
        <v>1020.142857</v>
      </c>
      <c r="K212" s="335">
        <f t="shared" si="2"/>
        <v>10212.42857</v>
      </c>
      <c r="L212" s="336">
        <f t="shared" si="3"/>
        <v>353.7142857</v>
      </c>
      <c r="M212" s="54">
        <f t="shared" si="4"/>
        <v>0.03463566802</v>
      </c>
      <c r="N212" s="54">
        <f t="shared" si="1"/>
        <v>0.01519974823</v>
      </c>
      <c r="O212" s="248"/>
      <c r="P212" s="248"/>
      <c r="Q212" s="248"/>
      <c r="R212" s="248"/>
      <c r="S212" s="328"/>
      <c r="T212" s="328"/>
      <c r="U212" s="328"/>
      <c r="V212" s="329"/>
    </row>
    <row r="213" ht="15.75" customHeight="1">
      <c r="A213" s="250">
        <f>all!A228</f>
        <v>44112</v>
      </c>
      <c r="B213" s="320">
        <f>all!K228</f>
        <v>1390270</v>
      </c>
      <c r="C213" s="320">
        <f>all!B228</f>
        <v>21395</v>
      </c>
      <c r="D213" s="256">
        <f>all!C228</f>
        <v>436</v>
      </c>
      <c r="E213" s="321">
        <f>all!L228</f>
        <v>11234</v>
      </c>
      <c r="F213" s="337">
        <f>all!M228</f>
        <v>0.03881075307</v>
      </c>
      <c r="G213" s="337">
        <f t="shared" si="5"/>
        <v>0.03476798176</v>
      </c>
      <c r="H213" s="357">
        <v>20079.0</v>
      </c>
      <c r="I213" s="334">
        <f t="shared" si="12"/>
        <v>1434</v>
      </c>
      <c r="J213" s="334">
        <f t="shared" si="13"/>
        <v>1113</v>
      </c>
      <c r="K213" s="335">
        <f t="shared" si="2"/>
        <v>10276.28571</v>
      </c>
      <c r="L213" s="336">
        <f t="shared" si="3"/>
        <v>357.2857143</v>
      </c>
      <c r="M213" s="54">
        <f t="shared" si="4"/>
        <v>0.03476798176</v>
      </c>
      <c r="N213" s="54">
        <f t="shared" si="1"/>
        <v>0.01538909708</v>
      </c>
      <c r="O213" s="248"/>
      <c r="P213" s="248"/>
      <c r="Q213" s="248"/>
      <c r="R213" s="248"/>
      <c r="S213" s="328"/>
      <c r="T213" s="328"/>
      <c r="U213" s="328"/>
      <c r="V213" s="329"/>
    </row>
    <row r="214" ht="15.75" customHeight="1">
      <c r="A214" s="250">
        <f>all!A229</f>
        <v>44113</v>
      </c>
      <c r="B214" s="320">
        <f>all!K229</f>
        <v>1400857</v>
      </c>
      <c r="C214" s="320">
        <f>all!B229</f>
        <v>21786</v>
      </c>
      <c r="D214" s="256">
        <f>all!C229</f>
        <v>391</v>
      </c>
      <c r="E214" s="321">
        <f>all!L229</f>
        <v>10587</v>
      </c>
      <c r="F214" s="337">
        <f>all!M229</f>
        <v>0.03693208652</v>
      </c>
      <c r="G214" s="337">
        <f t="shared" si="5"/>
        <v>0.0333997116</v>
      </c>
      <c r="H214" s="357">
        <v>21906.0</v>
      </c>
      <c r="I214" s="334">
        <f t="shared" si="12"/>
        <v>1827</v>
      </c>
      <c r="J214" s="334">
        <f t="shared" si="13"/>
        <v>1258</v>
      </c>
      <c r="K214" s="335">
        <f t="shared" si="2"/>
        <v>10402.14286</v>
      </c>
      <c r="L214" s="336">
        <f t="shared" si="3"/>
        <v>347.4285714</v>
      </c>
      <c r="M214" s="54">
        <f t="shared" si="4"/>
        <v>0.0333997116</v>
      </c>
      <c r="N214" s="54">
        <f t="shared" si="1"/>
        <v>0.01555190858</v>
      </c>
      <c r="O214" s="248"/>
      <c r="P214" s="248"/>
      <c r="Q214" s="248"/>
      <c r="R214" s="248"/>
      <c r="S214" s="328"/>
      <c r="T214" s="328"/>
      <c r="U214" s="328"/>
      <c r="V214" s="329"/>
    </row>
    <row r="215" ht="15.75" customHeight="1">
      <c r="A215" s="332">
        <f>all!A230</f>
        <v>44114</v>
      </c>
      <c r="B215" s="320">
        <f>all!K230</f>
        <v>1413838</v>
      </c>
      <c r="C215" s="320">
        <f>all!B230</f>
        <v>22092</v>
      </c>
      <c r="D215" s="256">
        <f>all!C230</f>
        <v>306</v>
      </c>
      <c r="E215" s="321">
        <f>all!L230</f>
        <v>12981</v>
      </c>
      <c r="F215" s="337">
        <f>all!M230</f>
        <v>0.02357291426</v>
      </c>
      <c r="G215" s="337">
        <f t="shared" si="5"/>
        <v>0.03331356001</v>
      </c>
      <c r="H215" s="357">
        <v>24326.0</v>
      </c>
      <c r="I215" s="334">
        <f t="shared" si="12"/>
        <v>2420</v>
      </c>
      <c r="J215" s="334">
        <f t="shared" si="13"/>
        <v>1465</v>
      </c>
      <c r="K215" s="335">
        <f t="shared" si="2"/>
        <v>10596.28571</v>
      </c>
      <c r="L215" s="336">
        <f t="shared" si="3"/>
        <v>353</v>
      </c>
      <c r="M215" s="54">
        <f t="shared" si="4"/>
        <v>0.03331356001</v>
      </c>
      <c r="N215" s="54">
        <f t="shared" si="1"/>
        <v>0.01562555257</v>
      </c>
      <c r="O215" s="248"/>
      <c r="P215" s="248"/>
      <c r="Q215" s="248"/>
      <c r="R215" s="248"/>
      <c r="S215" s="328"/>
      <c r="T215" s="328"/>
      <c r="U215" s="328"/>
      <c r="V215" s="329"/>
    </row>
    <row r="216" ht="15.75" customHeight="1">
      <c r="A216" s="332">
        <f>all!A231</f>
        <v>44115</v>
      </c>
      <c r="B216" s="320">
        <f>all!K231</f>
        <v>1423000</v>
      </c>
      <c r="C216" s="320">
        <f>all!B231</f>
        <v>22372</v>
      </c>
      <c r="D216" s="256">
        <f>all!C231</f>
        <v>280</v>
      </c>
      <c r="E216" s="321">
        <f>all!L231</f>
        <v>9162</v>
      </c>
      <c r="F216" s="337">
        <f>all!M231</f>
        <v>0.03056101288</v>
      </c>
      <c r="G216" s="337">
        <f t="shared" si="5"/>
        <v>0.03413782368</v>
      </c>
      <c r="H216" s="357">
        <v>25521.0</v>
      </c>
      <c r="I216" s="334">
        <f t="shared" si="12"/>
        <v>1195</v>
      </c>
      <c r="J216" s="334">
        <f t="shared" si="13"/>
        <v>1500.285714</v>
      </c>
      <c r="K216" s="335">
        <f t="shared" si="2"/>
        <v>10553.85714</v>
      </c>
      <c r="L216" s="336">
        <f t="shared" si="3"/>
        <v>360.2857143</v>
      </c>
      <c r="M216" s="54">
        <f t="shared" si="4"/>
        <v>0.03413782368</v>
      </c>
      <c r="N216" s="54">
        <f t="shared" si="1"/>
        <v>0.01572171469</v>
      </c>
      <c r="O216" s="248"/>
      <c r="P216" s="248"/>
      <c r="Q216" s="248"/>
      <c r="R216" s="248"/>
      <c r="S216" s="328"/>
      <c r="T216" s="328"/>
      <c r="U216" s="328"/>
      <c r="V216" s="329"/>
    </row>
    <row r="217" ht="15.75" customHeight="1">
      <c r="A217" s="250">
        <f>all!A232</f>
        <v>44116</v>
      </c>
      <c r="B217" s="320">
        <f>all!K232</f>
        <v>1429670</v>
      </c>
      <c r="C217" s="320">
        <f>all!B232</f>
        <v>22666</v>
      </c>
      <c r="D217" s="256">
        <f>all!C232</f>
        <v>295</v>
      </c>
      <c r="E217" s="321">
        <f>all!L232</f>
        <v>6670</v>
      </c>
      <c r="F217" s="337">
        <f>all!M232</f>
        <v>0.04422788606</v>
      </c>
      <c r="G217" s="337">
        <f t="shared" si="5"/>
        <v>0.03372504829</v>
      </c>
      <c r="H217" s="357">
        <v>25817.0</v>
      </c>
      <c r="I217" s="334">
        <f t="shared" si="12"/>
        <v>296</v>
      </c>
      <c r="J217" s="334">
        <f t="shared" si="13"/>
        <v>1360.857143</v>
      </c>
      <c r="K217" s="335">
        <f t="shared" si="2"/>
        <v>10649.14286</v>
      </c>
      <c r="L217" s="336">
        <f t="shared" si="3"/>
        <v>359.1428571</v>
      </c>
      <c r="M217" s="54">
        <f t="shared" si="4"/>
        <v>0.03372504829</v>
      </c>
      <c r="N217" s="54">
        <f t="shared" si="1"/>
        <v>0.01585400827</v>
      </c>
      <c r="O217" s="248"/>
      <c r="P217" s="248"/>
      <c r="Q217" s="248"/>
      <c r="R217" s="248"/>
      <c r="S217" s="328"/>
      <c r="T217" s="328"/>
      <c r="U217" s="328"/>
      <c r="V217" s="329"/>
    </row>
    <row r="218" ht="15.75" customHeight="1">
      <c r="A218" s="250">
        <f>all!A233</f>
        <v>44117</v>
      </c>
      <c r="B218" s="320">
        <f>all!K233</f>
        <v>1449231</v>
      </c>
      <c r="C218" s="320">
        <f>all!B233</f>
        <v>23074</v>
      </c>
      <c r="D218" s="256">
        <f>all!C233</f>
        <v>408</v>
      </c>
      <c r="E218" s="321">
        <f>all!L233</f>
        <v>19561</v>
      </c>
      <c r="F218" s="337">
        <f>all!M233</f>
        <v>0.02085782935</v>
      </c>
      <c r="G218" s="337">
        <f t="shared" si="5"/>
        <v>0.03076829268</v>
      </c>
      <c r="H218" s="357">
        <v>27076.0</v>
      </c>
      <c r="I218" s="334">
        <f t="shared" si="12"/>
        <v>1259</v>
      </c>
      <c r="J218" s="334">
        <f t="shared" si="13"/>
        <v>1388.857143</v>
      </c>
      <c r="K218" s="335">
        <f t="shared" si="2"/>
        <v>11714.28571</v>
      </c>
      <c r="L218" s="336">
        <f t="shared" si="3"/>
        <v>360.4285714</v>
      </c>
      <c r="M218" s="54">
        <f t="shared" si="4"/>
        <v>0.03076829268</v>
      </c>
      <c r="N218" s="54">
        <f t="shared" si="1"/>
        <v>0.01592154736</v>
      </c>
      <c r="O218" s="248"/>
      <c r="P218" s="248"/>
      <c r="Q218" s="248"/>
      <c r="R218" s="248"/>
      <c r="S218" s="328"/>
      <c r="T218" s="328"/>
      <c r="U218" s="328"/>
      <c r="V218" s="329"/>
    </row>
    <row r="219" ht="15.75" customHeight="1">
      <c r="A219" s="250">
        <f>all!A234</f>
        <v>44118</v>
      </c>
      <c r="B219" s="320">
        <f>all!K234</f>
        <v>1469357</v>
      </c>
      <c r="C219" s="320">
        <f>all!B234</f>
        <v>23509</v>
      </c>
      <c r="D219" s="256">
        <f>all!C234</f>
        <v>436</v>
      </c>
      <c r="E219" s="321">
        <f>all!L234</f>
        <v>20126</v>
      </c>
      <c r="F219" s="337">
        <f>all!M234</f>
        <v>0.02166351983</v>
      </c>
      <c r="G219" s="337">
        <f t="shared" si="5"/>
        <v>0.02825478017</v>
      </c>
      <c r="H219" s="357">
        <v>28481.0</v>
      </c>
      <c r="I219" s="334">
        <f t="shared" si="12"/>
        <v>1405</v>
      </c>
      <c r="J219" s="334">
        <f t="shared" si="13"/>
        <v>1405.142857</v>
      </c>
      <c r="K219" s="335">
        <f t="shared" si="2"/>
        <v>12903</v>
      </c>
      <c r="L219" s="336">
        <f t="shared" si="3"/>
        <v>364.5714286</v>
      </c>
      <c r="M219" s="54">
        <f t="shared" si="4"/>
        <v>0.02825478017</v>
      </c>
      <c r="N219" s="54">
        <f t="shared" si="1"/>
        <v>0.01599951543</v>
      </c>
      <c r="O219" s="248"/>
      <c r="P219" s="248"/>
      <c r="Q219" s="248"/>
      <c r="R219" s="248"/>
      <c r="S219" s="328"/>
      <c r="T219" s="328"/>
      <c r="U219" s="328"/>
      <c r="V219" s="329"/>
    </row>
    <row r="220" ht="15.75" customHeight="1">
      <c r="A220" s="250">
        <f>all!A235</f>
        <v>44119</v>
      </c>
      <c r="B220" s="320">
        <f>all!K235</f>
        <v>1489213</v>
      </c>
      <c r="C220" s="320">
        <f>all!B235</f>
        <v>23961</v>
      </c>
      <c r="D220" s="256">
        <f>all!C235</f>
        <v>453</v>
      </c>
      <c r="E220" s="321">
        <f>all!L235</f>
        <v>19856</v>
      </c>
      <c r="F220" s="337">
        <f>all!M235</f>
        <v>0.02281426269</v>
      </c>
      <c r="G220" s="337">
        <f t="shared" si="5"/>
        <v>0.02596444417</v>
      </c>
      <c r="H220" s="357">
        <v>30587.0</v>
      </c>
      <c r="I220" s="334">
        <f t="shared" si="12"/>
        <v>2106</v>
      </c>
      <c r="J220" s="334">
        <f t="shared" si="13"/>
        <v>1501.142857</v>
      </c>
      <c r="K220" s="335">
        <f t="shared" si="2"/>
        <v>14134.71429</v>
      </c>
      <c r="L220" s="336">
        <f t="shared" si="3"/>
        <v>367</v>
      </c>
      <c r="M220" s="54">
        <f t="shared" si="4"/>
        <v>0.02596444417</v>
      </c>
      <c r="N220" s="54">
        <f t="shared" si="1"/>
        <v>0.01608970644</v>
      </c>
      <c r="O220" s="248"/>
      <c r="P220" s="248"/>
      <c r="Q220" s="248"/>
      <c r="R220" s="248"/>
      <c r="S220" s="328"/>
      <c r="T220" s="328"/>
      <c r="U220" s="328"/>
      <c r="V220" s="329"/>
    </row>
    <row r="221" ht="15.75" customHeight="1">
      <c r="A221" s="250">
        <f>all!A236</f>
        <v>44120</v>
      </c>
      <c r="B221" s="320">
        <f>all!K236</f>
        <v>1508460</v>
      </c>
      <c r="C221" s="320">
        <f>all!B236</f>
        <v>24464</v>
      </c>
      <c r="D221" s="256">
        <f>all!C236</f>
        <v>508</v>
      </c>
      <c r="E221" s="321">
        <f>all!L236</f>
        <v>19247</v>
      </c>
      <c r="F221" s="337">
        <f>all!M236</f>
        <v>0.0263937237</v>
      </c>
      <c r="G221" s="337">
        <f t="shared" si="5"/>
        <v>0.02496212931</v>
      </c>
      <c r="H221" s="357">
        <v>32621.0</v>
      </c>
      <c r="I221" s="334">
        <f t="shared" si="12"/>
        <v>2034</v>
      </c>
      <c r="J221" s="334">
        <f t="shared" si="13"/>
        <v>1530.714286</v>
      </c>
      <c r="K221" s="335">
        <f t="shared" si="2"/>
        <v>15371.85714</v>
      </c>
      <c r="L221" s="336">
        <f t="shared" si="3"/>
        <v>383.7142857</v>
      </c>
      <c r="M221" s="54">
        <f t="shared" si="4"/>
        <v>0.02496212931</v>
      </c>
      <c r="N221" s="54">
        <f t="shared" si="1"/>
        <v>0.01621786458</v>
      </c>
      <c r="O221" s="248"/>
      <c r="P221" s="248"/>
      <c r="Q221" s="248"/>
      <c r="R221" s="248"/>
      <c r="S221" s="328"/>
      <c r="T221" s="328"/>
      <c r="U221" s="328"/>
      <c r="V221" s="329"/>
    </row>
    <row r="222" ht="15.75" customHeight="1">
      <c r="A222" s="332">
        <f>all!A237</f>
        <v>44121</v>
      </c>
      <c r="B222" s="320">
        <f>all!K237</f>
        <v>1527258</v>
      </c>
      <c r="C222" s="320">
        <f>all!B237</f>
        <v>24946</v>
      </c>
      <c r="D222" s="256">
        <f>all!C237</f>
        <v>482</v>
      </c>
      <c r="E222" s="321">
        <f>all!L237</f>
        <v>18798</v>
      </c>
      <c r="F222" s="337">
        <f>all!M237</f>
        <v>0.02564102564</v>
      </c>
      <c r="G222" s="337">
        <f t="shared" si="5"/>
        <v>0.02523364486</v>
      </c>
      <c r="H222" s="357">
        <v>34952.0</v>
      </c>
      <c r="I222" s="334">
        <f t="shared" si="12"/>
        <v>2331</v>
      </c>
      <c r="J222" s="334">
        <f t="shared" si="13"/>
        <v>1518</v>
      </c>
      <c r="K222" s="335">
        <f t="shared" si="2"/>
        <v>16202.85714</v>
      </c>
      <c r="L222" s="336">
        <f t="shared" si="3"/>
        <v>408.8571429</v>
      </c>
      <c r="M222" s="54">
        <f t="shared" si="4"/>
        <v>0.02523364486</v>
      </c>
      <c r="N222" s="54">
        <f t="shared" si="1"/>
        <v>0.01633384798</v>
      </c>
      <c r="O222" s="248"/>
      <c r="P222" s="248"/>
      <c r="Q222" s="248"/>
      <c r="R222" s="248"/>
      <c r="S222" s="328"/>
      <c r="T222" s="328"/>
      <c r="U222" s="328"/>
      <c r="V222" s="329"/>
    </row>
    <row r="223" ht="15.75" customHeight="1">
      <c r="A223" s="332">
        <f>all!A238</f>
        <v>44122</v>
      </c>
      <c r="B223" s="320">
        <f>all!K238</f>
        <v>1542156</v>
      </c>
      <c r="C223" s="320">
        <f>all!B238</f>
        <v>25384</v>
      </c>
      <c r="D223" s="256">
        <f>all!C238</f>
        <v>438</v>
      </c>
      <c r="E223" s="321">
        <f>all!L238</f>
        <v>14898</v>
      </c>
      <c r="F223" s="337">
        <f>all!M238</f>
        <v>0.02939991945</v>
      </c>
      <c r="G223" s="337">
        <f t="shared" si="5"/>
        <v>0.02534492598</v>
      </c>
      <c r="H223" s="357">
        <v>35568.0</v>
      </c>
      <c r="I223" s="334">
        <f t="shared" si="12"/>
        <v>616</v>
      </c>
      <c r="J223" s="334">
        <f t="shared" si="13"/>
        <v>1435.285714</v>
      </c>
      <c r="K223" s="335">
        <f t="shared" si="2"/>
        <v>17022.28571</v>
      </c>
      <c r="L223" s="336">
        <f t="shared" si="3"/>
        <v>431.4285714</v>
      </c>
      <c r="M223" s="54">
        <f t="shared" si="4"/>
        <v>0.02534492598</v>
      </c>
      <c r="N223" s="54">
        <f t="shared" si="1"/>
        <v>0.01646007278</v>
      </c>
      <c r="O223" s="248"/>
      <c r="P223" s="248"/>
      <c r="Q223" s="248"/>
      <c r="R223" s="248"/>
      <c r="S223" s="328"/>
      <c r="T223" s="328"/>
      <c r="U223" s="328"/>
      <c r="V223" s="329"/>
    </row>
    <row r="224" ht="15.75" customHeight="1">
      <c r="A224" s="250">
        <f>all!A239</f>
        <v>44123</v>
      </c>
      <c r="B224" s="320">
        <f>all!K239</f>
        <v>1549392</v>
      </c>
      <c r="C224" s="320">
        <f>all!B239</f>
        <v>25816</v>
      </c>
      <c r="D224" s="256">
        <f>all!C239</f>
        <v>438</v>
      </c>
      <c r="E224" s="321">
        <f>all!L239</f>
        <v>7236</v>
      </c>
      <c r="F224" s="337">
        <f>all!M239</f>
        <v>0.06053067993</v>
      </c>
      <c r="G224" s="337">
        <f t="shared" si="5"/>
        <v>0.0264195386</v>
      </c>
      <c r="H224" s="357">
        <v>35856.0</v>
      </c>
      <c r="I224" s="334">
        <f t="shared" si="12"/>
        <v>288</v>
      </c>
      <c r="J224" s="334">
        <f t="shared" si="13"/>
        <v>1434.142857</v>
      </c>
      <c r="K224" s="335">
        <f t="shared" si="2"/>
        <v>17103.14286</v>
      </c>
      <c r="L224" s="336">
        <f t="shared" si="3"/>
        <v>451.8571429</v>
      </c>
      <c r="M224" s="54">
        <f t="shared" si="4"/>
        <v>0.0264195386</v>
      </c>
      <c r="N224" s="54">
        <f t="shared" si="1"/>
        <v>0.01666201968</v>
      </c>
      <c r="O224" s="248"/>
      <c r="P224" s="248"/>
      <c r="Q224" s="248"/>
      <c r="R224" s="248"/>
      <c r="S224" s="328"/>
      <c r="T224" s="328"/>
      <c r="U224" s="328"/>
      <c r="V224" s="329"/>
    </row>
    <row r="225" ht="15.75" customHeight="1">
      <c r="A225" s="250">
        <f>all!A240</f>
        <v>44124</v>
      </c>
      <c r="B225" s="320">
        <f>all!K240</f>
        <v>1568798</v>
      </c>
      <c r="C225" s="320">
        <f>all!B240</f>
        <v>26469</v>
      </c>
      <c r="D225" s="256">
        <f>all!C240</f>
        <v>667</v>
      </c>
      <c r="E225" s="321">
        <f>all!L240</f>
        <v>19406</v>
      </c>
      <c r="F225" s="337">
        <f>all!M240</f>
        <v>0.03437081315</v>
      </c>
      <c r="G225" s="337">
        <f t="shared" si="5"/>
        <v>0.02861993694</v>
      </c>
      <c r="H225" s="357">
        <v>37842.0</v>
      </c>
      <c r="I225" s="334">
        <f t="shared" si="12"/>
        <v>1986</v>
      </c>
      <c r="J225" s="334">
        <f t="shared" si="13"/>
        <v>1538</v>
      </c>
      <c r="K225" s="335">
        <f t="shared" si="2"/>
        <v>17081</v>
      </c>
      <c r="L225" s="336">
        <f t="shared" si="3"/>
        <v>488.8571429</v>
      </c>
      <c r="M225" s="54">
        <f t="shared" si="4"/>
        <v>0.02861993694</v>
      </c>
      <c r="N225" s="54">
        <f t="shared" si="1"/>
        <v>0.01687215308</v>
      </c>
      <c r="O225" s="248"/>
      <c r="P225" s="248"/>
      <c r="Q225" s="248"/>
      <c r="R225" s="248"/>
      <c r="S225" s="328"/>
      <c r="T225" s="328"/>
      <c r="U225" s="328"/>
      <c r="V225" s="329"/>
    </row>
    <row r="226" ht="15.75" customHeight="1">
      <c r="A226" s="250">
        <f>all!A241</f>
        <v>44125</v>
      </c>
      <c r="B226" s="320">
        <f>all!K241</f>
        <v>1588713</v>
      </c>
      <c r="C226" s="320">
        <f>all!B241</f>
        <v>27334</v>
      </c>
      <c r="D226" s="256">
        <f>all!C241</f>
        <v>865</v>
      </c>
      <c r="E226" s="321">
        <f>all!L241</f>
        <v>19915</v>
      </c>
      <c r="F226" s="337">
        <f>all!M241</f>
        <v>0.04343459704</v>
      </c>
      <c r="G226" s="337">
        <f t="shared" si="5"/>
        <v>0.03226482121</v>
      </c>
      <c r="H226" s="357">
        <v>41827.0</v>
      </c>
      <c r="I226" s="334">
        <f t="shared" si="12"/>
        <v>3985</v>
      </c>
      <c r="J226" s="334">
        <f t="shared" si="13"/>
        <v>1906.571429</v>
      </c>
      <c r="K226" s="335">
        <f t="shared" si="2"/>
        <v>17050.85714</v>
      </c>
      <c r="L226" s="336">
        <f t="shared" si="3"/>
        <v>550.1428571</v>
      </c>
      <c r="M226" s="54">
        <f t="shared" si="4"/>
        <v>0.03226482121</v>
      </c>
      <c r="N226" s="54">
        <f t="shared" si="1"/>
        <v>0.01720512138</v>
      </c>
      <c r="O226" s="248"/>
      <c r="P226" s="248"/>
      <c r="Q226" s="248"/>
      <c r="R226" s="248"/>
      <c r="S226" s="328"/>
      <c r="T226" s="328"/>
      <c r="U226" s="328"/>
      <c r="V226" s="329"/>
    </row>
    <row r="227" ht="15.75" customHeight="1">
      <c r="A227" s="250">
        <f>all!A242</f>
        <v>44126</v>
      </c>
      <c r="B227" s="320">
        <f>all!K242</f>
        <v>1609040</v>
      </c>
      <c r="C227" s="320">
        <f>all!B242</f>
        <v>28216</v>
      </c>
      <c r="D227" s="256">
        <f>all!C242</f>
        <v>882</v>
      </c>
      <c r="E227" s="321">
        <f>all!L242</f>
        <v>20327</v>
      </c>
      <c r="F227" s="337">
        <f>all!M242</f>
        <v>0.04339056427</v>
      </c>
      <c r="G227" s="337">
        <f t="shared" si="5"/>
        <v>0.03571816035</v>
      </c>
      <c r="H227" s="357">
        <v>44700.0</v>
      </c>
      <c r="I227" s="334">
        <f t="shared" si="12"/>
        <v>2873</v>
      </c>
      <c r="J227" s="334">
        <f t="shared" si="13"/>
        <v>2016.142857</v>
      </c>
      <c r="K227" s="335">
        <f t="shared" si="2"/>
        <v>17118.14286</v>
      </c>
      <c r="L227" s="336">
        <f t="shared" si="3"/>
        <v>611.4285714</v>
      </c>
      <c r="M227" s="54">
        <f t="shared" si="4"/>
        <v>0.03571816035</v>
      </c>
      <c r="N227" s="54">
        <f t="shared" si="1"/>
        <v>0.01753592204</v>
      </c>
      <c r="O227" s="248"/>
      <c r="P227" s="248"/>
      <c r="Q227" s="248"/>
      <c r="R227" s="248"/>
      <c r="S227" s="328"/>
      <c r="T227" s="328"/>
      <c r="U227" s="328"/>
      <c r="V227" s="329"/>
    </row>
    <row r="228" ht="15.75" customHeight="1">
      <c r="A228" s="250">
        <f>all!A243</f>
        <v>44127</v>
      </c>
      <c r="B228" s="320">
        <f>all!K243</f>
        <v>1629489</v>
      </c>
      <c r="C228" s="320">
        <f>all!B243</f>
        <v>29057</v>
      </c>
      <c r="D228" s="256">
        <f>all!C243</f>
        <v>841</v>
      </c>
      <c r="E228" s="321">
        <f>all!L243</f>
        <v>20449</v>
      </c>
      <c r="F228" s="337">
        <f>all!M243</f>
        <v>0.04112670546</v>
      </c>
      <c r="G228" s="337">
        <f t="shared" si="5"/>
        <v>0.03811483198</v>
      </c>
      <c r="H228" s="357">
        <v>48262.0</v>
      </c>
      <c r="I228" s="334">
        <f t="shared" si="12"/>
        <v>3562</v>
      </c>
      <c r="J228" s="334">
        <f t="shared" si="13"/>
        <v>2234.428571</v>
      </c>
      <c r="K228" s="335">
        <f t="shared" si="2"/>
        <v>17289.85714</v>
      </c>
      <c r="L228" s="336">
        <f t="shared" si="3"/>
        <v>659</v>
      </c>
      <c r="M228" s="54">
        <f t="shared" si="4"/>
        <v>0.03811483198</v>
      </c>
      <c r="N228" s="54">
        <f t="shared" si="1"/>
        <v>0.01783197064</v>
      </c>
      <c r="O228" s="248"/>
      <c r="P228" s="248"/>
      <c r="Q228" s="248"/>
      <c r="R228" s="248"/>
      <c r="S228" s="328"/>
      <c r="T228" s="328"/>
      <c r="U228" s="328"/>
      <c r="V228" s="329"/>
    </row>
    <row r="229" ht="15.75" customHeight="1">
      <c r="A229" s="332">
        <f>all!A244</f>
        <v>44128</v>
      </c>
      <c r="B229" s="320">
        <f>all!K244</f>
        <v>1649561</v>
      </c>
      <c r="C229" s="320">
        <f>all!B244</f>
        <v>29992</v>
      </c>
      <c r="D229" s="256">
        <f>all!C244</f>
        <v>935</v>
      </c>
      <c r="E229" s="321">
        <f>all!L244</f>
        <v>20072</v>
      </c>
      <c r="F229" s="337">
        <f>all!M244</f>
        <v>0.04658230371</v>
      </c>
      <c r="G229" s="337">
        <f t="shared" si="5"/>
        <v>0.04142171492</v>
      </c>
      <c r="H229" s="357">
        <v>50846.0</v>
      </c>
      <c r="I229" s="334">
        <f t="shared" si="12"/>
        <v>2584</v>
      </c>
      <c r="J229" s="334">
        <f t="shared" si="13"/>
        <v>2270.571429</v>
      </c>
      <c r="K229" s="335">
        <f t="shared" si="2"/>
        <v>17471.85714</v>
      </c>
      <c r="L229" s="336">
        <f t="shared" si="3"/>
        <v>723.7142857</v>
      </c>
      <c r="M229" s="54">
        <f t="shared" si="4"/>
        <v>0.04142171492</v>
      </c>
      <c r="N229" s="54">
        <f t="shared" si="1"/>
        <v>0.01818180716</v>
      </c>
      <c r="O229" s="248"/>
      <c r="P229" s="248"/>
      <c r="Q229" s="248"/>
      <c r="R229" s="248"/>
      <c r="S229" s="328"/>
      <c r="T229" s="328"/>
      <c r="U229" s="328"/>
      <c r="V229" s="329"/>
    </row>
    <row r="230" ht="15.75" customHeight="1">
      <c r="A230" s="332">
        <f>all!A245</f>
        <v>44129</v>
      </c>
      <c r="B230" s="320">
        <f>all!K245</f>
        <v>1666151</v>
      </c>
      <c r="C230" s="320">
        <f>all!B245</f>
        <v>30782</v>
      </c>
      <c r="D230" s="256">
        <f>all!C245</f>
        <v>790</v>
      </c>
      <c r="E230" s="321">
        <f>all!L245</f>
        <v>16590</v>
      </c>
      <c r="F230" s="337">
        <f>all!M245</f>
        <v>0.04761904762</v>
      </c>
      <c r="G230" s="337">
        <f t="shared" si="5"/>
        <v>0.04369531029</v>
      </c>
      <c r="H230" s="357">
        <v>52892.0</v>
      </c>
      <c r="I230" s="334">
        <f t="shared" si="12"/>
        <v>2046</v>
      </c>
      <c r="J230" s="334">
        <f t="shared" si="13"/>
        <v>2474.857143</v>
      </c>
      <c r="K230" s="335">
        <f t="shared" si="2"/>
        <v>17713.57143</v>
      </c>
      <c r="L230" s="336">
        <f t="shared" si="3"/>
        <v>774</v>
      </c>
      <c r="M230" s="54">
        <f t="shared" si="4"/>
        <v>0.04369531029</v>
      </c>
      <c r="N230" s="54">
        <f t="shared" si="1"/>
        <v>0.01847491614</v>
      </c>
      <c r="O230" s="248"/>
      <c r="P230" s="248"/>
      <c r="Q230" s="248"/>
      <c r="R230" s="248"/>
      <c r="S230" s="328"/>
      <c r="T230" s="328"/>
      <c r="U230" s="328"/>
      <c r="V230" s="329"/>
    </row>
    <row r="231" ht="15.75" customHeight="1">
      <c r="A231" s="250">
        <f>all!A246</f>
        <v>44130</v>
      </c>
      <c r="B231" s="320">
        <f>all!K246</f>
        <v>1678129</v>
      </c>
      <c r="C231" s="320">
        <f>all!B246</f>
        <v>31496</v>
      </c>
      <c r="D231" s="256">
        <f>all!C246</f>
        <v>715</v>
      </c>
      <c r="E231" s="321">
        <f>all!L246</f>
        <v>11978</v>
      </c>
      <c r="F231" s="337">
        <f>all!M246</f>
        <v>0.05969277008</v>
      </c>
      <c r="G231" s="337">
        <f t="shared" si="5"/>
        <v>0.04423747641</v>
      </c>
      <c r="H231" s="357">
        <v>54707.0</v>
      </c>
      <c r="I231" s="334">
        <f t="shared" si="12"/>
        <v>1815</v>
      </c>
      <c r="J231" s="334">
        <f t="shared" si="13"/>
        <v>2693</v>
      </c>
      <c r="K231" s="335">
        <f t="shared" si="2"/>
        <v>18391</v>
      </c>
      <c r="L231" s="336">
        <f t="shared" si="3"/>
        <v>813.5714286</v>
      </c>
      <c r="M231" s="54">
        <f t="shared" si="4"/>
        <v>0.04423747641</v>
      </c>
      <c r="N231" s="54">
        <f t="shared" si="1"/>
        <v>0.01876852137</v>
      </c>
      <c r="O231" s="248"/>
      <c r="P231" s="248"/>
      <c r="Q231" s="248"/>
      <c r="R231" s="248"/>
      <c r="S231" s="328"/>
      <c r="T231" s="328"/>
      <c r="U231" s="328"/>
      <c r="V231" s="329"/>
    </row>
    <row r="232" ht="15.75" customHeight="1">
      <c r="A232" s="250">
        <f>all!A247</f>
        <v>44131</v>
      </c>
      <c r="B232" s="320">
        <f>all!K247</f>
        <v>1698327</v>
      </c>
      <c r="C232" s="320">
        <f>all!B247</f>
        <v>32752</v>
      </c>
      <c r="D232" s="256">
        <f>all!C247</f>
        <v>1259</v>
      </c>
      <c r="E232" s="321">
        <f>all!L247</f>
        <v>20198</v>
      </c>
      <c r="F232" s="337">
        <f>all!M247</f>
        <v>0.06233290425</v>
      </c>
      <c r="G232" s="337">
        <f t="shared" si="5"/>
        <v>0.04853739317</v>
      </c>
      <c r="H232" s="357">
        <v>57656.0</v>
      </c>
      <c r="I232" s="334">
        <f t="shared" si="12"/>
        <v>2949</v>
      </c>
      <c r="J232" s="334">
        <f t="shared" si="13"/>
        <v>2830.571429</v>
      </c>
      <c r="K232" s="335">
        <f t="shared" si="2"/>
        <v>18504.14286</v>
      </c>
      <c r="L232" s="336">
        <f t="shared" si="3"/>
        <v>898.1428571</v>
      </c>
      <c r="M232" s="54">
        <f t="shared" si="4"/>
        <v>0.04853739317</v>
      </c>
      <c r="N232" s="54">
        <f t="shared" si="1"/>
        <v>0.01928486092</v>
      </c>
      <c r="O232" s="248"/>
      <c r="P232" s="248"/>
      <c r="Q232" s="248"/>
      <c r="R232" s="248"/>
      <c r="S232" s="328"/>
      <c r="T232" s="328"/>
      <c r="U232" s="328"/>
      <c r="V232" s="329"/>
    </row>
    <row r="233" ht="15.75" customHeight="1">
      <c r="A233" s="250">
        <f>all!A248</f>
        <v>44132</v>
      </c>
      <c r="B233" s="320">
        <f>all!K248</f>
        <v>1718450</v>
      </c>
      <c r="C233" s="320">
        <f>all!B248</f>
        <v>34299</v>
      </c>
      <c r="D233" s="256">
        <f>all!C248</f>
        <v>1547</v>
      </c>
      <c r="E233" s="321">
        <f>all!L248</f>
        <v>20123</v>
      </c>
      <c r="F233" s="337">
        <f>all!M248</f>
        <v>0.07687720519</v>
      </c>
      <c r="G233" s="337">
        <f t="shared" si="5"/>
        <v>0.05371636465</v>
      </c>
      <c r="H233" s="357">
        <v>61784.0</v>
      </c>
      <c r="I233" s="334">
        <f t="shared" si="12"/>
        <v>4128</v>
      </c>
      <c r="J233" s="334">
        <f t="shared" si="13"/>
        <v>2851</v>
      </c>
      <c r="K233" s="335">
        <f t="shared" si="2"/>
        <v>18533.85714</v>
      </c>
      <c r="L233" s="336">
        <f t="shared" si="3"/>
        <v>995.5714286</v>
      </c>
      <c r="M233" s="54">
        <f t="shared" si="4"/>
        <v>0.05371636465</v>
      </c>
      <c r="N233" s="54">
        <f t="shared" si="1"/>
        <v>0.01995926562</v>
      </c>
      <c r="O233" s="248"/>
      <c r="P233" s="248"/>
      <c r="Q233" s="248"/>
      <c r="R233" s="248"/>
      <c r="S233" s="328"/>
      <c r="T233" s="328"/>
      <c r="U233" s="328"/>
      <c r="V233" s="329"/>
    </row>
    <row r="234" ht="15.75" customHeight="1">
      <c r="A234" s="250">
        <f>all!A249</f>
        <v>44133</v>
      </c>
      <c r="B234" s="320">
        <f>all!K249</f>
        <v>1730519</v>
      </c>
      <c r="C234" s="320">
        <f>all!B249</f>
        <v>35510</v>
      </c>
      <c r="D234" s="256">
        <f>all!C249</f>
        <v>1211</v>
      </c>
      <c r="E234" s="321">
        <f>all!L249</f>
        <v>12069</v>
      </c>
      <c r="F234" s="337">
        <f>all!M249</f>
        <v>0.1003397133</v>
      </c>
      <c r="G234" s="337">
        <f t="shared" si="5"/>
        <v>0.06007622717</v>
      </c>
      <c r="H234" s="357">
        <v>62678.0</v>
      </c>
      <c r="I234" s="334">
        <f t="shared" si="12"/>
        <v>894</v>
      </c>
      <c r="J234" s="334">
        <f t="shared" si="13"/>
        <v>2568.285714</v>
      </c>
      <c r="K234" s="335">
        <f t="shared" si="2"/>
        <v>17354.14286</v>
      </c>
      <c r="L234" s="336">
        <f t="shared" si="3"/>
        <v>1042.571429</v>
      </c>
      <c r="M234" s="54">
        <f t="shared" si="4"/>
        <v>0.06007622717</v>
      </c>
      <c r="N234" s="54">
        <f t="shared" si="1"/>
        <v>0.0205198556</v>
      </c>
      <c r="O234" s="248"/>
      <c r="P234" s="248"/>
      <c r="Q234" s="248"/>
      <c r="R234" s="248"/>
      <c r="S234" s="328"/>
      <c r="T234" s="328"/>
      <c r="U234" s="328"/>
      <c r="V234" s="329"/>
    </row>
    <row r="235" ht="15.75" customHeight="1">
      <c r="A235" s="250">
        <f>all!A250</f>
        <v>44134</v>
      </c>
      <c r="B235" s="320">
        <f>all!K250</f>
        <v>1753842</v>
      </c>
      <c r="C235" s="320">
        <f>all!B250</f>
        <v>37196</v>
      </c>
      <c r="D235" s="256">
        <f>all!C250</f>
        <v>1690</v>
      </c>
      <c r="E235" s="321">
        <f>all!L250</f>
        <v>23323</v>
      </c>
      <c r="F235" s="337">
        <f>all!M250</f>
        <v>0.07246066115</v>
      </c>
      <c r="G235" s="337">
        <f t="shared" si="5"/>
        <v>0.06551510619</v>
      </c>
      <c r="H235" s="357">
        <v>68896.0</v>
      </c>
      <c r="I235" s="334">
        <f t="shared" si="12"/>
        <v>6218</v>
      </c>
      <c r="J235" s="334">
        <f t="shared" si="13"/>
        <v>2947.714286</v>
      </c>
      <c r="K235" s="335">
        <f t="shared" si="2"/>
        <v>17764.71429</v>
      </c>
      <c r="L235" s="336">
        <f t="shared" si="3"/>
        <v>1163.857143</v>
      </c>
      <c r="M235" s="54">
        <f t="shared" si="4"/>
        <v>0.06551510619</v>
      </c>
      <c r="N235" s="54">
        <f t="shared" si="1"/>
        <v>0.02120829584</v>
      </c>
      <c r="O235" s="248"/>
      <c r="P235" s="248"/>
      <c r="Q235" s="248"/>
      <c r="R235" s="248"/>
      <c r="S235" s="328"/>
      <c r="T235" s="328"/>
      <c r="U235" s="328"/>
      <c r="V235" s="329"/>
    </row>
    <row r="236" ht="15.75" customHeight="1">
      <c r="A236" s="332">
        <f>all!A251</f>
        <v>44135</v>
      </c>
      <c r="B236" s="320">
        <f>all!K251</f>
        <v>1777322</v>
      </c>
      <c r="C236" s="320">
        <f>all!B251</f>
        <v>39251</v>
      </c>
      <c r="D236" s="256">
        <f>all!C251</f>
        <v>2056</v>
      </c>
      <c r="E236" s="321">
        <f>all!L251</f>
        <v>23480</v>
      </c>
      <c r="F236" s="337">
        <f>all!M251</f>
        <v>0.08756388416</v>
      </c>
      <c r="G236" s="337">
        <f t="shared" si="5"/>
        <v>0.07254169895</v>
      </c>
      <c r="H236" s="357">
        <v>71601.0</v>
      </c>
      <c r="I236" s="334">
        <f t="shared" si="12"/>
        <v>2705</v>
      </c>
      <c r="J236" s="334">
        <f t="shared" si="13"/>
        <v>2965</v>
      </c>
      <c r="K236" s="335">
        <f t="shared" si="2"/>
        <v>18251.57143</v>
      </c>
      <c r="L236" s="336">
        <f t="shared" si="3"/>
        <v>1324</v>
      </c>
      <c r="M236" s="54">
        <f t="shared" si="4"/>
        <v>0.07254169895</v>
      </c>
      <c r="N236" s="54">
        <f t="shared" si="1"/>
        <v>0.02208434938</v>
      </c>
      <c r="O236" s="248"/>
      <c r="P236" s="248"/>
      <c r="Q236" s="248"/>
      <c r="R236" s="248"/>
      <c r="S236" s="328"/>
      <c r="T236" s="328"/>
      <c r="U236" s="328"/>
      <c r="V236" s="329"/>
    </row>
    <row r="237" ht="15.75" customHeight="1">
      <c r="A237" s="332">
        <f>all!A252</f>
        <v>44136</v>
      </c>
      <c r="B237" s="320">
        <f>all!K252</f>
        <v>1792030</v>
      </c>
      <c r="C237" s="320">
        <f>all!B252</f>
        <v>40929</v>
      </c>
      <c r="D237" s="256">
        <f>all!C252</f>
        <v>1678</v>
      </c>
      <c r="E237" s="321">
        <f>all!L252</f>
        <v>14708</v>
      </c>
      <c r="F237" s="337">
        <f>all!M252</f>
        <v>0.1140875714</v>
      </c>
      <c r="G237" s="337">
        <f t="shared" si="5"/>
        <v>0.08068065364</v>
      </c>
      <c r="H237" s="357">
        <v>72999.0</v>
      </c>
      <c r="I237" s="334">
        <f t="shared" si="12"/>
        <v>1398</v>
      </c>
      <c r="J237" s="334">
        <f t="shared" si="13"/>
        <v>2872.428571</v>
      </c>
      <c r="K237" s="335">
        <f t="shared" si="2"/>
        <v>17982.71429</v>
      </c>
      <c r="L237" s="336">
        <f t="shared" si="3"/>
        <v>1450.857143</v>
      </c>
      <c r="M237" s="54">
        <f t="shared" si="4"/>
        <v>0.08068065364</v>
      </c>
      <c r="N237" s="54">
        <f t="shared" si="1"/>
        <v>0.02283946139</v>
      </c>
      <c r="O237" s="248"/>
      <c r="P237" s="248"/>
      <c r="Q237" s="248"/>
      <c r="R237" s="248"/>
      <c r="S237" s="328"/>
      <c r="T237" s="328"/>
      <c r="U237" s="328"/>
      <c r="V237" s="329"/>
    </row>
    <row r="238" ht="15.75" customHeight="1">
      <c r="A238" s="250">
        <f>all!A253</f>
        <v>44137</v>
      </c>
      <c r="B238" s="320">
        <f>all!K253</f>
        <v>1804016</v>
      </c>
      <c r="C238" s="320">
        <f>all!B253</f>
        <v>42080</v>
      </c>
      <c r="D238" s="256">
        <f>all!C253</f>
        <v>1152</v>
      </c>
      <c r="E238" s="321">
        <f>all!L253</f>
        <v>11986</v>
      </c>
      <c r="F238" s="337">
        <f>all!M253</f>
        <v>0.09611213082</v>
      </c>
      <c r="G238" s="337">
        <f t="shared" si="5"/>
        <v>0.08414689364</v>
      </c>
      <c r="H238" s="357">
        <v>74518.0</v>
      </c>
      <c r="I238" s="334">
        <f t="shared" si="12"/>
        <v>1519</v>
      </c>
      <c r="J238" s="334">
        <f t="shared" si="13"/>
        <v>2830.142857</v>
      </c>
      <c r="K238" s="335">
        <f t="shared" si="2"/>
        <v>17983.85714</v>
      </c>
      <c r="L238" s="336">
        <f t="shared" si="3"/>
        <v>1513.285714</v>
      </c>
      <c r="M238" s="54">
        <f t="shared" si="4"/>
        <v>0.08414689364</v>
      </c>
      <c r="N238" s="54">
        <f t="shared" si="1"/>
        <v>0.02332573547</v>
      </c>
      <c r="O238" s="248"/>
      <c r="P238" s="248"/>
      <c r="Q238" s="248"/>
      <c r="R238" s="248"/>
      <c r="S238" s="328"/>
      <c r="T238" s="328"/>
      <c r="U238" s="328"/>
      <c r="V238" s="329"/>
    </row>
    <row r="239" ht="15.75" customHeight="1">
      <c r="A239" s="250">
        <f>all!A254</f>
        <v>44138</v>
      </c>
      <c r="B239" s="320">
        <f>all!K254</f>
        <v>1829091</v>
      </c>
      <c r="C239" s="320">
        <f>all!B254</f>
        <v>44246</v>
      </c>
      <c r="D239" s="256">
        <f>all!C254</f>
        <v>2166</v>
      </c>
      <c r="E239" s="321">
        <f>all!L254</f>
        <v>25075</v>
      </c>
      <c r="F239" s="337">
        <f>all!M254</f>
        <v>0.08638085743</v>
      </c>
      <c r="G239" s="337">
        <f t="shared" si="5"/>
        <v>0.08794469426</v>
      </c>
      <c r="H239" s="357">
        <v>77431.0</v>
      </c>
      <c r="I239" s="334">
        <f t="shared" si="12"/>
        <v>2913</v>
      </c>
      <c r="J239" s="334">
        <f t="shared" si="13"/>
        <v>2825</v>
      </c>
      <c r="K239" s="335">
        <f t="shared" si="2"/>
        <v>18680.57143</v>
      </c>
      <c r="L239" s="336">
        <f t="shared" si="3"/>
        <v>1642.857143</v>
      </c>
      <c r="M239" s="54">
        <f t="shared" si="4"/>
        <v>0.08794469426</v>
      </c>
      <c r="N239" s="54">
        <f t="shared" si="1"/>
        <v>0.02419015784</v>
      </c>
      <c r="O239" s="248"/>
      <c r="P239" s="248"/>
      <c r="Q239" s="248"/>
      <c r="R239" s="248"/>
      <c r="S239" s="328"/>
      <c r="T239" s="328"/>
      <c r="U239" s="328"/>
      <c r="V239" s="329"/>
    </row>
    <row r="240" ht="15.75" customHeight="1">
      <c r="A240" s="250">
        <f>all!A255</f>
        <v>44139</v>
      </c>
      <c r="B240" s="320">
        <f>all!K255</f>
        <v>1853295</v>
      </c>
      <c r="C240" s="320">
        <f>all!B255</f>
        <v>46892</v>
      </c>
      <c r="D240" s="256">
        <f>all!C255</f>
        <v>2646</v>
      </c>
      <c r="E240" s="321">
        <f>all!L255</f>
        <v>24204</v>
      </c>
      <c r="F240" s="337">
        <f>all!M255</f>
        <v>0.1093207734</v>
      </c>
      <c r="G240" s="337">
        <f t="shared" si="5"/>
        <v>0.09343320108</v>
      </c>
      <c r="H240" s="357">
        <v>80515.0</v>
      </c>
      <c r="I240" s="334">
        <f t="shared" si="12"/>
        <v>3084</v>
      </c>
      <c r="J240" s="334">
        <f t="shared" si="13"/>
        <v>2675.857143</v>
      </c>
      <c r="K240" s="335">
        <f t="shared" si="2"/>
        <v>19263.57143</v>
      </c>
      <c r="L240" s="336">
        <f t="shared" si="3"/>
        <v>1799.857143</v>
      </c>
      <c r="M240" s="54">
        <f t="shared" si="4"/>
        <v>0.09343320108</v>
      </c>
      <c r="N240" s="54">
        <f t="shared" si="1"/>
        <v>0.02530196218</v>
      </c>
      <c r="O240" s="248"/>
      <c r="P240" s="248"/>
      <c r="Q240" s="248"/>
      <c r="R240" s="248"/>
      <c r="S240" s="328"/>
      <c r="T240" s="328"/>
      <c r="U240" s="328"/>
      <c r="V240" s="329"/>
    </row>
    <row r="241" ht="15.75" customHeight="1">
      <c r="A241" s="250">
        <f>all!A256</f>
        <v>44140</v>
      </c>
      <c r="B241" s="320">
        <f>all!K256</f>
        <v>1876471</v>
      </c>
      <c r="C241" s="320">
        <f>all!B256</f>
        <v>49807</v>
      </c>
      <c r="D241" s="256">
        <f>all!C256</f>
        <v>2917</v>
      </c>
      <c r="E241" s="321">
        <f>all!L256</f>
        <v>23176</v>
      </c>
      <c r="F241" s="337">
        <f>all!M256</f>
        <v>0.1258629617</v>
      </c>
      <c r="G241" s="337">
        <f t="shared" si="5"/>
        <v>0.09801167507</v>
      </c>
      <c r="H241" s="357">
        <v>83567.0</v>
      </c>
      <c r="I241" s="334">
        <f t="shared" si="12"/>
        <v>3052</v>
      </c>
      <c r="J241" s="334">
        <f t="shared" si="13"/>
        <v>2984.142857</v>
      </c>
      <c r="K241" s="335">
        <f t="shared" si="2"/>
        <v>20850.28571</v>
      </c>
      <c r="L241" s="336">
        <f t="shared" si="3"/>
        <v>2043.571429</v>
      </c>
      <c r="M241" s="54">
        <f t="shared" si="4"/>
        <v>0.09801167507</v>
      </c>
      <c r="N241" s="54">
        <f t="shared" si="1"/>
        <v>0.02654290954</v>
      </c>
      <c r="O241" s="248"/>
      <c r="P241" s="248"/>
      <c r="Q241" s="248"/>
      <c r="R241" s="248"/>
      <c r="S241" s="328"/>
      <c r="T241" s="328"/>
      <c r="U241" s="328"/>
      <c r="V241" s="329"/>
    </row>
    <row r="242" ht="15.75" customHeight="1">
      <c r="A242" s="250">
        <f>all!A257</f>
        <v>44141</v>
      </c>
      <c r="B242" s="320">
        <f>all!K257</f>
        <v>1902458</v>
      </c>
      <c r="C242" s="320">
        <f>all!B257</f>
        <v>52254</v>
      </c>
      <c r="D242" s="256">
        <f>all!C257</f>
        <v>2448</v>
      </c>
      <c r="E242" s="321">
        <f>all!L257</f>
        <v>25987</v>
      </c>
      <c r="F242" s="337">
        <f>all!M257</f>
        <v>0.09420094663</v>
      </c>
      <c r="G242" s="337">
        <f t="shared" si="5"/>
        <v>0.1013551704</v>
      </c>
      <c r="H242" s="357">
        <v>87170.0</v>
      </c>
      <c r="I242" s="334">
        <f t="shared" si="12"/>
        <v>3603</v>
      </c>
      <c r="J242" s="334">
        <f t="shared" si="13"/>
        <v>2610.571429</v>
      </c>
      <c r="K242" s="335">
        <f t="shared" si="2"/>
        <v>21230.85714</v>
      </c>
      <c r="L242" s="336">
        <f t="shared" si="3"/>
        <v>2151.857143</v>
      </c>
      <c r="M242" s="54">
        <f t="shared" si="4"/>
        <v>0.1013551704</v>
      </c>
      <c r="N242" s="54">
        <f t="shared" si="1"/>
        <v>0.02746657219</v>
      </c>
      <c r="O242" s="248"/>
      <c r="P242" s="248"/>
      <c r="Q242" s="248"/>
      <c r="R242" s="248"/>
      <c r="S242" s="328"/>
      <c r="T242" s="328"/>
      <c r="U242" s="328"/>
      <c r="V242" s="329"/>
    </row>
    <row r="243" ht="15.75" customHeight="1">
      <c r="A243" s="332">
        <f>all!A258</f>
        <v>44142</v>
      </c>
      <c r="B243" s="320">
        <f>all!K258</f>
        <v>1926544</v>
      </c>
      <c r="C243" s="320">
        <f>all!B258</f>
        <v>54810</v>
      </c>
      <c r="D243" s="256">
        <f>all!C258</f>
        <v>2556</v>
      </c>
      <c r="E243" s="321">
        <f>all!L258</f>
        <v>24086</v>
      </c>
      <c r="F243" s="337">
        <f>all!M258</f>
        <v>0.1061197376</v>
      </c>
      <c r="G243" s="337">
        <f t="shared" si="5"/>
        <v>0.104294273</v>
      </c>
      <c r="H243" s="357">
        <v>90967.0</v>
      </c>
      <c r="I243" s="334">
        <f t="shared" si="12"/>
        <v>3797</v>
      </c>
      <c r="J243" s="334">
        <f t="shared" si="13"/>
        <v>2766.571429</v>
      </c>
      <c r="K243" s="335">
        <f t="shared" si="2"/>
        <v>21317.42857</v>
      </c>
      <c r="L243" s="336">
        <f t="shared" si="3"/>
        <v>2223.285714</v>
      </c>
      <c r="M243" s="54">
        <f t="shared" si="4"/>
        <v>0.104294273</v>
      </c>
      <c r="N243" s="54">
        <f t="shared" si="1"/>
        <v>0.02844990823</v>
      </c>
      <c r="O243" s="248"/>
      <c r="P243" s="248"/>
      <c r="Q243" s="248"/>
      <c r="R243" s="248"/>
      <c r="S243" s="328"/>
      <c r="T243" s="328"/>
      <c r="U243" s="328"/>
      <c r="V243" s="329"/>
    </row>
    <row r="244" ht="15.75" customHeight="1">
      <c r="A244" s="332">
        <f>all!A259</f>
        <v>44143</v>
      </c>
      <c r="B244" s="320">
        <f>all!K259</f>
        <v>1941656</v>
      </c>
      <c r="C244" s="320">
        <f>all!B259</f>
        <v>56723</v>
      </c>
      <c r="D244" s="256">
        <f>all!C259</f>
        <v>1914</v>
      </c>
      <c r="E244" s="321">
        <f>all!L259</f>
        <v>15112</v>
      </c>
      <c r="F244" s="337">
        <f>all!M259</f>
        <v>0.1266543145</v>
      </c>
      <c r="G244" s="337">
        <f t="shared" si="5"/>
        <v>0.1055899376</v>
      </c>
      <c r="H244" s="357">
        <v>91989.0</v>
      </c>
      <c r="I244" s="334">
        <f t="shared" si="12"/>
        <v>1022</v>
      </c>
      <c r="J244" s="334">
        <f t="shared" si="13"/>
        <v>2712.857143</v>
      </c>
      <c r="K244" s="335">
        <f t="shared" si="2"/>
        <v>21375.14286</v>
      </c>
      <c r="L244" s="336">
        <f t="shared" si="3"/>
        <v>2257</v>
      </c>
      <c r="M244" s="54">
        <f t="shared" si="4"/>
        <v>0.1055899376</v>
      </c>
      <c r="N244" s="54">
        <f t="shared" si="1"/>
        <v>0.02921372272</v>
      </c>
      <c r="O244" s="248"/>
      <c r="P244" s="248"/>
      <c r="Q244" s="248"/>
      <c r="R244" s="248"/>
      <c r="S244" s="328"/>
      <c r="T244" s="328"/>
      <c r="U244" s="328"/>
      <c r="V244" s="329"/>
    </row>
    <row r="245" ht="15.75" customHeight="1">
      <c r="A245" s="250">
        <f>all!A260</f>
        <v>44144</v>
      </c>
      <c r="B245" s="320">
        <f>all!K260</f>
        <v>1952343</v>
      </c>
      <c r="C245" s="320">
        <f>all!B260</f>
        <v>58187</v>
      </c>
      <c r="D245" s="256">
        <f>all!C260</f>
        <v>1490</v>
      </c>
      <c r="E245" s="321">
        <f>all!L260</f>
        <v>10687</v>
      </c>
      <c r="F245" s="337">
        <f>all!M260</f>
        <v>0.1394217273</v>
      </c>
      <c r="G245" s="337">
        <f t="shared" si="5"/>
        <v>0.1087934092</v>
      </c>
      <c r="H245" s="357">
        <v>92623.0</v>
      </c>
      <c r="I245" s="334">
        <f t="shared" si="12"/>
        <v>634</v>
      </c>
      <c r="J245" s="334">
        <f t="shared" si="13"/>
        <v>2586.428571</v>
      </c>
      <c r="K245" s="335">
        <f t="shared" si="2"/>
        <v>21189.57143</v>
      </c>
      <c r="L245" s="336">
        <f t="shared" si="3"/>
        <v>2305.285714</v>
      </c>
      <c r="M245" s="54">
        <f t="shared" si="4"/>
        <v>0.1087934092</v>
      </c>
      <c r="N245" s="54">
        <f t="shared" si="1"/>
        <v>0.02980367692</v>
      </c>
      <c r="O245" s="248"/>
      <c r="P245" s="248"/>
      <c r="Q245" s="248"/>
      <c r="R245" s="248"/>
      <c r="S245" s="328"/>
      <c r="T245" s="328"/>
      <c r="U245" s="328"/>
      <c r="V245" s="329"/>
    </row>
    <row r="246" ht="15.75" customHeight="1">
      <c r="A246" s="250">
        <f>all!A261</f>
        <v>44145</v>
      </c>
      <c r="B246" s="320">
        <f>all!K261</f>
        <v>1977560</v>
      </c>
      <c r="C246" s="320">
        <f>all!B261</f>
        <v>60571</v>
      </c>
      <c r="D246" s="256">
        <f>all!C261</f>
        <v>2384</v>
      </c>
      <c r="E246" s="321">
        <f>all!L261</f>
        <v>25217</v>
      </c>
      <c r="F246" s="337">
        <f>all!M261</f>
        <v>0.09453939803</v>
      </c>
      <c r="G246" s="337">
        <f t="shared" si="5"/>
        <v>0.110157676</v>
      </c>
      <c r="H246" s="357">
        <v>95221.0</v>
      </c>
      <c r="I246" s="334">
        <f t="shared" si="12"/>
        <v>2598</v>
      </c>
      <c r="J246" s="334">
        <f t="shared" si="13"/>
        <v>2541.428571</v>
      </c>
      <c r="K246" s="335">
        <f t="shared" si="2"/>
        <v>21209.85714</v>
      </c>
      <c r="L246" s="336">
        <f t="shared" si="3"/>
        <v>2336.428571</v>
      </c>
      <c r="M246" s="54">
        <f t="shared" si="4"/>
        <v>0.110157676</v>
      </c>
      <c r="N246" s="54">
        <f t="shared" si="1"/>
        <v>0.03062915917</v>
      </c>
      <c r="O246" s="248"/>
      <c r="P246" s="248"/>
      <c r="Q246" s="248"/>
      <c r="R246" s="248"/>
      <c r="S246" s="328"/>
      <c r="T246" s="328"/>
      <c r="U246" s="328"/>
      <c r="V246" s="329"/>
    </row>
    <row r="247" ht="15.75" customHeight="1">
      <c r="A247" s="250">
        <f>all!A262</f>
        <v>44146</v>
      </c>
      <c r="B247" s="320">
        <f>all!K262</f>
        <v>2003274</v>
      </c>
      <c r="C247" s="320">
        <f>all!B262</f>
        <v>63321</v>
      </c>
      <c r="D247" s="256">
        <f>all!C262</f>
        <v>2752</v>
      </c>
      <c r="E247" s="321">
        <f>all!L262</f>
        <v>25714</v>
      </c>
      <c r="F247" s="337">
        <f>all!M262</f>
        <v>0.1070234114</v>
      </c>
      <c r="G247" s="337">
        <f t="shared" si="5"/>
        <v>0.1097553658</v>
      </c>
      <c r="H247" s="357">
        <v>98697.0</v>
      </c>
      <c r="I247" s="334">
        <f t="shared" si="12"/>
        <v>3476</v>
      </c>
      <c r="J247" s="334">
        <f t="shared" si="13"/>
        <v>2597.428571</v>
      </c>
      <c r="K247" s="335">
        <f t="shared" si="2"/>
        <v>21425.57143</v>
      </c>
      <c r="L247" s="336">
        <f t="shared" si="3"/>
        <v>2351.571429</v>
      </c>
      <c r="M247" s="54">
        <f t="shared" si="4"/>
        <v>0.1097553658</v>
      </c>
      <c r="N247" s="54">
        <f t="shared" si="1"/>
        <v>0.03160875647</v>
      </c>
      <c r="O247" s="248"/>
      <c r="P247" s="248"/>
      <c r="Q247" s="248"/>
      <c r="R247" s="248"/>
      <c r="S247" s="328"/>
      <c r="T247" s="328"/>
      <c r="U247" s="328"/>
      <c r="V247" s="329"/>
    </row>
    <row r="248" ht="15.75" customHeight="1">
      <c r="A248" s="250">
        <f>all!A263</f>
        <v>44147</v>
      </c>
      <c r="B248" s="320">
        <f>all!K263</f>
        <v>2028196</v>
      </c>
      <c r="C248" s="320">
        <f>all!B263</f>
        <v>66637</v>
      </c>
      <c r="D248" s="256">
        <f>all!C263</f>
        <v>3316</v>
      </c>
      <c r="E248" s="321">
        <f>all!L263</f>
        <v>24922</v>
      </c>
      <c r="F248" s="337">
        <f>all!M263</f>
        <v>0.133055132</v>
      </c>
      <c r="G248" s="337">
        <f t="shared" si="5"/>
        <v>0.1111220959</v>
      </c>
      <c r="H248" s="357">
        <v>102369.0</v>
      </c>
      <c r="I248" s="334">
        <f t="shared" si="12"/>
        <v>3672</v>
      </c>
      <c r="J248" s="334">
        <f t="shared" si="13"/>
        <v>2686</v>
      </c>
      <c r="K248" s="335">
        <f t="shared" si="2"/>
        <v>21675</v>
      </c>
      <c r="L248" s="336">
        <f t="shared" si="3"/>
        <v>2408.571429</v>
      </c>
      <c r="M248" s="54">
        <f t="shared" si="4"/>
        <v>0.1111220959</v>
      </c>
      <c r="N248" s="54">
        <f t="shared" si="1"/>
        <v>0.0328553059</v>
      </c>
      <c r="O248" s="248"/>
      <c r="P248" s="248"/>
      <c r="Q248" s="248"/>
      <c r="R248" s="248"/>
      <c r="S248" s="328"/>
      <c r="T248" s="328"/>
      <c r="U248" s="328"/>
      <c r="V248" s="329"/>
    </row>
    <row r="249" ht="15.75" customHeight="1">
      <c r="A249" s="250">
        <f>all!A264</f>
        <v>44148</v>
      </c>
      <c r="B249" s="320">
        <f>all!K264</f>
        <v>2053166</v>
      </c>
      <c r="C249" s="320">
        <f>all!B264</f>
        <v>69675</v>
      </c>
      <c r="D249" s="256">
        <f>all!C264</f>
        <v>3038</v>
      </c>
      <c r="E249" s="321">
        <f>all!L264</f>
        <v>24970</v>
      </c>
      <c r="F249" s="337">
        <f>all!M264</f>
        <v>0.1216659992</v>
      </c>
      <c r="G249" s="337">
        <f t="shared" si="5"/>
        <v>0.1157868195</v>
      </c>
      <c r="H249" s="357">
        <v>106834.0</v>
      </c>
      <c r="I249" s="334">
        <f t="shared" si="12"/>
        <v>4465</v>
      </c>
      <c r="J249" s="334">
        <f t="shared" si="13"/>
        <v>2809.142857</v>
      </c>
      <c r="K249" s="335">
        <f t="shared" si="2"/>
        <v>21529.71429</v>
      </c>
      <c r="L249" s="336">
        <f t="shared" si="3"/>
        <v>2492.857143</v>
      </c>
      <c r="M249" s="54">
        <f t="shared" si="4"/>
        <v>0.1157868195</v>
      </c>
      <c r="N249" s="54">
        <f t="shared" si="1"/>
        <v>0.03393539538</v>
      </c>
      <c r="O249" s="248"/>
      <c r="P249" s="248"/>
      <c r="Q249" s="248"/>
      <c r="R249" s="248"/>
      <c r="S249" s="328"/>
      <c r="T249" s="328"/>
      <c r="U249" s="328"/>
      <c r="V249" s="329"/>
    </row>
    <row r="250" ht="15.75" customHeight="1">
      <c r="A250" s="332">
        <f>all!A265</f>
        <v>44149</v>
      </c>
      <c r="B250" s="320">
        <f>all!K265</f>
        <v>2078062</v>
      </c>
      <c r="C250" s="320">
        <f>all!B265</f>
        <v>72510</v>
      </c>
      <c r="D250" s="256">
        <f>all!C265</f>
        <v>2835</v>
      </c>
      <c r="E250" s="321">
        <f>all!L265</f>
        <v>24896</v>
      </c>
      <c r="F250" s="337">
        <f>all!M265</f>
        <v>0.1138737147</v>
      </c>
      <c r="G250" s="337">
        <f t="shared" si="5"/>
        <v>0.1170092002</v>
      </c>
      <c r="H250" s="357">
        <v>110781.0</v>
      </c>
      <c r="I250" s="334">
        <f t="shared" si="12"/>
        <v>3947</v>
      </c>
      <c r="J250" s="334">
        <f t="shared" si="13"/>
        <v>2830.571429</v>
      </c>
      <c r="K250" s="335">
        <f t="shared" si="2"/>
        <v>21645.42857</v>
      </c>
      <c r="L250" s="336">
        <f t="shared" si="3"/>
        <v>2532.714286</v>
      </c>
      <c r="M250" s="54">
        <f t="shared" si="4"/>
        <v>0.1170092002</v>
      </c>
      <c r="N250" s="54">
        <f t="shared" si="1"/>
        <v>0.03489308789</v>
      </c>
      <c r="O250" s="248"/>
      <c r="P250" s="248"/>
      <c r="Q250" s="248"/>
      <c r="R250" s="248"/>
      <c r="S250" s="328"/>
      <c r="T250" s="328"/>
      <c r="U250" s="328"/>
      <c r="V250" s="329"/>
    </row>
    <row r="251" ht="15.75" customHeight="1">
      <c r="A251" s="332">
        <f>all!A266</f>
        <v>44150</v>
      </c>
      <c r="B251" s="320">
        <f>all!K266</f>
        <v>2092324</v>
      </c>
      <c r="C251" s="320">
        <f>all!B266</f>
        <v>74205</v>
      </c>
      <c r="D251" s="256">
        <f>all!C266</f>
        <v>1698</v>
      </c>
      <c r="E251" s="321">
        <f>all!L266</f>
        <v>14262</v>
      </c>
      <c r="F251" s="337">
        <f>all!M266</f>
        <v>0.1190576357</v>
      </c>
      <c r="G251" s="337">
        <f t="shared" si="5"/>
        <v>0.116235697</v>
      </c>
      <c r="H251" s="357">
        <v>112416.0</v>
      </c>
      <c r="I251" s="334">
        <f t="shared" si="12"/>
        <v>1635</v>
      </c>
      <c r="J251" s="334">
        <f t="shared" si="13"/>
        <v>2918.142857</v>
      </c>
      <c r="K251" s="335">
        <f t="shared" si="2"/>
        <v>21524</v>
      </c>
      <c r="L251" s="336">
        <f t="shared" si="3"/>
        <v>2501.857143</v>
      </c>
      <c r="M251" s="54">
        <f t="shared" si="4"/>
        <v>0.116235697</v>
      </c>
      <c r="N251" s="54">
        <f t="shared" si="1"/>
        <v>0.03546534858</v>
      </c>
      <c r="O251" s="248"/>
      <c r="P251" s="248"/>
      <c r="Q251" s="248"/>
      <c r="R251" s="248"/>
      <c r="S251" s="328"/>
      <c r="T251" s="328"/>
      <c r="U251" s="328"/>
      <c r="V251" s="329"/>
    </row>
    <row r="252" ht="15.75" customHeight="1">
      <c r="A252" s="250">
        <f>all!A267</f>
        <v>44151</v>
      </c>
      <c r="B252" s="320">
        <f>all!K267</f>
        <v>2104235</v>
      </c>
      <c r="C252" s="320">
        <f>all!B267</f>
        <v>76403</v>
      </c>
      <c r="D252" s="256">
        <f>all!C267</f>
        <v>2198</v>
      </c>
      <c r="E252" s="321">
        <f>all!L267</f>
        <v>11911</v>
      </c>
      <c r="F252" s="337">
        <f>all!M267</f>
        <v>0.1845353035</v>
      </c>
      <c r="G252" s="337">
        <f t="shared" si="5"/>
        <v>0.1199602349</v>
      </c>
      <c r="H252" s="357">
        <v>113653.0</v>
      </c>
      <c r="I252" s="334">
        <f t="shared" si="12"/>
        <v>1237</v>
      </c>
      <c r="J252" s="334">
        <f t="shared" si="13"/>
        <v>3004.285714</v>
      </c>
      <c r="K252" s="335">
        <f t="shared" si="2"/>
        <v>21698.85714</v>
      </c>
      <c r="L252" s="336">
        <f t="shared" si="3"/>
        <v>2603</v>
      </c>
      <c r="M252" s="54">
        <f t="shared" si="4"/>
        <v>0.1199602349</v>
      </c>
      <c r="N252" s="54">
        <f t="shared" si="1"/>
        <v>0.03630915748</v>
      </c>
      <c r="O252" s="248"/>
      <c r="P252" s="248"/>
      <c r="Q252" s="248"/>
      <c r="R252" s="248"/>
      <c r="S252" s="328"/>
      <c r="T252" s="328"/>
      <c r="U252" s="328"/>
      <c r="V252" s="329"/>
    </row>
    <row r="253" ht="15.75" customHeight="1">
      <c r="A253" s="250">
        <f>all!A268</f>
        <v>44152</v>
      </c>
      <c r="B253" s="320">
        <f>all!K268</f>
        <v>2128189</v>
      </c>
      <c r="C253" s="320">
        <f>all!B268</f>
        <v>78825</v>
      </c>
      <c r="D253" s="256">
        <f>all!C268</f>
        <v>2422</v>
      </c>
      <c r="E253" s="321">
        <f>all!L268</f>
        <v>23954</v>
      </c>
      <c r="F253" s="337">
        <f>all!M268</f>
        <v>0.1011104617</v>
      </c>
      <c r="G253" s="337">
        <f t="shared" si="5"/>
        <v>0.1212183577</v>
      </c>
      <c r="H253" s="357">
        <v>119497.0</v>
      </c>
      <c r="I253" s="334">
        <f t="shared" si="12"/>
        <v>5844</v>
      </c>
      <c r="J253" s="334">
        <f t="shared" si="13"/>
        <v>3468</v>
      </c>
      <c r="K253" s="335">
        <f t="shared" si="2"/>
        <v>21518.42857</v>
      </c>
      <c r="L253" s="336">
        <f t="shared" si="3"/>
        <v>2608.428571</v>
      </c>
      <c r="M253" s="54">
        <f t="shared" si="4"/>
        <v>0.1212183577</v>
      </c>
      <c r="N253" s="54">
        <f t="shared" si="1"/>
        <v>0.0370385337</v>
      </c>
      <c r="O253" s="248"/>
      <c r="P253" s="248"/>
      <c r="Q253" s="248"/>
      <c r="R253" s="248"/>
      <c r="S253" s="328"/>
      <c r="T253" s="328"/>
      <c r="U253" s="328"/>
      <c r="V253" s="329"/>
    </row>
    <row r="254" ht="15.75" customHeight="1">
      <c r="A254" s="250">
        <f>all!A269</f>
        <v>44153</v>
      </c>
      <c r="B254" s="320">
        <f>all!K269</f>
        <v>2153954</v>
      </c>
      <c r="C254" s="320">
        <f>all!B269</f>
        <v>82034</v>
      </c>
      <c r="D254" s="256">
        <f>all!C269</f>
        <v>3209</v>
      </c>
      <c r="E254" s="321">
        <f>all!L269</f>
        <v>25765</v>
      </c>
      <c r="F254" s="337">
        <f>all!M269</f>
        <v>0.1245488065</v>
      </c>
      <c r="G254" s="337">
        <f t="shared" si="5"/>
        <v>0.1242102469</v>
      </c>
      <c r="H254" s="357">
        <v>125509.0</v>
      </c>
      <c r="I254" s="334">
        <f t="shared" si="12"/>
        <v>6012</v>
      </c>
      <c r="J254" s="334">
        <f t="shared" si="13"/>
        <v>3830.285714</v>
      </c>
      <c r="K254" s="335">
        <f t="shared" si="2"/>
        <v>21525.71429</v>
      </c>
      <c r="L254" s="336">
        <f t="shared" si="3"/>
        <v>2673.714286</v>
      </c>
      <c r="M254" s="54">
        <f t="shared" si="4"/>
        <v>0.1242102469</v>
      </c>
      <c r="N254" s="54">
        <f t="shared" si="1"/>
        <v>0.0380853073</v>
      </c>
      <c r="O254" s="248"/>
      <c r="P254" s="248"/>
      <c r="Q254" s="248"/>
      <c r="R254" s="248"/>
      <c r="S254" s="328"/>
      <c r="T254" s="328"/>
      <c r="U254" s="328"/>
      <c r="V254" s="329"/>
    </row>
    <row r="255" ht="15.75" customHeight="1">
      <c r="A255" s="250">
        <f>all!A270</f>
        <v>44154</v>
      </c>
      <c r="B255" s="320">
        <f>all!K270</f>
        <v>2177279</v>
      </c>
      <c r="C255" s="320">
        <f>all!B270</f>
        <v>85227</v>
      </c>
      <c r="D255" s="256">
        <f>all!C270</f>
        <v>3227</v>
      </c>
      <c r="E255" s="321">
        <f>all!L270</f>
        <v>23325</v>
      </c>
      <c r="F255" s="337">
        <f>all!M270</f>
        <v>0.1383494105</v>
      </c>
      <c r="G255" s="337">
        <f t="shared" si="5"/>
        <v>0.1249438232</v>
      </c>
      <c r="H255" s="357">
        <v>133255.0</v>
      </c>
      <c r="I255" s="334">
        <f t="shared" si="12"/>
        <v>7746</v>
      </c>
      <c r="J255" s="334">
        <f t="shared" si="13"/>
        <v>4412.285714</v>
      </c>
      <c r="K255" s="335">
        <f t="shared" si="2"/>
        <v>21297.57143</v>
      </c>
      <c r="L255" s="336">
        <f t="shared" si="3"/>
        <v>2661</v>
      </c>
      <c r="M255" s="54">
        <f t="shared" si="4"/>
        <v>0.1249438232</v>
      </c>
      <c r="N255" s="54">
        <f t="shared" si="1"/>
        <v>0.03914381207</v>
      </c>
      <c r="O255" s="248"/>
      <c r="P255" s="248"/>
      <c r="Q255" s="248"/>
      <c r="R255" s="248"/>
      <c r="S255" s="328"/>
      <c r="T255" s="328"/>
      <c r="U255" s="328"/>
      <c r="V255" s="329"/>
    </row>
    <row r="256" ht="15.75" customHeight="1">
      <c r="A256" s="250">
        <f>all!A271</f>
        <v>44155</v>
      </c>
      <c r="B256" s="320">
        <f>all!K271</f>
        <v>2200427</v>
      </c>
      <c r="C256" s="320">
        <f>all!B271</f>
        <v>87808</v>
      </c>
      <c r="D256" s="256">
        <f>all!C271</f>
        <v>2581</v>
      </c>
      <c r="E256" s="321">
        <f>all!L271</f>
        <v>23148</v>
      </c>
      <c r="F256" s="337">
        <f>all!M271</f>
        <v>0.1114999136</v>
      </c>
      <c r="G256" s="337">
        <f t="shared" si="5"/>
        <v>0.1233863684</v>
      </c>
      <c r="H256" s="357">
        <v>141237.0</v>
      </c>
      <c r="I256" s="334">
        <f t="shared" si="12"/>
        <v>7982</v>
      </c>
      <c r="J256" s="334">
        <f t="shared" si="13"/>
        <v>4914.714286</v>
      </c>
      <c r="K256" s="335">
        <f t="shared" si="2"/>
        <v>21037.28571</v>
      </c>
      <c r="L256" s="336">
        <f t="shared" si="3"/>
        <v>2595.714286</v>
      </c>
      <c r="M256" s="54">
        <f t="shared" si="4"/>
        <v>0.1233863684</v>
      </c>
      <c r="N256" s="54">
        <f t="shared" si="1"/>
        <v>0.03990498208</v>
      </c>
      <c r="O256" s="248"/>
      <c r="P256" s="248"/>
      <c r="Q256" s="248"/>
      <c r="R256" s="248"/>
      <c r="S256" s="328"/>
      <c r="T256" s="328"/>
      <c r="U256" s="328"/>
      <c r="V256" s="329"/>
    </row>
    <row r="257" ht="15.75" customHeight="1">
      <c r="A257" s="332">
        <f>all!A272</f>
        <v>44156</v>
      </c>
      <c r="B257" s="320">
        <f>all!K272</f>
        <v>2223225</v>
      </c>
      <c r="C257" s="320">
        <f>all!B272</f>
        <v>90111</v>
      </c>
      <c r="D257" s="256">
        <f>all!C272</f>
        <v>2311</v>
      </c>
      <c r="E257" s="321">
        <f>all!L272</f>
        <v>22798</v>
      </c>
      <c r="F257" s="337">
        <f>all!M272</f>
        <v>0.1013685411</v>
      </c>
      <c r="G257" s="337">
        <f t="shared" si="5"/>
        <v>0.1215599016</v>
      </c>
      <c r="H257" s="357">
        <v>149359.0</v>
      </c>
      <c r="I257" s="334">
        <f t="shared" si="12"/>
        <v>8122</v>
      </c>
      <c r="J257" s="334">
        <f t="shared" si="13"/>
        <v>5511.142857</v>
      </c>
      <c r="K257" s="335">
        <f t="shared" si="2"/>
        <v>20737.57143</v>
      </c>
      <c r="L257" s="336">
        <f t="shared" si="3"/>
        <v>2520.857143</v>
      </c>
      <c r="M257" s="54">
        <f t="shared" si="4"/>
        <v>0.1215599016</v>
      </c>
      <c r="N257" s="54">
        <f t="shared" si="1"/>
        <v>0.04053166009</v>
      </c>
      <c r="O257" s="248"/>
      <c r="P257" s="248"/>
      <c r="Q257" s="248"/>
      <c r="R257" s="248"/>
      <c r="S257" s="328"/>
      <c r="T257" s="328"/>
      <c r="U257" s="328"/>
      <c r="V257" s="329"/>
    </row>
    <row r="258" ht="15.75" customHeight="1">
      <c r="A258" s="332">
        <f>all!A273</f>
        <v>44157</v>
      </c>
      <c r="B258" s="320">
        <f>all!K273</f>
        <v>2235923</v>
      </c>
      <c r="C258" s="320">
        <f>all!B273</f>
        <v>91609</v>
      </c>
      <c r="D258" s="256">
        <f>all!C273</f>
        <v>1498</v>
      </c>
      <c r="E258" s="321">
        <f>all!L273</f>
        <v>12698</v>
      </c>
      <c r="F258" s="337">
        <f>all!M273</f>
        <v>0.1179713341</v>
      </c>
      <c r="G258" s="337">
        <f t="shared" si="5"/>
        <v>0.1214910967</v>
      </c>
      <c r="H258" s="357">
        <v>152464.0</v>
      </c>
      <c r="I258" s="334">
        <f t="shared" si="12"/>
        <v>3105</v>
      </c>
      <c r="J258" s="334">
        <f t="shared" si="13"/>
        <v>5721.142857</v>
      </c>
      <c r="K258" s="335">
        <f t="shared" si="2"/>
        <v>20514.14286</v>
      </c>
      <c r="L258" s="336">
        <f t="shared" si="3"/>
        <v>2492.285714</v>
      </c>
      <c r="M258" s="54">
        <f t="shared" si="4"/>
        <v>0.1214910967</v>
      </c>
      <c r="N258" s="54">
        <f t="shared" si="1"/>
        <v>0.04097144669</v>
      </c>
      <c r="O258" s="248"/>
      <c r="P258" s="248"/>
      <c r="Q258" s="248"/>
      <c r="R258" s="248"/>
      <c r="S258" s="328"/>
      <c r="T258" s="328"/>
      <c r="U258" s="328"/>
      <c r="V258" s="329"/>
    </row>
    <row r="259" ht="15.75" customHeight="1">
      <c r="A259" s="250" t="str">
        <f>all!A274</f>
        <v/>
      </c>
      <c r="C259" s="146"/>
      <c r="E259" s="358"/>
      <c r="F259" s="358"/>
      <c r="G259" s="358"/>
      <c r="H259" s="326"/>
      <c r="I259" s="326"/>
      <c r="J259" s="326"/>
      <c r="K259" s="327"/>
      <c r="L259" s="198"/>
      <c r="M259" s="319"/>
      <c r="O259" s="248"/>
      <c r="P259" s="248"/>
      <c r="Q259" s="248"/>
      <c r="R259" s="248"/>
      <c r="S259" s="328"/>
      <c r="T259" s="328"/>
      <c r="U259" s="328"/>
      <c r="V259" s="329"/>
    </row>
    <row r="260" ht="15.75" customHeight="1">
      <c r="A260" s="250" t="str">
        <f>all!A275</f>
        <v/>
      </c>
      <c r="C260" s="146"/>
      <c r="E260" s="358"/>
      <c r="F260" s="358"/>
      <c r="G260" s="358"/>
      <c r="H260" s="326"/>
      <c r="I260" s="326"/>
      <c r="J260" s="326"/>
      <c r="K260" s="327"/>
      <c r="L260" s="198"/>
      <c r="M260" s="319"/>
      <c r="O260" s="248"/>
      <c r="P260" s="248"/>
      <c r="Q260" s="248"/>
      <c r="R260" s="248"/>
      <c r="S260" s="328"/>
      <c r="T260" s="328"/>
      <c r="U260" s="328"/>
      <c r="V260" s="329"/>
    </row>
    <row r="261" ht="15.75" customHeight="1">
      <c r="A261" s="250" t="str">
        <f>all!A276</f>
        <v/>
      </c>
      <c r="C261" s="146"/>
      <c r="E261" s="358"/>
      <c r="F261" s="358"/>
      <c r="G261" s="358"/>
      <c r="H261" s="326"/>
      <c r="I261" s="326"/>
      <c r="J261" s="326"/>
      <c r="K261" s="327"/>
      <c r="L261" s="198"/>
      <c r="M261" s="319"/>
      <c r="O261" s="248"/>
      <c r="P261" s="248"/>
      <c r="Q261" s="248"/>
      <c r="R261" s="248"/>
      <c r="S261" s="328"/>
      <c r="T261" s="328"/>
      <c r="U261" s="328"/>
      <c r="V261" s="329"/>
    </row>
    <row r="262" ht="15.75" customHeight="1">
      <c r="A262" s="250" t="str">
        <f>all!A277</f>
        <v/>
      </c>
      <c r="C262" s="146"/>
      <c r="E262" s="358"/>
      <c r="F262" s="358"/>
      <c r="G262" s="358"/>
      <c r="H262" s="326"/>
      <c r="I262" s="326"/>
      <c r="J262" s="326"/>
      <c r="K262" s="327"/>
      <c r="L262" s="198"/>
      <c r="M262" s="319"/>
      <c r="O262" s="248"/>
      <c r="P262" s="248"/>
      <c r="Q262" s="248"/>
      <c r="R262" s="248"/>
      <c r="S262" s="328"/>
      <c r="T262" s="328"/>
      <c r="U262" s="328"/>
      <c r="V262" s="329"/>
    </row>
    <row r="263" ht="15.75" customHeight="1">
      <c r="A263" s="250" t="str">
        <f>all!A278</f>
        <v/>
      </c>
      <c r="C263" s="146"/>
      <c r="E263" s="358"/>
      <c r="F263" s="358"/>
      <c r="G263" s="358"/>
      <c r="H263" s="326"/>
      <c r="I263" s="326"/>
      <c r="J263" s="326"/>
      <c r="K263" s="327"/>
      <c r="L263" s="198"/>
      <c r="M263" s="319"/>
      <c r="O263" s="248"/>
      <c r="P263" s="248"/>
      <c r="Q263" s="248"/>
      <c r="R263" s="248"/>
      <c r="S263" s="328"/>
      <c r="T263" s="328"/>
      <c r="U263" s="328"/>
      <c r="V263" s="329"/>
    </row>
    <row r="264" ht="15.75" customHeight="1">
      <c r="A264" s="332" t="str">
        <f>all!A279</f>
        <v/>
      </c>
      <c r="C264" s="146"/>
      <c r="E264" s="358"/>
      <c r="F264" s="358"/>
      <c r="G264" s="358"/>
      <c r="H264" s="326"/>
      <c r="I264" s="326"/>
      <c r="J264" s="326"/>
      <c r="K264" s="327"/>
      <c r="L264" s="198"/>
      <c r="M264" s="319"/>
      <c r="O264" s="248"/>
      <c r="P264" s="248"/>
      <c r="Q264" s="248"/>
      <c r="R264" s="248"/>
      <c r="S264" s="328"/>
      <c r="T264" s="328"/>
      <c r="U264" s="328"/>
      <c r="V264" s="329"/>
    </row>
    <row r="265" ht="15.75" customHeight="1">
      <c r="A265" s="332" t="str">
        <f>all!A280</f>
        <v/>
      </c>
      <c r="C265" s="146"/>
      <c r="E265" s="358"/>
      <c r="F265" s="358"/>
      <c r="G265" s="358"/>
      <c r="H265" s="326"/>
      <c r="I265" s="326"/>
      <c r="J265" s="326"/>
      <c r="K265" s="327"/>
      <c r="L265" s="198"/>
      <c r="M265" s="319"/>
      <c r="O265" s="248"/>
      <c r="P265" s="248"/>
      <c r="Q265" s="248"/>
      <c r="R265" s="248"/>
      <c r="S265" s="328"/>
      <c r="T265" s="328"/>
      <c r="U265" s="328"/>
      <c r="V265" s="329"/>
    </row>
    <row r="266" ht="15.75" customHeight="1">
      <c r="A266" s="250" t="str">
        <f>all!A281</f>
        <v/>
      </c>
      <c r="C266" s="146"/>
      <c r="E266" s="358"/>
      <c r="F266" s="358"/>
      <c r="G266" s="358"/>
      <c r="H266" s="326"/>
      <c r="I266" s="326"/>
      <c r="J266" s="326"/>
      <c r="K266" s="327"/>
      <c r="L266" s="198"/>
      <c r="M266" s="319"/>
      <c r="O266" s="248"/>
      <c r="P266" s="248"/>
      <c r="Q266" s="248"/>
      <c r="R266" s="248"/>
      <c r="S266" s="328"/>
      <c r="T266" s="328"/>
      <c r="U266" s="328"/>
      <c r="V266" s="329"/>
    </row>
    <row r="267" ht="15.75" customHeight="1">
      <c r="A267" s="250" t="str">
        <f>all!A282</f>
        <v/>
      </c>
      <c r="C267" s="146"/>
      <c r="E267" s="358"/>
      <c r="F267" s="358"/>
      <c r="G267" s="358"/>
      <c r="H267" s="326"/>
      <c r="I267" s="326"/>
      <c r="J267" s="326"/>
      <c r="K267" s="327"/>
      <c r="L267" s="198"/>
      <c r="M267" s="319"/>
      <c r="O267" s="248"/>
      <c r="P267" s="248"/>
      <c r="Q267" s="248"/>
      <c r="R267" s="248"/>
      <c r="S267" s="328"/>
      <c r="T267" s="328"/>
      <c r="U267" s="328"/>
      <c r="V267" s="329"/>
    </row>
    <row r="268" ht="15.75" customHeight="1">
      <c r="A268" s="250" t="str">
        <f>all!A283</f>
        <v/>
      </c>
      <c r="C268" s="146"/>
      <c r="E268" s="358"/>
      <c r="F268" s="358"/>
      <c r="G268" s="358"/>
      <c r="H268" s="326"/>
      <c r="I268" s="326"/>
      <c r="J268" s="326"/>
      <c r="K268" s="327"/>
      <c r="L268" s="198"/>
      <c r="M268" s="319"/>
      <c r="O268" s="248"/>
      <c r="P268" s="248"/>
      <c r="Q268" s="248"/>
      <c r="R268" s="248"/>
      <c r="S268" s="328"/>
      <c r="T268" s="328"/>
      <c r="U268" s="328"/>
      <c r="V268" s="329"/>
    </row>
    <row r="269" ht="15.75" customHeight="1">
      <c r="A269" s="250" t="str">
        <f>all!A284</f>
        <v/>
      </c>
      <c r="C269" s="146"/>
      <c r="E269" s="358"/>
      <c r="F269" s="358"/>
      <c r="G269" s="358"/>
      <c r="H269" s="326"/>
      <c r="I269" s="326"/>
      <c r="J269" s="326"/>
      <c r="K269" s="327"/>
      <c r="L269" s="198"/>
      <c r="M269" s="319"/>
      <c r="O269" s="248"/>
      <c r="P269" s="248"/>
      <c r="Q269" s="248"/>
      <c r="R269" s="248"/>
      <c r="S269" s="328"/>
      <c r="T269" s="328"/>
      <c r="U269" s="328"/>
      <c r="V269" s="329"/>
    </row>
    <row r="270" ht="15.75" customHeight="1">
      <c r="A270" s="250" t="str">
        <f>all!A285</f>
        <v/>
      </c>
      <c r="C270" s="146"/>
      <c r="E270" s="358"/>
      <c r="F270" s="358"/>
      <c r="G270" s="358"/>
      <c r="H270" s="326"/>
      <c r="I270" s="326"/>
      <c r="J270" s="326"/>
      <c r="K270" s="327"/>
      <c r="L270" s="198"/>
      <c r="M270" s="319"/>
      <c r="O270" s="248"/>
      <c r="P270" s="248"/>
      <c r="Q270" s="248"/>
      <c r="R270" s="248"/>
      <c r="S270" s="328"/>
      <c r="T270" s="328"/>
      <c r="U270" s="328"/>
      <c r="V270" s="329"/>
    </row>
    <row r="271" ht="15.75" customHeight="1">
      <c r="A271" s="332" t="str">
        <f>all!A286</f>
        <v/>
      </c>
      <c r="C271" s="146"/>
      <c r="E271" s="358"/>
      <c r="F271" s="358"/>
      <c r="G271" s="358"/>
      <c r="H271" s="326"/>
      <c r="I271" s="326"/>
      <c r="J271" s="326"/>
      <c r="K271" s="327"/>
      <c r="L271" s="198"/>
      <c r="M271" s="319"/>
      <c r="O271" s="248"/>
      <c r="P271" s="248"/>
      <c r="Q271" s="248"/>
      <c r="R271" s="248"/>
      <c r="S271" s="328"/>
      <c r="T271" s="328"/>
      <c r="U271" s="328"/>
      <c r="V271" s="329"/>
    </row>
    <row r="272" ht="15.75" customHeight="1">
      <c r="A272" s="332" t="str">
        <f>all!A287</f>
        <v/>
      </c>
      <c r="C272" s="146"/>
      <c r="E272" s="358"/>
      <c r="F272" s="358"/>
      <c r="G272" s="358"/>
      <c r="H272" s="326"/>
      <c r="I272" s="326"/>
      <c r="J272" s="326"/>
      <c r="K272" s="327"/>
      <c r="L272" s="198"/>
      <c r="M272" s="319"/>
      <c r="O272" s="248"/>
      <c r="P272" s="248"/>
      <c r="Q272" s="248"/>
      <c r="R272" s="248"/>
      <c r="S272" s="328"/>
      <c r="T272" s="328"/>
      <c r="U272" s="328"/>
      <c r="V272" s="329"/>
    </row>
    <row r="273" ht="15.75" customHeight="1">
      <c r="A273" s="250" t="str">
        <f>all!A288</f>
        <v/>
      </c>
      <c r="C273" s="146"/>
      <c r="E273" s="358"/>
      <c r="F273" s="358"/>
      <c r="G273" s="358"/>
      <c r="H273" s="326"/>
      <c r="I273" s="326"/>
      <c r="J273" s="326"/>
      <c r="K273" s="327"/>
      <c r="L273" s="198"/>
      <c r="M273" s="319"/>
      <c r="O273" s="248"/>
      <c r="P273" s="248"/>
      <c r="Q273" s="248"/>
      <c r="R273" s="248"/>
      <c r="S273" s="328"/>
      <c r="T273" s="328"/>
      <c r="U273" s="328"/>
      <c r="V273" s="329"/>
    </row>
    <row r="274" ht="15.75" customHeight="1">
      <c r="A274" s="250" t="str">
        <f>all!A289</f>
        <v/>
      </c>
      <c r="C274" s="146"/>
      <c r="E274" s="358"/>
      <c r="F274" s="358"/>
      <c r="G274" s="358"/>
      <c r="H274" s="326"/>
      <c r="I274" s="326"/>
      <c r="J274" s="326"/>
      <c r="K274" s="327"/>
      <c r="L274" s="198"/>
      <c r="M274" s="319"/>
      <c r="O274" s="248"/>
      <c r="P274" s="248"/>
      <c r="Q274" s="248"/>
      <c r="R274" s="248"/>
      <c r="S274" s="328"/>
      <c r="T274" s="328"/>
      <c r="U274" s="328"/>
      <c r="V274" s="329"/>
    </row>
    <row r="275" ht="15.75" customHeight="1">
      <c r="A275" s="250" t="str">
        <f>all!A290</f>
        <v/>
      </c>
      <c r="C275" s="146"/>
      <c r="E275" s="358"/>
      <c r="F275" s="358"/>
      <c r="G275" s="358"/>
      <c r="H275" s="326"/>
      <c r="I275" s="326"/>
      <c r="J275" s="326"/>
      <c r="K275" s="327"/>
      <c r="L275" s="198"/>
      <c r="M275" s="319"/>
      <c r="O275" s="248"/>
      <c r="P275" s="248"/>
      <c r="Q275" s="248"/>
      <c r="R275" s="248"/>
      <c r="S275" s="328"/>
      <c r="T275" s="328"/>
      <c r="U275" s="328"/>
      <c r="V275" s="329"/>
    </row>
    <row r="276" ht="15.75" customHeight="1">
      <c r="A276" s="250" t="str">
        <f>all!A291</f>
        <v/>
      </c>
      <c r="C276" s="146"/>
      <c r="E276" s="358"/>
      <c r="F276" s="358"/>
      <c r="G276" s="358"/>
      <c r="H276" s="326"/>
      <c r="I276" s="326"/>
      <c r="J276" s="326"/>
      <c r="K276" s="327"/>
      <c r="L276" s="198"/>
      <c r="M276" s="319"/>
      <c r="O276" s="248"/>
      <c r="P276" s="248"/>
      <c r="Q276" s="248"/>
      <c r="R276" s="248"/>
      <c r="S276" s="328"/>
      <c r="T276" s="328"/>
      <c r="U276" s="328"/>
      <c r="V276" s="329"/>
    </row>
    <row r="277" ht="15.75" customHeight="1">
      <c r="A277" s="250" t="str">
        <f>all!A292</f>
        <v/>
      </c>
      <c r="C277" s="146"/>
      <c r="E277" s="358"/>
      <c r="F277" s="358"/>
      <c r="G277" s="358"/>
      <c r="H277" s="326"/>
      <c r="I277" s="326"/>
      <c r="J277" s="326"/>
      <c r="K277" s="327"/>
      <c r="L277" s="198"/>
      <c r="M277" s="319"/>
      <c r="O277" s="248"/>
      <c r="P277" s="248"/>
      <c r="Q277" s="248"/>
      <c r="R277" s="248"/>
      <c r="S277" s="328"/>
      <c r="T277" s="328"/>
      <c r="U277" s="328"/>
      <c r="V277" s="329"/>
    </row>
    <row r="278" ht="15.75" customHeight="1">
      <c r="A278" s="332" t="str">
        <f>all!A293</f>
        <v/>
      </c>
      <c r="C278" s="146"/>
      <c r="E278" s="358"/>
      <c r="F278" s="358"/>
      <c r="G278" s="358"/>
      <c r="H278" s="326"/>
      <c r="I278" s="326"/>
      <c r="J278" s="326"/>
      <c r="K278" s="327"/>
      <c r="L278" s="198"/>
      <c r="M278" s="319"/>
      <c r="O278" s="248"/>
      <c r="P278" s="248"/>
      <c r="Q278" s="248"/>
      <c r="R278" s="248"/>
      <c r="S278" s="328"/>
      <c r="T278" s="328"/>
      <c r="U278" s="328"/>
      <c r="V278" s="329"/>
    </row>
    <row r="279" ht="15.75" customHeight="1">
      <c r="A279" s="332" t="str">
        <f>all!A294</f>
        <v/>
      </c>
      <c r="C279" s="146"/>
      <c r="E279" s="358"/>
      <c r="F279" s="358"/>
      <c r="G279" s="358"/>
      <c r="H279" s="326"/>
      <c r="I279" s="326"/>
      <c r="J279" s="326"/>
      <c r="K279" s="327"/>
      <c r="L279" s="198"/>
      <c r="M279" s="319"/>
      <c r="O279" s="248"/>
      <c r="P279" s="248"/>
      <c r="Q279" s="248"/>
      <c r="R279" s="248"/>
      <c r="S279" s="328"/>
      <c r="T279" s="328"/>
      <c r="U279" s="328"/>
      <c r="V279" s="329"/>
    </row>
    <row r="280" ht="15.75" customHeight="1">
      <c r="A280" s="250" t="str">
        <f>all!A295</f>
        <v/>
      </c>
      <c r="C280" s="146"/>
      <c r="E280" s="358"/>
      <c r="F280" s="358"/>
      <c r="G280" s="358"/>
      <c r="H280" s="326"/>
      <c r="I280" s="326"/>
      <c r="J280" s="326"/>
      <c r="K280" s="327"/>
      <c r="L280" s="198"/>
      <c r="M280" s="319"/>
      <c r="O280" s="248"/>
      <c r="P280" s="248"/>
      <c r="Q280" s="248"/>
      <c r="R280" s="248"/>
      <c r="S280" s="328"/>
      <c r="T280" s="328"/>
      <c r="U280" s="328"/>
      <c r="V280" s="329"/>
    </row>
    <row r="281" ht="15.75" customHeight="1">
      <c r="A281" s="250" t="str">
        <f>all!A296</f>
        <v/>
      </c>
      <c r="C281" s="146"/>
      <c r="E281" s="358"/>
      <c r="F281" s="358"/>
      <c r="G281" s="358"/>
      <c r="H281" s="326"/>
      <c r="I281" s="326"/>
      <c r="J281" s="326"/>
      <c r="K281" s="327"/>
      <c r="L281" s="198"/>
      <c r="M281" s="319"/>
      <c r="O281" s="248"/>
      <c r="P281" s="248"/>
      <c r="Q281" s="248"/>
      <c r="R281" s="248"/>
      <c r="S281" s="328"/>
      <c r="T281" s="328"/>
      <c r="U281" s="328"/>
      <c r="V281" s="329"/>
    </row>
    <row r="282" ht="15.75" customHeight="1">
      <c r="A282" s="250" t="str">
        <f>all!A297</f>
        <v/>
      </c>
      <c r="C282" s="146"/>
      <c r="E282" s="358"/>
      <c r="F282" s="358"/>
      <c r="G282" s="358"/>
      <c r="H282" s="326"/>
      <c r="I282" s="326"/>
      <c r="J282" s="326"/>
      <c r="K282" s="327"/>
      <c r="L282" s="198"/>
      <c r="M282" s="319"/>
      <c r="O282" s="248"/>
      <c r="P282" s="248"/>
      <c r="Q282" s="248"/>
      <c r="R282" s="248"/>
      <c r="S282" s="328"/>
      <c r="T282" s="328"/>
      <c r="U282" s="328"/>
      <c r="V282" s="329"/>
    </row>
    <row r="283" ht="15.75" customHeight="1">
      <c r="A283" s="250" t="str">
        <f>all!A298</f>
        <v/>
      </c>
      <c r="C283" s="146"/>
      <c r="E283" s="358"/>
      <c r="F283" s="358"/>
      <c r="G283" s="358"/>
      <c r="H283" s="326"/>
      <c r="I283" s="326"/>
      <c r="J283" s="326"/>
      <c r="K283" s="327"/>
      <c r="L283" s="198"/>
      <c r="M283" s="319"/>
      <c r="O283" s="248"/>
      <c r="P283" s="248"/>
      <c r="Q283" s="248"/>
      <c r="R283" s="248"/>
      <c r="S283" s="328"/>
      <c r="T283" s="328"/>
      <c r="U283" s="328"/>
      <c r="V283" s="329"/>
    </row>
    <row r="284" ht="15.75" customHeight="1">
      <c r="A284" s="250" t="str">
        <f>all!A299</f>
        <v/>
      </c>
      <c r="C284" s="146"/>
      <c r="E284" s="358"/>
      <c r="F284" s="358"/>
      <c r="G284" s="358"/>
      <c r="H284" s="326"/>
      <c r="I284" s="326"/>
      <c r="J284" s="326"/>
      <c r="K284" s="327"/>
      <c r="L284" s="198"/>
      <c r="M284" s="319"/>
      <c r="O284" s="248"/>
      <c r="P284" s="248"/>
      <c r="Q284" s="248"/>
      <c r="R284" s="248"/>
      <c r="S284" s="328"/>
      <c r="T284" s="328"/>
      <c r="U284" s="328"/>
      <c r="V284" s="329"/>
    </row>
    <row r="285" ht="15.75" customHeight="1">
      <c r="A285" s="332" t="str">
        <f>all!A300</f>
        <v/>
      </c>
      <c r="C285" s="146"/>
      <c r="E285" s="358"/>
      <c r="F285" s="358"/>
      <c r="G285" s="358"/>
      <c r="H285" s="326"/>
      <c r="I285" s="326"/>
      <c r="J285" s="326"/>
      <c r="K285" s="327"/>
      <c r="L285" s="198"/>
      <c r="M285" s="319"/>
      <c r="O285" s="248"/>
      <c r="P285" s="248"/>
      <c r="Q285" s="248"/>
      <c r="R285" s="248"/>
      <c r="S285" s="328"/>
      <c r="T285" s="328"/>
      <c r="U285" s="328"/>
      <c r="V285" s="329"/>
    </row>
    <row r="286" ht="15.75" customHeight="1">
      <c r="A286" s="332" t="str">
        <f>all!A301</f>
        <v/>
      </c>
      <c r="C286" s="146"/>
      <c r="E286" s="358"/>
      <c r="F286" s="358"/>
      <c r="G286" s="358"/>
      <c r="H286" s="326"/>
      <c r="I286" s="326"/>
      <c r="J286" s="326"/>
      <c r="K286" s="327"/>
      <c r="L286" s="198"/>
      <c r="M286" s="319"/>
      <c r="O286" s="248"/>
      <c r="P286" s="248"/>
      <c r="Q286" s="248"/>
      <c r="R286" s="248"/>
      <c r="S286" s="328"/>
      <c r="T286" s="328"/>
      <c r="U286" s="328"/>
      <c r="V286" s="329"/>
    </row>
    <row r="287" ht="15.75" customHeight="1">
      <c r="C287" s="146"/>
      <c r="E287" s="358"/>
      <c r="F287" s="358"/>
      <c r="G287" s="358"/>
      <c r="H287" s="326"/>
      <c r="I287" s="326"/>
      <c r="J287" s="326"/>
      <c r="K287" s="327"/>
      <c r="L287" s="198"/>
      <c r="M287" s="319"/>
      <c r="O287" s="248"/>
      <c r="P287" s="248"/>
      <c r="Q287" s="248"/>
      <c r="R287" s="248"/>
      <c r="S287" s="328"/>
      <c r="T287" s="328"/>
      <c r="U287" s="328"/>
      <c r="V287" s="329"/>
    </row>
    <row r="288" ht="15.75" customHeight="1">
      <c r="C288" s="146"/>
      <c r="E288" s="358"/>
      <c r="F288" s="358"/>
      <c r="G288" s="358"/>
      <c r="H288" s="326"/>
      <c r="I288" s="326"/>
      <c r="J288" s="326"/>
      <c r="K288" s="327"/>
      <c r="L288" s="198"/>
      <c r="M288" s="319"/>
      <c r="O288" s="248"/>
      <c r="P288" s="248"/>
      <c r="Q288" s="248"/>
      <c r="R288" s="248"/>
      <c r="S288" s="328"/>
      <c r="T288" s="328"/>
      <c r="U288" s="328"/>
      <c r="V288" s="329"/>
    </row>
    <row r="289" ht="15.75" customHeight="1">
      <c r="C289" s="146"/>
      <c r="E289" s="358"/>
      <c r="F289" s="358"/>
      <c r="G289" s="358"/>
      <c r="H289" s="326"/>
      <c r="I289" s="326"/>
      <c r="J289" s="326"/>
      <c r="K289" s="327"/>
      <c r="L289" s="198"/>
      <c r="M289" s="319"/>
      <c r="O289" s="248"/>
      <c r="P289" s="248"/>
      <c r="Q289" s="248"/>
      <c r="R289" s="248"/>
      <c r="S289" s="328"/>
      <c r="T289" s="328"/>
      <c r="U289" s="328"/>
      <c r="V289" s="329"/>
    </row>
    <row r="290" ht="15.75" customHeight="1">
      <c r="C290" s="146"/>
      <c r="E290" s="358"/>
      <c r="F290" s="358"/>
      <c r="G290" s="358"/>
      <c r="H290" s="326"/>
      <c r="I290" s="326"/>
      <c r="J290" s="326"/>
      <c r="K290" s="327"/>
      <c r="L290" s="198"/>
      <c r="M290" s="319"/>
      <c r="O290" s="248"/>
      <c r="P290" s="248"/>
      <c r="Q290" s="248"/>
      <c r="R290" s="248"/>
      <c r="S290" s="328"/>
      <c r="T290" s="328"/>
      <c r="U290" s="328"/>
      <c r="V290" s="329"/>
    </row>
    <row r="291" ht="15.75" customHeight="1">
      <c r="C291" s="146"/>
      <c r="E291" s="358"/>
      <c r="F291" s="358"/>
      <c r="G291" s="358"/>
      <c r="H291" s="326"/>
      <c r="I291" s="326"/>
      <c r="J291" s="326"/>
      <c r="K291" s="327"/>
      <c r="L291" s="198"/>
      <c r="M291" s="319"/>
      <c r="O291" s="248"/>
      <c r="P291" s="248"/>
      <c r="Q291" s="248"/>
      <c r="R291" s="248"/>
      <c r="S291" s="328"/>
      <c r="T291" s="328"/>
      <c r="U291" s="328"/>
      <c r="V291" s="329"/>
    </row>
    <row r="292" ht="15.75" customHeight="1">
      <c r="C292" s="146"/>
      <c r="E292" s="358"/>
      <c r="F292" s="358"/>
      <c r="G292" s="358"/>
      <c r="H292" s="326"/>
      <c r="I292" s="326"/>
      <c r="J292" s="326"/>
      <c r="K292" s="327"/>
      <c r="L292" s="198"/>
      <c r="M292" s="319"/>
      <c r="O292" s="248"/>
      <c r="P292" s="248"/>
      <c r="Q292" s="248"/>
      <c r="R292" s="248"/>
      <c r="S292" s="328"/>
      <c r="T292" s="328"/>
      <c r="U292" s="328"/>
      <c r="V292" s="329"/>
    </row>
    <row r="293" ht="15.75" customHeight="1">
      <c r="C293" s="146"/>
      <c r="E293" s="358"/>
      <c r="F293" s="358"/>
      <c r="G293" s="358"/>
      <c r="H293" s="326"/>
      <c r="I293" s="326"/>
      <c r="J293" s="326"/>
      <c r="K293" s="327"/>
      <c r="L293" s="198"/>
      <c r="M293" s="319"/>
      <c r="O293" s="248"/>
      <c r="P293" s="248"/>
      <c r="Q293" s="248"/>
      <c r="R293" s="248"/>
      <c r="S293" s="328"/>
      <c r="T293" s="328"/>
      <c r="U293" s="328"/>
      <c r="V293" s="329"/>
    </row>
    <row r="294" ht="15.75" customHeight="1">
      <c r="C294" s="146"/>
      <c r="E294" s="358"/>
      <c r="F294" s="358"/>
      <c r="G294" s="358"/>
      <c r="H294" s="326"/>
      <c r="I294" s="326"/>
      <c r="J294" s="326"/>
      <c r="K294" s="327"/>
      <c r="L294" s="198"/>
      <c r="M294" s="319"/>
      <c r="O294" s="248"/>
      <c r="P294" s="248"/>
      <c r="Q294" s="248"/>
      <c r="R294" s="248"/>
      <c r="S294" s="328"/>
      <c r="T294" s="328"/>
      <c r="U294" s="328"/>
      <c r="V294" s="329"/>
    </row>
    <row r="295" ht="15.75" customHeight="1">
      <c r="C295" s="146"/>
      <c r="E295" s="358"/>
      <c r="F295" s="358"/>
      <c r="G295" s="358"/>
      <c r="H295" s="326"/>
      <c r="I295" s="326"/>
      <c r="J295" s="326"/>
      <c r="K295" s="327"/>
      <c r="L295" s="198"/>
      <c r="M295" s="319"/>
      <c r="O295" s="248"/>
      <c r="P295" s="248"/>
      <c r="Q295" s="248"/>
      <c r="R295" s="248"/>
      <c r="S295" s="328"/>
      <c r="T295" s="328"/>
      <c r="U295" s="328"/>
      <c r="V295" s="329"/>
    </row>
    <row r="296" ht="15.75" customHeight="1">
      <c r="C296" s="146"/>
      <c r="E296" s="358"/>
      <c r="F296" s="358"/>
      <c r="G296" s="358"/>
      <c r="H296" s="326"/>
      <c r="I296" s="326"/>
      <c r="J296" s="326"/>
      <c r="K296" s="327"/>
      <c r="L296" s="198"/>
      <c r="M296" s="319"/>
      <c r="O296" s="248"/>
      <c r="P296" s="248"/>
      <c r="Q296" s="248"/>
      <c r="R296" s="248"/>
      <c r="S296" s="328"/>
      <c r="T296" s="328"/>
      <c r="U296" s="328"/>
      <c r="V296" s="329"/>
    </row>
    <row r="297" ht="15.75" customHeight="1">
      <c r="C297" s="146"/>
      <c r="E297" s="358"/>
      <c r="F297" s="358"/>
      <c r="G297" s="358"/>
      <c r="H297" s="326"/>
      <c r="I297" s="326"/>
      <c r="J297" s="326"/>
      <c r="K297" s="327"/>
      <c r="L297" s="198"/>
      <c r="M297" s="319"/>
      <c r="O297" s="248"/>
      <c r="P297" s="248"/>
      <c r="Q297" s="248"/>
      <c r="R297" s="248"/>
      <c r="S297" s="328"/>
      <c r="T297" s="328"/>
      <c r="U297" s="328"/>
      <c r="V297" s="329"/>
    </row>
    <row r="298" ht="15.75" customHeight="1">
      <c r="C298" s="146"/>
      <c r="E298" s="358"/>
      <c r="F298" s="358"/>
      <c r="G298" s="358"/>
      <c r="H298" s="326"/>
      <c r="I298" s="326"/>
      <c r="J298" s="326"/>
      <c r="K298" s="327"/>
      <c r="L298" s="198"/>
      <c r="M298" s="319"/>
      <c r="O298" s="248"/>
      <c r="P298" s="248"/>
      <c r="Q298" s="248"/>
      <c r="R298" s="248"/>
      <c r="S298" s="328"/>
      <c r="T298" s="328"/>
      <c r="U298" s="328"/>
      <c r="V298" s="329"/>
    </row>
    <row r="299" ht="15.75" customHeight="1">
      <c r="C299" s="146"/>
      <c r="E299" s="358"/>
      <c r="F299" s="358"/>
      <c r="G299" s="358"/>
      <c r="H299" s="326"/>
      <c r="I299" s="326"/>
      <c r="J299" s="326"/>
      <c r="K299" s="327"/>
      <c r="L299" s="198"/>
      <c r="M299" s="319"/>
      <c r="O299" s="248"/>
      <c r="P299" s="248"/>
      <c r="Q299" s="248"/>
      <c r="R299" s="248"/>
      <c r="S299" s="328"/>
      <c r="T299" s="328"/>
      <c r="U299" s="328"/>
      <c r="V299" s="329"/>
    </row>
    <row r="300" ht="15.75" customHeight="1">
      <c r="C300" s="146"/>
      <c r="E300" s="358"/>
      <c r="F300" s="358"/>
      <c r="G300" s="358"/>
      <c r="H300" s="326"/>
      <c r="I300" s="326"/>
      <c r="J300" s="326"/>
      <c r="K300" s="327"/>
      <c r="L300" s="198"/>
      <c r="M300" s="319"/>
      <c r="O300" s="248"/>
      <c r="P300" s="248"/>
      <c r="Q300" s="248"/>
      <c r="R300" s="248"/>
      <c r="S300" s="328"/>
      <c r="T300" s="328"/>
      <c r="U300" s="328"/>
      <c r="V300" s="329"/>
    </row>
    <row r="301" ht="15.75" customHeight="1">
      <c r="C301" s="146"/>
      <c r="E301" s="358"/>
      <c r="F301" s="358"/>
      <c r="G301" s="358"/>
      <c r="H301" s="326"/>
      <c r="I301" s="326"/>
      <c r="J301" s="326"/>
      <c r="K301" s="327"/>
      <c r="L301" s="198"/>
      <c r="M301" s="319"/>
      <c r="O301" s="248"/>
      <c r="P301" s="248"/>
      <c r="Q301" s="248"/>
      <c r="R301" s="248"/>
      <c r="S301" s="328"/>
      <c r="T301" s="328"/>
      <c r="U301" s="328"/>
      <c r="V301" s="329"/>
    </row>
    <row r="302" ht="15.75" customHeight="1">
      <c r="C302" s="146"/>
      <c r="E302" s="358"/>
      <c r="F302" s="358"/>
      <c r="G302" s="358"/>
      <c r="H302" s="326"/>
      <c r="I302" s="326"/>
      <c r="J302" s="326"/>
      <c r="K302" s="327"/>
      <c r="L302" s="198"/>
      <c r="M302" s="319"/>
      <c r="O302" s="248"/>
      <c r="P302" s="248"/>
      <c r="Q302" s="248"/>
      <c r="R302" s="248"/>
      <c r="S302" s="328"/>
      <c r="T302" s="328"/>
      <c r="U302" s="328"/>
      <c r="V302" s="329"/>
    </row>
    <row r="303" ht="15.75" customHeight="1">
      <c r="C303" s="146"/>
      <c r="E303" s="358"/>
      <c r="F303" s="358"/>
      <c r="G303" s="358"/>
      <c r="H303" s="326"/>
      <c r="I303" s="326"/>
      <c r="J303" s="326"/>
      <c r="K303" s="327"/>
      <c r="L303" s="198"/>
      <c r="M303" s="319"/>
      <c r="O303" s="248"/>
      <c r="P303" s="248"/>
      <c r="Q303" s="248"/>
      <c r="R303" s="248"/>
      <c r="S303" s="328"/>
      <c r="T303" s="328"/>
      <c r="U303" s="328"/>
      <c r="V303" s="329"/>
    </row>
    <row r="304" ht="15.75" customHeight="1">
      <c r="C304" s="146"/>
      <c r="E304" s="358"/>
      <c r="F304" s="358"/>
      <c r="G304" s="358"/>
      <c r="H304" s="326"/>
      <c r="I304" s="326"/>
      <c r="J304" s="326"/>
      <c r="K304" s="327"/>
      <c r="L304" s="198"/>
      <c r="M304" s="319"/>
      <c r="O304" s="248"/>
      <c r="P304" s="248"/>
      <c r="Q304" s="248"/>
      <c r="R304" s="248"/>
      <c r="S304" s="328"/>
      <c r="T304" s="328"/>
      <c r="U304" s="328"/>
      <c r="V304" s="329"/>
    </row>
    <row r="305" ht="15.75" customHeight="1">
      <c r="C305" s="146"/>
      <c r="E305" s="358"/>
      <c r="F305" s="358"/>
      <c r="G305" s="358"/>
      <c r="H305" s="326"/>
      <c r="I305" s="326"/>
      <c r="J305" s="326"/>
      <c r="K305" s="327"/>
      <c r="L305" s="198"/>
      <c r="M305" s="319"/>
      <c r="O305" s="248"/>
      <c r="P305" s="248"/>
      <c r="Q305" s="248"/>
      <c r="R305" s="248"/>
      <c r="S305" s="328"/>
      <c r="T305" s="328"/>
      <c r="U305" s="328"/>
      <c r="V305" s="329"/>
    </row>
    <row r="306" ht="15.75" customHeight="1">
      <c r="C306" s="146"/>
      <c r="E306" s="358"/>
      <c r="F306" s="358"/>
      <c r="G306" s="358"/>
      <c r="H306" s="326"/>
      <c r="I306" s="326"/>
      <c r="J306" s="326"/>
      <c r="K306" s="327"/>
      <c r="L306" s="198"/>
      <c r="M306" s="319"/>
      <c r="O306" s="248"/>
      <c r="P306" s="248"/>
      <c r="Q306" s="248"/>
      <c r="R306" s="248"/>
      <c r="S306" s="328"/>
      <c r="T306" s="328"/>
      <c r="U306" s="328"/>
      <c r="V306" s="329"/>
    </row>
    <row r="307" ht="15.75" customHeight="1">
      <c r="C307" s="146"/>
      <c r="E307" s="358"/>
      <c r="F307" s="358"/>
      <c r="G307" s="358"/>
      <c r="H307" s="326"/>
      <c r="I307" s="326"/>
      <c r="J307" s="326"/>
      <c r="K307" s="327"/>
      <c r="L307" s="198"/>
      <c r="M307" s="319"/>
      <c r="O307" s="248"/>
      <c r="P307" s="248"/>
      <c r="Q307" s="248"/>
      <c r="R307" s="248"/>
      <c r="S307" s="328"/>
      <c r="T307" s="328"/>
      <c r="U307" s="328"/>
      <c r="V307" s="329"/>
    </row>
    <row r="308" ht="15.75" customHeight="1">
      <c r="C308" s="146"/>
      <c r="E308" s="358"/>
      <c r="F308" s="358"/>
      <c r="G308" s="358"/>
      <c r="H308" s="326"/>
      <c r="I308" s="326"/>
      <c r="J308" s="326"/>
      <c r="K308" s="327"/>
      <c r="L308" s="198"/>
      <c r="M308" s="319"/>
      <c r="O308" s="248"/>
      <c r="P308" s="248"/>
      <c r="Q308" s="248"/>
      <c r="R308" s="248"/>
      <c r="S308" s="328"/>
      <c r="T308" s="328"/>
      <c r="U308" s="328"/>
      <c r="V308" s="329"/>
    </row>
    <row r="309" ht="15.75" customHeight="1">
      <c r="C309" s="146"/>
      <c r="E309" s="358"/>
      <c r="F309" s="358"/>
      <c r="G309" s="358"/>
      <c r="H309" s="326"/>
      <c r="I309" s="326"/>
      <c r="J309" s="326"/>
      <c r="K309" s="327"/>
      <c r="L309" s="198"/>
      <c r="M309" s="319"/>
      <c r="O309" s="248"/>
      <c r="P309" s="248"/>
      <c r="Q309" s="248"/>
      <c r="R309" s="248"/>
      <c r="S309" s="328"/>
      <c r="T309" s="328"/>
      <c r="U309" s="328"/>
      <c r="V309" s="329"/>
    </row>
    <row r="310" ht="15.75" customHeight="1">
      <c r="C310" s="146"/>
      <c r="E310" s="358"/>
      <c r="F310" s="358"/>
      <c r="G310" s="358"/>
      <c r="H310" s="326"/>
      <c r="I310" s="326"/>
      <c r="J310" s="326"/>
      <c r="K310" s="327"/>
      <c r="L310" s="198"/>
      <c r="M310" s="319"/>
      <c r="O310" s="248"/>
      <c r="P310" s="248"/>
      <c r="Q310" s="248"/>
      <c r="R310" s="248"/>
      <c r="S310" s="328"/>
      <c r="T310" s="328"/>
      <c r="U310" s="328"/>
      <c r="V310" s="329"/>
    </row>
    <row r="311" ht="15.75" customHeight="1">
      <c r="C311" s="146"/>
      <c r="E311" s="358"/>
      <c r="F311" s="358"/>
      <c r="G311" s="358"/>
      <c r="H311" s="326"/>
      <c r="I311" s="326"/>
      <c r="J311" s="326"/>
      <c r="K311" s="327"/>
      <c r="L311" s="198"/>
      <c r="M311" s="319"/>
      <c r="O311" s="248"/>
      <c r="P311" s="248"/>
      <c r="Q311" s="248"/>
      <c r="R311" s="248"/>
      <c r="S311" s="328"/>
      <c r="T311" s="328"/>
      <c r="U311" s="328"/>
      <c r="V311" s="329"/>
    </row>
    <row r="312" ht="15.75" customHeight="1">
      <c r="C312" s="146"/>
      <c r="E312" s="358"/>
      <c r="F312" s="358"/>
      <c r="G312" s="358"/>
      <c r="H312" s="326"/>
      <c r="I312" s="326"/>
      <c r="J312" s="326"/>
      <c r="K312" s="327"/>
      <c r="L312" s="198"/>
      <c r="M312" s="319"/>
      <c r="O312" s="248"/>
      <c r="P312" s="248"/>
      <c r="Q312" s="248"/>
      <c r="R312" s="248"/>
      <c r="S312" s="328"/>
      <c r="T312" s="328"/>
      <c r="U312" s="328"/>
      <c r="V312" s="329"/>
    </row>
    <row r="313" ht="15.75" customHeight="1">
      <c r="C313" s="146"/>
      <c r="E313" s="358"/>
      <c r="F313" s="358"/>
      <c r="G313" s="358"/>
      <c r="H313" s="326"/>
      <c r="I313" s="326"/>
      <c r="J313" s="326"/>
      <c r="K313" s="327"/>
      <c r="L313" s="198"/>
      <c r="M313" s="319"/>
      <c r="O313" s="248"/>
      <c r="P313" s="248"/>
      <c r="Q313" s="248"/>
      <c r="R313" s="248"/>
      <c r="S313" s="328"/>
      <c r="T313" s="328"/>
      <c r="U313" s="328"/>
      <c r="V313" s="329"/>
    </row>
    <row r="314" ht="15.75" customHeight="1">
      <c r="C314" s="146"/>
      <c r="E314" s="358"/>
      <c r="F314" s="358"/>
      <c r="G314" s="358"/>
      <c r="H314" s="326"/>
      <c r="I314" s="326"/>
      <c r="J314" s="326"/>
      <c r="K314" s="327"/>
      <c r="L314" s="198"/>
      <c r="M314" s="319"/>
      <c r="O314" s="248"/>
      <c r="P314" s="248"/>
      <c r="Q314" s="248"/>
      <c r="R314" s="248"/>
      <c r="S314" s="328"/>
      <c r="T314" s="328"/>
      <c r="U314" s="328"/>
      <c r="V314" s="329"/>
    </row>
    <row r="315" ht="15.75" customHeight="1">
      <c r="C315" s="146"/>
      <c r="E315" s="358"/>
      <c r="F315" s="358"/>
      <c r="G315" s="358"/>
      <c r="H315" s="326"/>
      <c r="I315" s="326"/>
      <c r="J315" s="326"/>
      <c r="K315" s="327"/>
      <c r="L315" s="198"/>
      <c r="M315" s="319"/>
      <c r="O315" s="248"/>
      <c r="P315" s="248"/>
      <c r="Q315" s="248"/>
      <c r="R315" s="248"/>
      <c r="S315" s="328"/>
      <c r="T315" s="328"/>
      <c r="U315" s="328"/>
      <c r="V315" s="329"/>
    </row>
    <row r="316" ht="15.75" customHeight="1">
      <c r="C316" s="146"/>
      <c r="E316" s="358"/>
      <c r="F316" s="358"/>
      <c r="G316" s="358"/>
      <c r="H316" s="326"/>
      <c r="I316" s="326"/>
      <c r="J316" s="326"/>
      <c r="K316" s="327"/>
      <c r="L316" s="198"/>
      <c r="M316" s="319"/>
      <c r="O316" s="248"/>
      <c r="P316" s="248"/>
      <c r="Q316" s="248"/>
      <c r="R316" s="248"/>
      <c r="S316" s="328"/>
      <c r="T316" s="328"/>
      <c r="U316" s="328"/>
      <c r="V316" s="329"/>
    </row>
    <row r="317" ht="15.75" customHeight="1">
      <c r="C317" s="146"/>
      <c r="E317" s="358"/>
      <c r="F317" s="358"/>
      <c r="G317" s="358"/>
      <c r="H317" s="326"/>
      <c r="I317" s="326"/>
      <c r="J317" s="326"/>
      <c r="K317" s="327"/>
      <c r="L317" s="198"/>
      <c r="M317" s="319"/>
      <c r="O317" s="248"/>
      <c r="P317" s="248"/>
      <c r="Q317" s="248"/>
      <c r="R317" s="248"/>
      <c r="S317" s="328"/>
      <c r="T317" s="328"/>
      <c r="U317" s="328"/>
      <c r="V317" s="329"/>
    </row>
    <row r="318" ht="15.75" customHeight="1">
      <c r="C318" s="146"/>
      <c r="E318" s="358"/>
      <c r="F318" s="358"/>
      <c r="G318" s="358"/>
      <c r="H318" s="326"/>
      <c r="I318" s="326"/>
      <c r="J318" s="326"/>
      <c r="K318" s="327"/>
      <c r="L318" s="198"/>
      <c r="M318" s="319"/>
      <c r="O318" s="248"/>
      <c r="P318" s="248"/>
      <c r="Q318" s="248"/>
      <c r="R318" s="248"/>
      <c r="S318" s="328"/>
      <c r="T318" s="328"/>
      <c r="U318" s="328"/>
      <c r="V318" s="329"/>
    </row>
    <row r="319" ht="15.75" customHeight="1">
      <c r="C319" s="146"/>
      <c r="E319" s="358"/>
      <c r="F319" s="358"/>
      <c r="G319" s="358"/>
      <c r="H319" s="326"/>
      <c r="I319" s="326"/>
      <c r="J319" s="326"/>
      <c r="K319" s="327"/>
      <c r="L319" s="198"/>
      <c r="M319" s="319"/>
      <c r="O319" s="248"/>
      <c r="P319" s="248"/>
      <c r="Q319" s="248"/>
      <c r="R319" s="248"/>
      <c r="S319" s="328"/>
      <c r="T319" s="328"/>
      <c r="U319" s="328"/>
      <c r="V319" s="329"/>
    </row>
    <row r="320" ht="15.75" customHeight="1">
      <c r="C320" s="146"/>
      <c r="E320" s="358"/>
      <c r="F320" s="358"/>
      <c r="G320" s="358"/>
      <c r="H320" s="326"/>
      <c r="I320" s="326"/>
      <c r="J320" s="326"/>
      <c r="K320" s="327"/>
      <c r="L320" s="198"/>
      <c r="M320" s="319"/>
      <c r="O320" s="248"/>
      <c r="P320" s="248"/>
      <c r="Q320" s="248"/>
      <c r="R320" s="248"/>
      <c r="S320" s="328"/>
      <c r="T320" s="328"/>
      <c r="U320" s="328"/>
      <c r="V320" s="329"/>
    </row>
    <row r="321" ht="15.75" customHeight="1">
      <c r="C321" s="146"/>
      <c r="E321" s="358"/>
      <c r="F321" s="358"/>
      <c r="G321" s="358"/>
      <c r="H321" s="326"/>
      <c r="I321" s="326"/>
      <c r="J321" s="326"/>
      <c r="K321" s="327"/>
      <c r="L321" s="198"/>
      <c r="M321" s="319"/>
      <c r="O321" s="248"/>
      <c r="P321" s="248"/>
      <c r="Q321" s="248"/>
      <c r="R321" s="248"/>
      <c r="S321" s="328"/>
      <c r="T321" s="328"/>
      <c r="U321" s="328"/>
      <c r="V321" s="329"/>
    </row>
    <row r="322" ht="15.75" customHeight="1">
      <c r="C322" s="146"/>
      <c r="E322" s="358"/>
      <c r="F322" s="358"/>
      <c r="G322" s="358"/>
      <c r="H322" s="326"/>
      <c r="I322" s="326"/>
      <c r="J322" s="326"/>
      <c r="K322" s="327"/>
      <c r="L322" s="198"/>
      <c r="M322" s="319"/>
      <c r="O322" s="248"/>
      <c r="P322" s="248"/>
      <c r="Q322" s="248"/>
      <c r="R322" s="248"/>
      <c r="S322" s="328"/>
      <c r="T322" s="328"/>
      <c r="U322" s="328"/>
      <c r="V322" s="329"/>
    </row>
    <row r="323" ht="15.75" customHeight="1">
      <c r="C323" s="146"/>
      <c r="E323" s="358"/>
      <c r="F323" s="358"/>
      <c r="G323" s="358"/>
      <c r="H323" s="326"/>
      <c r="I323" s="326"/>
      <c r="J323" s="326"/>
      <c r="K323" s="327"/>
      <c r="L323" s="198"/>
      <c r="M323" s="319"/>
      <c r="O323" s="248"/>
      <c r="P323" s="248"/>
      <c r="Q323" s="248"/>
      <c r="R323" s="248"/>
      <c r="S323" s="328"/>
      <c r="T323" s="328"/>
      <c r="U323" s="328"/>
      <c r="V323" s="329"/>
    </row>
    <row r="324" ht="15.75" customHeight="1">
      <c r="C324" s="146"/>
      <c r="E324" s="358"/>
      <c r="F324" s="358"/>
      <c r="G324" s="358"/>
      <c r="H324" s="326"/>
      <c r="I324" s="326"/>
      <c r="J324" s="326"/>
      <c r="K324" s="327"/>
      <c r="L324" s="198"/>
      <c r="M324" s="319"/>
      <c r="O324" s="248"/>
      <c r="P324" s="248"/>
      <c r="Q324" s="248"/>
      <c r="R324" s="248"/>
      <c r="S324" s="328"/>
      <c r="T324" s="328"/>
      <c r="U324" s="328"/>
      <c r="V324" s="329"/>
    </row>
    <row r="325" ht="15.75" customHeight="1">
      <c r="C325" s="146"/>
      <c r="E325" s="358"/>
      <c r="F325" s="358"/>
      <c r="G325" s="358"/>
      <c r="H325" s="326"/>
      <c r="I325" s="326"/>
      <c r="J325" s="326"/>
      <c r="K325" s="327"/>
      <c r="L325" s="198"/>
      <c r="M325" s="319"/>
      <c r="O325" s="248"/>
      <c r="P325" s="248"/>
      <c r="Q325" s="248"/>
      <c r="R325" s="248"/>
      <c r="S325" s="328"/>
      <c r="T325" s="328"/>
      <c r="U325" s="328"/>
      <c r="V325" s="329"/>
    </row>
    <row r="326" ht="15.75" customHeight="1">
      <c r="C326" s="146"/>
      <c r="E326" s="358"/>
      <c r="F326" s="358"/>
      <c r="G326" s="358"/>
      <c r="H326" s="326"/>
      <c r="I326" s="326"/>
      <c r="J326" s="326"/>
      <c r="K326" s="327"/>
      <c r="L326" s="198"/>
      <c r="M326" s="319"/>
      <c r="O326" s="248"/>
      <c r="P326" s="248"/>
      <c r="Q326" s="248"/>
      <c r="R326" s="248"/>
      <c r="S326" s="328"/>
      <c r="T326" s="328"/>
      <c r="U326" s="328"/>
      <c r="V326" s="329"/>
    </row>
    <row r="327" ht="15.75" customHeight="1">
      <c r="C327" s="146"/>
      <c r="E327" s="358"/>
      <c r="F327" s="358"/>
      <c r="G327" s="358"/>
      <c r="H327" s="326"/>
      <c r="I327" s="326"/>
      <c r="J327" s="326"/>
      <c r="K327" s="327"/>
      <c r="L327" s="198"/>
      <c r="M327" s="319"/>
      <c r="O327" s="248"/>
      <c r="P327" s="248"/>
      <c r="Q327" s="248"/>
      <c r="R327" s="248"/>
      <c r="S327" s="328"/>
      <c r="T327" s="328"/>
      <c r="U327" s="328"/>
      <c r="V327" s="329"/>
    </row>
    <row r="328" ht="15.75" customHeight="1">
      <c r="C328" s="146"/>
      <c r="E328" s="358"/>
      <c r="F328" s="358"/>
      <c r="G328" s="358"/>
      <c r="H328" s="326"/>
      <c r="I328" s="326"/>
      <c r="J328" s="326"/>
      <c r="K328" s="327"/>
      <c r="L328" s="198"/>
      <c r="M328" s="319"/>
      <c r="O328" s="248"/>
      <c r="P328" s="248"/>
      <c r="Q328" s="248"/>
      <c r="R328" s="248"/>
      <c r="S328" s="328"/>
      <c r="T328" s="328"/>
      <c r="U328" s="328"/>
      <c r="V328" s="329"/>
    </row>
    <row r="329" ht="15.75" customHeight="1">
      <c r="C329" s="146"/>
      <c r="E329" s="358"/>
      <c r="F329" s="358"/>
      <c r="G329" s="358"/>
      <c r="H329" s="326"/>
      <c r="I329" s="326"/>
      <c r="J329" s="326"/>
      <c r="K329" s="327"/>
      <c r="L329" s="198"/>
      <c r="M329" s="319"/>
      <c r="O329" s="248"/>
      <c r="P329" s="248"/>
      <c r="Q329" s="248"/>
      <c r="R329" s="248"/>
      <c r="S329" s="328"/>
      <c r="T329" s="328"/>
      <c r="U329" s="328"/>
      <c r="V329" s="329"/>
    </row>
    <row r="330" ht="15.75" customHeight="1">
      <c r="C330" s="146"/>
      <c r="E330" s="358"/>
      <c r="F330" s="358"/>
      <c r="G330" s="358"/>
      <c r="H330" s="326"/>
      <c r="I330" s="326"/>
      <c r="J330" s="326"/>
      <c r="K330" s="327"/>
      <c r="L330" s="198"/>
      <c r="M330" s="319"/>
      <c r="O330" s="248"/>
      <c r="P330" s="248"/>
      <c r="Q330" s="248"/>
      <c r="R330" s="248"/>
      <c r="S330" s="328"/>
      <c r="T330" s="328"/>
      <c r="U330" s="328"/>
      <c r="V330" s="329"/>
    </row>
    <row r="331" ht="15.75" customHeight="1">
      <c r="C331" s="146"/>
      <c r="E331" s="358"/>
      <c r="F331" s="358"/>
      <c r="G331" s="358"/>
      <c r="H331" s="326"/>
      <c r="I331" s="326"/>
      <c r="J331" s="326"/>
      <c r="K331" s="327"/>
      <c r="L331" s="198"/>
      <c r="M331" s="319"/>
      <c r="O331" s="248"/>
      <c r="P331" s="248"/>
      <c r="Q331" s="248"/>
      <c r="R331" s="248"/>
      <c r="S331" s="328"/>
      <c r="T331" s="328"/>
      <c r="U331" s="328"/>
      <c r="V331" s="329"/>
    </row>
    <row r="332" ht="15.75" customHeight="1">
      <c r="C332" s="146"/>
      <c r="E332" s="358"/>
      <c r="F332" s="358"/>
      <c r="G332" s="358"/>
      <c r="H332" s="326"/>
      <c r="I332" s="326"/>
      <c r="J332" s="326"/>
      <c r="K332" s="327"/>
      <c r="L332" s="198"/>
      <c r="M332" s="319"/>
      <c r="O332" s="248"/>
      <c r="P332" s="248"/>
      <c r="Q332" s="248"/>
      <c r="R332" s="248"/>
      <c r="S332" s="328"/>
      <c r="T332" s="328"/>
      <c r="U332" s="328"/>
      <c r="V332" s="329"/>
    </row>
    <row r="333" ht="15.75" customHeight="1">
      <c r="C333" s="146"/>
      <c r="E333" s="358"/>
      <c r="F333" s="358"/>
      <c r="G333" s="358"/>
      <c r="H333" s="326"/>
      <c r="I333" s="326"/>
      <c r="J333" s="326"/>
      <c r="K333" s="327"/>
      <c r="L333" s="198"/>
      <c r="M333" s="319"/>
      <c r="O333" s="248"/>
      <c r="P333" s="248"/>
      <c r="Q333" s="248"/>
      <c r="R333" s="248"/>
      <c r="S333" s="328"/>
      <c r="T333" s="328"/>
      <c r="U333" s="328"/>
      <c r="V333" s="329"/>
    </row>
    <row r="334" ht="15.75" customHeight="1">
      <c r="C334" s="146"/>
      <c r="E334" s="358"/>
      <c r="F334" s="358"/>
      <c r="G334" s="358"/>
      <c r="H334" s="326"/>
      <c r="I334" s="326"/>
      <c r="J334" s="326"/>
      <c r="K334" s="327"/>
      <c r="L334" s="198"/>
      <c r="M334" s="319"/>
      <c r="O334" s="248"/>
      <c r="P334" s="248"/>
      <c r="Q334" s="248"/>
      <c r="R334" s="248"/>
      <c r="S334" s="328"/>
      <c r="T334" s="328"/>
      <c r="U334" s="328"/>
      <c r="V334" s="329"/>
    </row>
    <row r="335" ht="15.75" customHeight="1">
      <c r="C335" s="146"/>
      <c r="E335" s="358"/>
      <c r="F335" s="358"/>
      <c r="G335" s="358"/>
      <c r="H335" s="326"/>
      <c r="I335" s="326"/>
      <c r="J335" s="326"/>
      <c r="K335" s="327"/>
      <c r="L335" s="198"/>
      <c r="M335" s="319"/>
      <c r="O335" s="248"/>
      <c r="P335" s="248"/>
      <c r="Q335" s="248"/>
      <c r="R335" s="248"/>
      <c r="S335" s="328"/>
      <c r="T335" s="328"/>
      <c r="U335" s="328"/>
      <c r="V335" s="329"/>
    </row>
    <row r="336" ht="15.75" customHeight="1">
      <c r="C336" s="146"/>
      <c r="E336" s="358"/>
      <c r="F336" s="358"/>
      <c r="G336" s="358"/>
      <c r="H336" s="326"/>
      <c r="I336" s="326"/>
      <c r="J336" s="326"/>
      <c r="K336" s="327"/>
      <c r="L336" s="198"/>
      <c r="M336" s="319"/>
      <c r="O336" s="248"/>
      <c r="P336" s="248"/>
      <c r="Q336" s="248"/>
      <c r="R336" s="248"/>
      <c r="S336" s="328"/>
      <c r="T336" s="328"/>
      <c r="U336" s="328"/>
      <c r="V336" s="329"/>
    </row>
    <row r="337" ht="15.75" customHeight="1">
      <c r="C337" s="146"/>
      <c r="E337" s="358"/>
      <c r="F337" s="358"/>
      <c r="G337" s="358"/>
      <c r="H337" s="326"/>
      <c r="I337" s="326"/>
      <c r="J337" s="326"/>
      <c r="K337" s="327"/>
      <c r="L337" s="198"/>
      <c r="M337" s="319"/>
      <c r="O337" s="248"/>
      <c r="P337" s="248"/>
      <c r="Q337" s="248"/>
      <c r="R337" s="248"/>
      <c r="S337" s="328"/>
      <c r="T337" s="328"/>
      <c r="U337" s="328"/>
      <c r="V337" s="329"/>
    </row>
    <row r="338" ht="15.75" customHeight="1">
      <c r="C338" s="146"/>
      <c r="E338" s="358"/>
      <c r="F338" s="358"/>
      <c r="G338" s="358"/>
      <c r="H338" s="326"/>
      <c r="I338" s="326"/>
      <c r="J338" s="326"/>
      <c r="K338" s="327"/>
      <c r="L338" s="198"/>
      <c r="M338" s="319"/>
      <c r="O338" s="248"/>
      <c r="P338" s="248"/>
      <c r="Q338" s="248"/>
      <c r="R338" s="248"/>
      <c r="S338" s="328"/>
      <c r="T338" s="328"/>
      <c r="U338" s="328"/>
      <c r="V338" s="329"/>
    </row>
    <row r="339" ht="15.75" customHeight="1">
      <c r="C339" s="146"/>
      <c r="E339" s="358"/>
      <c r="F339" s="358"/>
      <c r="G339" s="358"/>
      <c r="H339" s="326"/>
      <c r="I339" s="326"/>
      <c r="J339" s="326"/>
      <c r="K339" s="327"/>
      <c r="L339" s="198"/>
      <c r="M339" s="319"/>
      <c r="O339" s="248"/>
      <c r="P339" s="248"/>
      <c r="Q339" s="248"/>
      <c r="R339" s="248"/>
      <c r="S339" s="328"/>
      <c r="T339" s="328"/>
      <c r="U339" s="328"/>
      <c r="V339" s="329"/>
    </row>
    <row r="340" ht="15.75" customHeight="1">
      <c r="C340" s="146"/>
      <c r="E340" s="358"/>
      <c r="F340" s="358"/>
      <c r="G340" s="358"/>
      <c r="H340" s="326"/>
      <c r="I340" s="326"/>
      <c r="J340" s="326"/>
      <c r="K340" s="327"/>
      <c r="L340" s="198"/>
      <c r="M340" s="319"/>
      <c r="O340" s="248"/>
      <c r="P340" s="248"/>
      <c r="Q340" s="248"/>
      <c r="R340" s="248"/>
      <c r="S340" s="328"/>
      <c r="T340" s="328"/>
      <c r="U340" s="328"/>
      <c r="V340" s="329"/>
    </row>
    <row r="341" ht="15.75" customHeight="1">
      <c r="C341" s="146"/>
      <c r="E341" s="358"/>
      <c r="F341" s="358"/>
      <c r="G341" s="358"/>
      <c r="H341" s="326"/>
      <c r="I341" s="326"/>
      <c r="J341" s="326"/>
      <c r="K341" s="327"/>
      <c r="L341" s="198"/>
      <c r="M341" s="319"/>
      <c r="O341" s="248"/>
      <c r="P341" s="248"/>
      <c r="Q341" s="248"/>
      <c r="R341" s="248"/>
      <c r="S341" s="328"/>
      <c r="T341" s="328"/>
      <c r="U341" s="328"/>
      <c r="V341" s="329"/>
    </row>
    <row r="342" ht="15.75" customHeight="1">
      <c r="C342" s="146"/>
      <c r="E342" s="358"/>
      <c r="F342" s="358"/>
      <c r="G342" s="358"/>
      <c r="H342" s="326"/>
      <c r="I342" s="326"/>
      <c r="J342" s="326"/>
      <c r="K342" s="327"/>
      <c r="L342" s="198"/>
      <c r="M342" s="319"/>
      <c r="O342" s="248"/>
      <c r="P342" s="248"/>
      <c r="Q342" s="248"/>
      <c r="R342" s="248"/>
      <c r="S342" s="328"/>
      <c r="T342" s="328"/>
      <c r="U342" s="328"/>
      <c r="V342" s="329"/>
    </row>
    <row r="343" ht="15.75" customHeight="1">
      <c r="C343" s="146"/>
      <c r="E343" s="358"/>
      <c r="F343" s="358"/>
      <c r="G343" s="358"/>
      <c r="H343" s="326"/>
      <c r="I343" s="326"/>
      <c r="J343" s="326"/>
      <c r="K343" s="327"/>
      <c r="L343" s="198"/>
      <c r="M343" s="319"/>
      <c r="O343" s="248"/>
      <c r="P343" s="248"/>
      <c r="Q343" s="248"/>
      <c r="R343" s="248"/>
      <c r="S343" s="328"/>
      <c r="T343" s="328"/>
      <c r="U343" s="328"/>
      <c r="V343" s="329"/>
    </row>
    <row r="344" ht="15.75" customHeight="1">
      <c r="C344" s="146"/>
      <c r="E344" s="358"/>
      <c r="F344" s="358"/>
      <c r="G344" s="358"/>
      <c r="H344" s="326"/>
      <c r="I344" s="326"/>
      <c r="J344" s="326"/>
      <c r="K344" s="327"/>
      <c r="L344" s="198"/>
      <c r="M344" s="319"/>
      <c r="O344" s="248"/>
      <c r="P344" s="248"/>
      <c r="Q344" s="248"/>
      <c r="R344" s="248"/>
      <c r="S344" s="328"/>
      <c r="T344" s="328"/>
      <c r="U344" s="328"/>
      <c r="V344" s="329"/>
    </row>
    <row r="345" ht="15.75" customHeight="1">
      <c r="C345" s="146"/>
      <c r="E345" s="358"/>
      <c r="F345" s="358"/>
      <c r="G345" s="358"/>
      <c r="H345" s="326"/>
      <c r="I345" s="326"/>
      <c r="J345" s="326"/>
      <c r="K345" s="327"/>
      <c r="L345" s="198"/>
      <c r="M345" s="319"/>
      <c r="O345" s="248"/>
      <c r="P345" s="248"/>
      <c r="Q345" s="248"/>
      <c r="R345" s="248"/>
      <c r="S345" s="328"/>
      <c r="T345" s="328"/>
      <c r="U345" s="328"/>
      <c r="V345" s="329"/>
    </row>
    <row r="346" ht="15.75" customHeight="1">
      <c r="H346" s="359"/>
      <c r="I346" s="359"/>
      <c r="J346" s="359"/>
      <c r="M346" s="319"/>
    </row>
    <row r="347" ht="15.75" customHeight="1">
      <c r="H347" s="359"/>
      <c r="I347" s="359"/>
      <c r="J347" s="359"/>
      <c r="M347" s="319"/>
    </row>
    <row r="348" ht="15.75" customHeight="1">
      <c r="H348" s="359"/>
      <c r="I348" s="359"/>
      <c r="J348" s="359"/>
      <c r="M348" s="319"/>
    </row>
    <row r="349" ht="15.75" customHeight="1">
      <c r="H349" s="359"/>
      <c r="I349" s="359"/>
      <c r="J349" s="359"/>
      <c r="M349" s="319"/>
    </row>
    <row r="350" ht="15.75" customHeight="1">
      <c r="H350" s="359"/>
      <c r="I350" s="359"/>
      <c r="J350" s="359"/>
      <c r="M350" s="319"/>
    </row>
    <row r="351" ht="15.75" customHeight="1">
      <c r="H351" s="359"/>
      <c r="I351" s="359"/>
      <c r="J351" s="359"/>
      <c r="M351" s="319"/>
    </row>
    <row r="352" ht="15.75" customHeight="1">
      <c r="H352" s="359"/>
      <c r="I352" s="359"/>
      <c r="J352" s="359"/>
      <c r="M352" s="319"/>
    </row>
    <row r="353" ht="15.75" customHeight="1">
      <c r="H353" s="359"/>
      <c r="I353" s="359"/>
      <c r="J353" s="359"/>
      <c r="M353" s="319"/>
    </row>
    <row r="354" ht="15.75" customHeight="1">
      <c r="H354" s="359"/>
      <c r="I354" s="359"/>
      <c r="J354" s="359"/>
      <c r="M354" s="319"/>
    </row>
    <row r="355" ht="15.75" customHeight="1">
      <c r="H355" s="359"/>
      <c r="I355" s="359"/>
      <c r="J355" s="359"/>
      <c r="M355" s="319"/>
    </row>
    <row r="356" ht="15.75" customHeight="1">
      <c r="H356" s="359"/>
      <c r="I356" s="359"/>
      <c r="J356" s="359"/>
      <c r="M356" s="319"/>
    </row>
    <row r="357" ht="15.75" customHeight="1">
      <c r="H357" s="359"/>
      <c r="I357" s="359"/>
      <c r="J357" s="359"/>
      <c r="M357" s="319"/>
    </row>
    <row r="358" ht="15.75" customHeight="1">
      <c r="H358" s="359"/>
      <c r="I358" s="359"/>
      <c r="J358" s="359"/>
      <c r="M358" s="319"/>
    </row>
    <row r="359" ht="15.75" customHeight="1">
      <c r="H359" s="359"/>
      <c r="I359" s="359"/>
      <c r="J359" s="359"/>
      <c r="M359" s="319"/>
    </row>
    <row r="360" ht="15.75" customHeight="1">
      <c r="H360" s="359"/>
      <c r="I360" s="359"/>
      <c r="J360" s="359"/>
      <c r="M360" s="319"/>
    </row>
    <row r="361" ht="15.75" customHeight="1">
      <c r="H361" s="359"/>
      <c r="I361" s="359"/>
      <c r="J361" s="359"/>
      <c r="M361" s="319"/>
    </row>
    <row r="362" ht="15.75" customHeight="1">
      <c r="H362" s="359"/>
      <c r="I362" s="359"/>
      <c r="J362" s="359"/>
      <c r="M362" s="319"/>
    </row>
    <row r="363" ht="15.75" customHeight="1">
      <c r="H363" s="359"/>
      <c r="I363" s="359"/>
      <c r="J363" s="359"/>
      <c r="M363" s="319"/>
    </row>
    <row r="364" ht="15.75" customHeight="1">
      <c r="H364" s="359"/>
      <c r="I364" s="359"/>
      <c r="J364" s="359"/>
      <c r="M364" s="319"/>
    </row>
    <row r="365" ht="15.75" customHeight="1">
      <c r="H365" s="359"/>
      <c r="I365" s="359"/>
      <c r="J365" s="359"/>
      <c r="M365" s="319"/>
    </row>
    <row r="366" ht="15.75" customHeight="1">
      <c r="H366" s="359"/>
      <c r="I366" s="359"/>
      <c r="J366" s="359"/>
      <c r="M366" s="319"/>
    </row>
    <row r="367" ht="15.75" customHeight="1">
      <c r="H367" s="359"/>
      <c r="I367" s="359"/>
      <c r="J367" s="359"/>
      <c r="M367" s="319"/>
    </row>
    <row r="368" ht="15.75" customHeight="1">
      <c r="H368" s="359"/>
      <c r="I368" s="359"/>
      <c r="J368" s="359"/>
      <c r="M368" s="319"/>
    </row>
    <row r="369" ht="15.75" customHeight="1">
      <c r="H369" s="359"/>
      <c r="I369" s="359"/>
      <c r="J369" s="359"/>
      <c r="M369" s="319"/>
    </row>
    <row r="370" ht="15.75" customHeight="1">
      <c r="H370" s="359"/>
      <c r="I370" s="359"/>
      <c r="J370" s="359"/>
      <c r="M370" s="319"/>
    </row>
    <row r="371" ht="15.75" customHeight="1">
      <c r="H371" s="359"/>
      <c r="I371" s="359"/>
      <c r="J371" s="359"/>
      <c r="M371" s="319"/>
    </row>
    <row r="372" ht="15.75" customHeight="1">
      <c r="H372" s="359"/>
      <c r="I372" s="359"/>
      <c r="J372" s="359"/>
      <c r="M372" s="319"/>
    </row>
    <row r="373" ht="15.75" customHeight="1">
      <c r="H373" s="359"/>
      <c r="I373" s="359"/>
      <c r="J373" s="359"/>
      <c r="M373" s="319"/>
    </row>
    <row r="374" ht="15.75" customHeight="1">
      <c r="H374" s="359"/>
      <c r="I374" s="359"/>
      <c r="J374" s="359"/>
      <c r="M374" s="319"/>
    </row>
    <row r="375" ht="15.75" customHeight="1">
      <c r="H375" s="359"/>
      <c r="I375" s="359"/>
      <c r="J375" s="359"/>
      <c r="M375" s="319"/>
    </row>
    <row r="376" ht="15.75" customHeight="1">
      <c r="H376" s="359"/>
      <c r="I376" s="359"/>
      <c r="J376" s="359"/>
      <c r="M376" s="319"/>
    </row>
    <row r="377" ht="15.75" customHeight="1">
      <c r="H377" s="359"/>
      <c r="I377" s="359"/>
      <c r="J377" s="359"/>
      <c r="M377" s="319"/>
    </row>
    <row r="378" ht="15.75" customHeight="1">
      <c r="H378" s="359"/>
      <c r="I378" s="359"/>
      <c r="J378" s="359"/>
    </row>
    <row r="379" ht="15.75" customHeight="1">
      <c r="H379" s="359"/>
      <c r="I379" s="359"/>
      <c r="J379" s="359"/>
    </row>
    <row r="380" ht="15.75" customHeight="1">
      <c r="H380" s="359"/>
      <c r="I380" s="359"/>
      <c r="J380" s="359"/>
    </row>
    <row r="381" ht="15.75" customHeight="1">
      <c r="H381" s="359"/>
      <c r="I381" s="359"/>
      <c r="J381" s="359"/>
    </row>
    <row r="382" ht="15.75" customHeight="1">
      <c r="H382" s="359"/>
      <c r="I382" s="359"/>
      <c r="J382" s="359"/>
    </row>
    <row r="383" ht="15.75" customHeight="1">
      <c r="H383" s="359"/>
      <c r="I383" s="359"/>
      <c r="J383" s="359"/>
    </row>
    <row r="384" ht="15.75" customHeight="1">
      <c r="H384" s="359"/>
      <c r="I384" s="359"/>
      <c r="J384" s="359"/>
    </row>
    <row r="385" ht="15.75" customHeight="1">
      <c r="H385" s="359"/>
      <c r="I385" s="359"/>
      <c r="J385" s="359"/>
    </row>
    <row r="386" ht="15.75" customHeight="1">
      <c r="H386" s="359"/>
      <c r="I386" s="359"/>
      <c r="J386" s="359"/>
    </row>
    <row r="387" ht="15.75" customHeight="1">
      <c r="H387" s="359"/>
      <c r="I387" s="359"/>
      <c r="J387" s="359"/>
    </row>
    <row r="388" ht="15.75" customHeight="1">
      <c r="H388" s="359"/>
      <c r="I388" s="359"/>
      <c r="J388" s="359"/>
    </row>
    <row r="389" ht="15.75" customHeight="1">
      <c r="H389" s="359"/>
      <c r="I389" s="359"/>
      <c r="J389" s="359"/>
    </row>
    <row r="390" ht="15.75" customHeight="1">
      <c r="H390" s="359"/>
      <c r="I390" s="359"/>
      <c r="J390" s="359"/>
    </row>
    <row r="391" ht="15.75" customHeight="1">
      <c r="H391" s="359"/>
      <c r="I391" s="359"/>
      <c r="J391" s="359"/>
    </row>
    <row r="392" ht="15.75" customHeight="1">
      <c r="H392" s="359"/>
      <c r="I392" s="359"/>
      <c r="J392" s="359"/>
    </row>
    <row r="393" ht="15.75" customHeight="1">
      <c r="H393" s="359"/>
      <c r="I393" s="359"/>
      <c r="J393" s="359"/>
    </row>
    <row r="394" ht="15.75" customHeight="1">
      <c r="H394" s="359"/>
      <c r="I394" s="359"/>
      <c r="J394" s="359"/>
    </row>
    <row r="395" ht="15.75" customHeight="1">
      <c r="H395" s="359"/>
      <c r="I395" s="359"/>
      <c r="J395" s="359"/>
    </row>
    <row r="396" ht="15.75" customHeight="1">
      <c r="H396" s="359"/>
      <c r="I396" s="359"/>
      <c r="J396" s="359"/>
    </row>
    <row r="397" ht="15.75" customHeight="1">
      <c r="H397" s="359"/>
      <c r="I397" s="359"/>
      <c r="J397" s="359"/>
    </row>
    <row r="398" ht="15.75" customHeight="1">
      <c r="H398" s="359"/>
      <c r="I398" s="359"/>
      <c r="J398" s="359"/>
    </row>
    <row r="399" ht="15.75" customHeight="1">
      <c r="H399" s="359"/>
      <c r="I399" s="359"/>
      <c r="J399" s="359"/>
    </row>
    <row r="400" ht="15.75" customHeight="1">
      <c r="H400" s="359"/>
      <c r="I400" s="359"/>
      <c r="J400" s="359"/>
    </row>
    <row r="401" ht="15.75" customHeight="1">
      <c r="H401" s="359"/>
      <c r="I401" s="359"/>
      <c r="J401" s="359"/>
    </row>
    <row r="402" ht="15.75" customHeight="1">
      <c r="H402" s="359"/>
      <c r="I402" s="359"/>
      <c r="J402" s="359"/>
    </row>
    <row r="403" ht="15.75" customHeight="1">
      <c r="H403" s="359"/>
      <c r="I403" s="359"/>
      <c r="J403" s="359"/>
    </row>
    <row r="404" ht="15.75" customHeight="1">
      <c r="H404" s="359"/>
      <c r="I404" s="359"/>
      <c r="J404" s="359"/>
    </row>
    <row r="405" ht="15.75" customHeight="1">
      <c r="H405" s="359"/>
      <c r="I405" s="359"/>
      <c r="J405" s="359"/>
    </row>
    <row r="406" ht="15.75" customHeight="1">
      <c r="H406" s="359"/>
      <c r="I406" s="359"/>
      <c r="J406" s="359"/>
    </row>
    <row r="407" ht="15.75" customHeight="1">
      <c r="H407" s="359"/>
      <c r="I407" s="359"/>
      <c r="J407" s="359"/>
    </row>
    <row r="408" ht="15.75" customHeight="1">
      <c r="H408" s="359"/>
      <c r="I408" s="359"/>
      <c r="J408" s="359"/>
    </row>
    <row r="409" ht="15.75" customHeight="1">
      <c r="H409" s="359"/>
      <c r="I409" s="359"/>
      <c r="J409" s="359"/>
    </row>
    <row r="410" ht="15.75" customHeight="1">
      <c r="H410" s="359"/>
      <c r="I410" s="359"/>
      <c r="J410" s="359"/>
    </row>
    <row r="411" ht="15.75" customHeight="1">
      <c r="H411" s="359"/>
      <c r="I411" s="359"/>
      <c r="J411" s="359"/>
    </row>
    <row r="412" ht="15.75" customHeight="1">
      <c r="H412" s="359"/>
      <c r="I412" s="359"/>
      <c r="J412" s="359"/>
    </row>
    <row r="413" ht="15.75" customHeight="1">
      <c r="H413" s="359"/>
      <c r="I413" s="359"/>
      <c r="J413" s="359"/>
    </row>
    <row r="414" ht="15.75" customHeight="1">
      <c r="H414" s="359"/>
      <c r="I414" s="359"/>
      <c r="J414" s="359"/>
    </row>
    <row r="415" ht="15.75" customHeight="1">
      <c r="H415" s="359"/>
      <c r="I415" s="359"/>
      <c r="J415" s="359"/>
    </row>
    <row r="416" ht="15.75" customHeight="1">
      <c r="H416" s="359"/>
      <c r="I416" s="359"/>
      <c r="J416" s="359"/>
    </row>
    <row r="417" ht="15.75" customHeight="1">
      <c r="H417" s="359"/>
      <c r="I417" s="359"/>
      <c r="J417" s="359"/>
    </row>
    <row r="418" ht="15.75" customHeight="1">
      <c r="H418" s="359"/>
      <c r="I418" s="359"/>
      <c r="J418" s="359"/>
    </row>
    <row r="419" ht="15.75" customHeight="1">
      <c r="H419" s="359"/>
      <c r="I419" s="359"/>
      <c r="J419" s="359"/>
    </row>
    <row r="420" ht="15.75" customHeight="1">
      <c r="H420" s="359"/>
      <c r="I420" s="359"/>
      <c r="J420" s="359"/>
    </row>
    <row r="421" ht="15.75" customHeight="1">
      <c r="H421" s="359"/>
      <c r="I421" s="359"/>
      <c r="J421" s="359"/>
    </row>
    <row r="422" ht="15.75" customHeight="1">
      <c r="H422" s="359"/>
      <c r="I422" s="359"/>
      <c r="J422" s="359"/>
    </row>
    <row r="423" ht="15.75" customHeight="1">
      <c r="H423" s="359"/>
      <c r="I423" s="359"/>
      <c r="J423" s="359"/>
    </row>
    <row r="424" ht="15.75" customHeight="1">
      <c r="H424" s="359"/>
      <c r="I424" s="359"/>
      <c r="J424" s="359"/>
    </row>
    <row r="425" ht="15.75" customHeight="1">
      <c r="H425" s="359"/>
      <c r="I425" s="359"/>
      <c r="J425" s="359"/>
    </row>
    <row r="426" ht="15.75" customHeight="1">
      <c r="H426" s="359"/>
      <c r="I426" s="359"/>
      <c r="J426" s="359"/>
    </row>
    <row r="427" ht="15.75" customHeight="1">
      <c r="H427" s="359"/>
      <c r="I427" s="359"/>
      <c r="J427" s="359"/>
    </row>
    <row r="428" ht="15.75" customHeight="1">
      <c r="H428" s="359"/>
      <c r="I428" s="359"/>
      <c r="J428" s="359"/>
    </row>
    <row r="429" ht="15.75" customHeight="1">
      <c r="H429" s="359"/>
      <c r="I429" s="359"/>
      <c r="J429" s="359"/>
    </row>
    <row r="430" ht="15.75" customHeight="1">
      <c r="H430" s="359"/>
      <c r="I430" s="359"/>
      <c r="J430" s="359"/>
    </row>
    <row r="431" ht="15.75" customHeight="1">
      <c r="H431" s="359"/>
      <c r="I431" s="359"/>
      <c r="J431" s="359"/>
    </row>
    <row r="432" ht="15.75" customHeight="1">
      <c r="H432" s="359"/>
      <c r="I432" s="359"/>
      <c r="J432" s="359"/>
    </row>
    <row r="433" ht="15.75" customHeight="1">
      <c r="H433" s="359"/>
      <c r="I433" s="359"/>
      <c r="J433" s="359"/>
    </row>
    <row r="434" ht="15.75" customHeight="1">
      <c r="H434" s="359"/>
      <c r="I434" s="359"/>
      <c r="J434" s="359"/>
    </row>
    <row r="435" ht="15.75" customHeight="1">
      <c r="H435" s="359"/>
      <c r="I435" s="359"/>
      <c r="J435" s="359"/>
    </row>
    <row r="436" ht="15.75" customHeight="1">
      <c r="H436" s="359"/>
      <c r="I436" s="359"/>
      <c r="J436" s="359"/>
    </row>
    <row r="437" ht="15.75" customHeight="1">
      <c r="H437" s="359"/>
      <c r="I437" s="359"/>
      <c r="J437" s="359"/>
    </row>
    <row r="438" ht="15.75" customHeight="1">
      <c r="H438" s="359"/>
      <c r="I438" s="359"/>
      <c r="J438" s="359"/>
    </row>
    <row r="439" ht="15.75" customHeight="1">
      <c r="H439" s="359"/>
      <c r="I439" s="359"/>
      <c r="J439" s="359"/>
    </row>
    <row r="440" ht="15.75" customHeight="1">
      <c r="H440" s="359"/>
      <c r="I440" s="359"/>
      <c r="J440" s="359"/>
    </row>
    <row r="441" ht="15.75" customHeight="1">
      <c r="H441" s="359"/>
      <c r="I441" s="359"/>
      <c r="J441" s="359"/>
    </row>
    <row r="442" ht="15.75" customHeight="1">
      <c r="H442" s="359"/>
      <c r="I442" s="359"/>
      <c r="J442" s="359"/>
    </row>
    <row r="443" ht="15.75" customHeight="1">
      <c r="H443" s="359"/>
      <c r="I443" s="359"/>
      <c r="J443" s="359"/>
    </row>
    <row r="444" ht="15.75" customHeight="1">
      <c r="H444" s="359"/>
      <c r="I444" s="359"/>
      <c r="J444" s="359"/>
    </row>
    <row r="445" ht="15.75" customHeight="1">
      <c r="H445" s="359"/>
      <c r="I445" s="359"/>
      <c r="J445" s="359"/>
    </row>
    <row r="446" ht="15.75" customHeight="1">
      <c r="H446" s="359"/>
      <c r="I446" s="359"/>
      <c r="J446" s="359"/>
    </row>
    <row r="447" ht="15.75" customHeight="1">
      <c r="H447" s="359"/>
      <c r="I447" s="359"/>
      <c r="J447" s="359"/>
    </row>
    <row r="448" ht="15.75" customHeight="1">
      <c r="H448" s="359"/>
      <c r="I448" s="359"/>
      <c r="J448" s="359"/>
    </row>
    <row r="449" ht="15.75" customHeight="1">
      <c r="H449" s="359"/>
      <c r="I449" s="359"/>
      <c r="J449" s="359"/>
    </row>
    <row r="450" ht="15.75" customHeight="1">
      <c r="H450" s="359"/>
      <c r="I450" s="359"/>
      <c r="J450" s="359"/>
    </row>
    <row r="451" ht="15.75" customHeight="1">
      <c r="H451" s="359"/>
      <c r="I451" s="359"/>
      <c r="J451" s="359"/>
    </row>
    <row r="452" ht="15.75" customHeight="1">
      <c r="H452" s="359"/>
      <c r="I452" s="359"/>
      <c r="J452" s="359"/>
    </row>
    <row r="453" ht="15.75" customHeight="1">
      <c r="H453" s="359"/>
      <c r="I453" s="359"/>
      <c r="J453" s="359"/>
    </row>
    <row r="454" ht="15.75" customHeight="1">
      <c r="H454" s="359"/>
      <c r="I454" s="359"/>
      <c r="J454" s="359"/>
    </row>
    <row r="455" ht="15.75" customHeight="1">
      <c r="H455" s="359"/>
      <c r="I455" s="359"/>
      <c r="J455" s="359"/>
    </row>
    <row r="456" ht="15.75" customHeight="1">
      <c r="H456" s="359"/>
      <c r="I456" s="359"/>
      <c r="J456" s="359"/>
    </row>
    <row r="457" ht="15.75" customHeight="1">
      <c r="H457" s="359"/>
      <c r="I457" s="359"/>
      <c r="J457" s="359"/>
    </row>
    <row r="458" ht="15.75" customHeight="1">
      <c r="H458" s="359"/>
      <c r="I458" s="359"/>
      <c r="J458" s="359"/>
    </row>
    <row r="459" ht="15.75" customHeight="1">
      <c r="H459" s="359"/>
      <c r="I459" s="359"/>
      <c r="J459" s="359"/>
    </row>
    <row r="460" ht="15.75" customHeight="1">
      <c r="H460" s="359"/>
      <c r="I460" s="359"/>
      <c r="J460" s="359"/>
    </row>
    <row r="461" ht="15.75" customHeight="1">
      <c r="H461" s="359"/>
      <c r="I461" s="359"/>
      <c r="J461" s="359"/>
    </row>
    <row r="462" ht="15.75" customHeight="1">
      <c r="H462" s="359"/>
      <c r="I462" s="359"/>
      <c r="J462" s="359"/>
    </row>
    <row r="463" ht="15.75" customHeight="1">
      <c r="H463" s="359"/>
      <c r="I463" s="359"/>
      <c r="J463" s="359"/>
    </row>
    <row r="464" ht="15.75" customHeight="1">
      <c r="H464" s="359"/>
      <c r="I464" s="359"/>
      <c r="J464" s="359"/>
    </row>
    <row r="465" ht="15.75" customHeight="1">
      <c r="H465" s="359"/>
      <c r="I465" s="359"/>
      <c r="J465" s="359"/>
    </row>
    <row r="466" ht="15.75" customHeight="1">
      <c r="H466" s="359"/>
      <c r="I466" s="359"/>
      <c r="J466" s="359"/>
    </row>
    <row r="467" ht="15.75" customHeight="1">
      <c r="H467" s="359"/>
      <c r="I467" s="359"/>
      <c r="J467" s="359"/>
    </row>
    <row r="468" ht="15.75" customHeight="1">
      <c r="H468" s="359"/>
      <c r="I468" s="359"/>
      <c r="J468" s="359"/>
    </row>
    <row r="469" ht="15.75" customHeight="1">
      <c r="H469" s="359"/>
      <c r="I469" s="359"/>
      <c r="J469" s="359"/>
    </row>
    <row r="470" ht="15.75" customHeight="1">
      <c r="H470" s="359"/>
      <c r="I470" s="359"/>
      <c r="J470" s="359"/>
    </row>
    <row r="471" ht="15.75" customHeight="1">
      <c r="H471" s="359"/>
      <c r="I471" s="359"/>
      <c r="J471" s="359"/>
    </row>
    <row r="472" ht="15.75" customHeight="1">
      <c r="H472" s="359"/>
      <c r="I472" s="359"/>
      <c r="J472" s="359"/>
    </row>
    <row r="473" ht="15.75" customHeight="1">
      <c r="H473" s="359"/>
      <c r="I473" s="359"/>
      <c r="J473" s="359"/>
    </row>
    <row r="474" ht="15.75" customHeight="1">
      <c r="H474" s="359"/>
      <c r="I474" s="359"/>
      <c r="J474" s="359"/>
    </row>
    <row r="475" ht="15.75" customHeight="1">
      <c r="H475" s="359"/>
      <c r="I475" s="359"/>
      <c r="J475" s="359"/>
    </row>
    <row r="476" ht="15.75" customHeight="1">
      <c r="H476" s="359"/>
      <c r="I476" s="359"/>
      <c r="J476" s="359"/>
    </row>
    <row r="477" ht="15.75" customHeight="1">
      <c r="H477" s="359"/>
      <c r="I477" s="359"/>
      <c r="J477" s="359"/>
    </row>
    <row r="478" ht="15.75" customHeight="1">
      <c r="H478" s="359"/>
      <c r="I478" s="359"/>
      <c r="J478" s="359"/>
    </row>
    <row r="479" ht="15.75" customHeight="1">
      <c r="H479" s="359"/>
      <c r="I479" s="359"/>
      <c r="J479" s="359"/>
    </row>
    <row r="480" ht="15.75" customHeight="1">
      <c r="H480" s="359"/>
      <c r="I480" s="359"/>
      <c r="J480" s="359"/>
    </row>
    <row r="481" ht="15.75" customHeight="1">
      <c r="H481" s="359"/>
      <c r="I481" s="359"/>
      <c r="J481" s="359"/>
    </row>
    <row r="482" ht="15.75" customHeight="1">
      <c r="H482" s="359"/>
      <c r="I482" s="359"/>
      <c r="J482" s="359"/>
    </row>
    <row r="483" ht="15.75" customHeight="1">
      <c r="H483" s="359"/>
      <c r="I483" s="359"/>
      <c r="J483" s="359"/>
    </row>
    <row r="484" ht="15.75" customHeight="1">
      <c r="H484" s="359"/>
      <c r="I484" s="359"/>
      <c r="J484" s="359"/>
    </row>
    <row r="485" ht="15.75" customHeight="1">
      <c r="H485" s="359"/>
      <c r="I485" s="359"/>
      <c r="J485" s="359"/>
    </row>
    <row r="486" ht="15.75" customHeight="1">
      <c r="H486" s="359"/>
      <c r="I486" s="359"/>
      <c r="J486" s="359"/>
    </row>
    <row r="487" ht="15.75" customHeight="1">
      <c r="H487" s="359"/>
      <c r="I487" s="359"/>
      <c r="J487" s="359"/>
    </row>
    <row r="488" ht="15.75" customHeight="1">
      <c r="H488" s="359"/>
      <c r="I488" s="359"/>
      <c r="J488" s="359"/>
    </row>
    <row r="489" ht="15.75" customHeight="1">
      <c r="H489" s="359"/>
      <c r="I489" s="359"/>
      <c r="J489" s="359"/>
    </row>
    <row r="490" ht="15.75" customHeight="1">
      <c r="H490" s="359"/>
      <c r="I490" s="359"/>
      <c r="J490" s="359"/>
    </row>
    <row r="491" ht="15.75" customHeight="1">
      <c r="H491" s="359"/>
      <c r="I491" s="359"/>
      <c r="J491" s="359"/>
    </row>
    <row r="492" ht="15.75" customHeight="1">
      <c r="H492" s="359"/>
      <c r="I492" s="359"/>
      <c r="J492" s="359"/>
    </row>
    <row r="493" ht="15.75" customHeight="1">
      <c r="H493" s="359"/>
      <c r="I493" s="359"/>
      <c r="J493" s="359"/>
    </row>
    <row r="494" ht="15.75" customHeight="1">
      <c r="H494" s="359"/>
      <c r="I494" s="359"/>
      <c r="J494" s="359"/>
    </row>
    <row r="495" ht="15.75" customHeight="1">
      <c r="H495" s="359"/>
      <c r="I495" s="359"/>
      <c r="J495" s="359"/>
    </row>
    <row r="496" ht="15.75" customHeight="1">
      <c r="H496" s="359"/>
      <c r="I496" s="359"/>
      <c r="J496" s="359"/>
    </row>
    <row r="497" ht="15.75" customHeight="1">
      <c r="H497" s="359"/>
      <c r="I497" s="359"/>
      <c r="J497" s="359"/>
    </row>
    <row r="498" ht="15.75" customHeight="1">
      <c r="H498" s="359"/>
      <c r="I498" s="359"/>
      <c r="J498" s="359"/>
    </row>
    <row r="499" ht="15.75" customHeight="1">
      <c r="H499" s="359"/>
      <c r="I499" s="359"/>
      <c r="J499" s="359"/>
    </row>
    <row r="500" ht="15.75" customHeight="1">
      <c r="H500" s="359"/>
      <c r="I500" s="359"/>
      <c r="J500" s="359"/>
    </row>
    <row r="501" ht="15.75" customHeight="1">
      <c r="H501" s="359"/>
      <c r="I501" s="359"/>
      <c r="J501" s="359"/>
    </row>
    <row r="502" ht="15.75" customHeight="1">
      <c r="H502" s="359"/>
      <c r="I502" s="359"/>
      <c r="J502" s="359"/>
    </row>
    <row r="503" ht="15.75" customHeight="1">
      <c r="H503" s="359"/>
      <c r="I503" s="359"/>
      <c r="J503" s="359"/>
    </row>
    <row r="504" ht="15.75" customHeight="1">
      <c r="H504" s="359"/>
      <c r="I504" s="359"/>
      <c r="J504" s="359"/>
    </row>
    <row r="505" ht="15.75" customHeight="1">
      <c r="H505" s="359"/>
      <c r="I505" s="359"/>
      <c r="J505" s="359"/>
    </row>
    <row r="506" ht="15.75" customHeight="1">
      <c r="H506" s="359"/>
      <c r="I506" s="359"/>
      <c r="J506" s="359"/>
    </row>
    <row r="507" ht="15.75" customHeight="1">
      <c r="H507" s="359"/>
      <c r="I507" s="359"/>
      <c r="J507" s="359"/>
    </row>
    <row r="508" ht="15.75" customHeight="1">
      <c r="H508" s="359"/>
      <c r="I508" s="359"/>
      <c r="J508" s="359"/>
    </row>
    <row r="509" ht="15.75" customHeight="1">
      <c r="H509" s="359"/>
      <c r="I509" s="359"/>
      <c r="J509" s="359"/>
    </row>
    <row r="510" ht="15.75" customHeight="1">
      <c r="H510" s="359"/>
      <c r="I510" s="359"/>
      <c r="J510" s="359"/>
    </row>
    <row r="511" ht="15.75" customHeight="1">
      <c r="H511" s="359"/>
      <c r="I511" s="359"/>
      <c r="J511" s="359"/>
    </row>
    <row r="512" ht="15.75" customHeight="1">
      <c r="H512" s="359"/>
      <c r="I512" s="359"/>
      <c r="J512" s="359"/>
    </row>
    <row r="513" ht="15.75" customHeight="1">
      <c r="H513" s="359"/>
      <c r="I513" s="359"/>
      <c r="J513" s="359"/>
    </row>
    <row r="514" ht="15.75" customHeight="1">
      <c r="H514" s="359"/>
      <c r="I514" s="359"/>
      <c r="J514" s="359"/>
    </row>
    <row r="515" ht="15.75" customHeight="1">
      <c r="H515" s="359"/>
      <c r="I515" s="359"/>
      <c r="J515" s="359"/>
    </row>
    <row r="516" ht="15.75" customHeight="1">
      <c r="H516" s="359"/>
      <c r="I516" s="359"/>
      <c r="J516" s="359"/>
    </row>
    <row r="517" ht="15.75" customHeight="1">
      <c r="H517" s="359"/>
      <c r="I517" s="359"/>
      <c r="J517" s="359"/>
    </row>
    <row r="518" ht="15.75" customHeight="1">
      <c r="H518" s="359"/>
      <c r="I518" s="359"/>
      <c r="J518" s="359"/>
    </row>
    <row r="519" ht="15.75" customHeight="1">
      <c r="H519" s="359"/>
      <c r="I519" s="359"/>
      <c r="J519" s="359"/>
    </row>
    <row r="520" ht="15.75" customHeight="1">
      <c r="H520" s="359"/>
      <c r="I520" s="359"/>
      <c r="J520" s="359"/>
    </row>
    <row r="521" ht="15.75" customHeight="1">
      <c r="H521" s="359"/>
      <c r="I521" s="359"/>
      <c r="J521" s="359"/>
    </row>
    <row r="522" ht="15.75" customHeight="1">
      <c r="H522" s="359"/>
      <c r="I522" s="359"/>
      <c r="J522" s="359"/>
    </row>
    <row r="523" ht="15.75" customHeight="1">
      <c r="H523" s="359"/>
      <c r="I523" s="359"/>
      <c r="J523" s="359"/>
    </row>
    <row r="524" ht="15.75" customHeight="1">
      <c r="H524" s="359"/>
      <c r="I524" s="359"/>
      <c r="J524" s="359"/>
    </row>
    <row r="525" ht="15.75" customHeight="1">
      <c r="H525" s="359"/>
      <c r="I525" s="359"/>
      <c r="J525" s="359"/>
    </row>
    <row r="526" ht="15.75" customHeight="1">
      <c r="H526" s="359"/>
      <c r="I526" s="359"/>
      <c r="J526" s="359"/>
    </row>
    <row r="527" ht="15.75" customHeight="1">
      <c r="H527" s="359"/>
      <c r="I527" s="359"/>
      <c r="J527" s="359"/>
    </row>
    <row r="528" ht="15.75" customHeight="1">
      <c r="H528" s="359"/>
      <c r="I528" s="359"/>
      <c r="J528" s="359"/>
    </row>
    <row r="529" ht="15.75" customHeight="1">
      <c r="H529" s="359"/>
      <c r="I529" s="359"/>
      <c r="J529" s="359"/>
    </row>
    <row r="530" ht="15.75" customHeight="1">
      <c r="H530" s="359"/>
      <c r="I530" s="359"/>
      <c r="J530" s="359"/>
    </row>
    <row r="531" ht="15.75" customHeight="1">
      <c r="H531" s="359"/>
      <c r="I531" s="359"/>
      <c r="J531" s="359"/>
    </row>
    <row r="532" ht="15.75" customHeight="1">
      <c r="H532" s="359"/>
      <c r="I532" s="359"/>
      <c r="J532" s="359"/>
    </row>
    <row r="533" ht="15.75" customHeight="1">
      <c r="H533" s="359"/>
      <c r="I533" s="359"/>
      <c r="J533" s="359"/>
    </row>
    <row r="534" ht="15.75" customHeight="1">
      <c r="H534" s="359"/>
      <c r="I534" s="359"/>
      <c r="J534" s="359"/>
    </row>
    <row r="535" ht="15.75" customHeight="1">
      <c r="H535" s="359"/>
      <c r="I535" s="359"/>
      <c r="J535" s="359"/>
    </row>
    <row r="536" ht="15.75" customHeight="1">
      <c r="H536" s="359"/>
      <c r="I536" s="359"/>
      <c r="J536" s="359"/>
    </row>
    <row r="537" ht="15.75" customHeight="1">
      <c r="H537" s="359"/>
      <c r="I537" s="359"/>
      <c r="J537" s="359"/>
    </row>
    <row r="538" ht="15.75" customHeight="1">
      <c r="H538" s="359"/>
      <c r="I538" s="359"/>
      <c r="J538" s="359"/>
    </row>
    <row r="539" ht="15.75" customHeight="1">
      <c r="H539" s="359"/>
      <c r="I539" s="359"/>
      <c r="J539" s="359"/>
    </row>
    <row r="540" ht="15.75" customHeight="1">
      <c r="H540" s="359"/>
      <c r="I540" s="359"/>
      <c r="J540" s="359"/>
    </row>
    <row r="541" ht="15.75" customHeight="1">
      <c r="H541" s="359"/>
      <c r="I541" s="359"/>
      <c r="J541" s="359"/>
    </row>
    <row r="542" ht="15.75" customHeight="1">
      <c r="H542" s="359"/>
      <c r="I542" s="359"/>
      <c r="J542" s="359"/>
    </row>
    <row r="543" ht="15.75" customHeight="1">
      <c r="H543" s="359"/>
      <c r="I543" s="359"/>
      <c r="J543" s="359"/>
    </row>
    <row r="544" ht="15.75" customHeight="1">
      <c r="H544" s="359"/>
      <c r="I544" s="359"/>
      <c r="J544" s="359"/>
    </row>
    <row r="545" ht="15.75" customHeight="1">
      <c r="H545" s="359"/>
      <c r="I545" s="359"/>
      <c r="J545" s="359"/>
    </row>
    <row r="546" ht="15.75" customHeight="1">
      <c r="H546" s="359"/>
      <c r="I546" s="359"/>
      <c r="J546" s="359"/>
    </row>
    <row r="547" ht="15.75" customHeight="1">
      <c r="H547" s="359"/>
      <c r="I547" s="359"/>
      <c r="J547" s="359"/>
    </row>
    <row r="548" ht="15.75" customHeight="1">
      <c r="H548" s="359"/>
      <c r="I548" s="359"/>
      <c r="J548" s="359"/>
    </row>
    <row r="549" ht="15.75" customHeight="1">
      <c r="H549" s="359"/>
      <c r="I549" s="359"/>
      <c r="J549" s="359"/>
    </row>
    <row r="550" ht="15.75" customHeight="1">
      <c r="H550" s="359"/>
      <c r="I550" s="359"/>
      <c r="J550" s="359"/>
    </row>
    <row r="551" ht="15.75" customHeight="1">
      <c r="H551" s="359"/>
      <c r="I551" s="359"/>
      <c r="J551" s="359"/>
    </row>
    <row r="552" ht="15.75" customHeight="1">
      <c r="H552" s="359"/>
      <c r="I552" s="359"/>
      <c r="J552" s="359"/>
    </row>
    <row r="553" ht="15.75" customHeight="1">
      <c r="H553" s="359"/>
      <c r="I553" s="359"/>
      <c r="J553" s="359"/>
    </row>
    <row r="554" ht="15.75" customHeight="1">
      <c r="H554" s="359"/>
      <c r="I554" s="359"/>
      <c r="J554" s="359"/>
    </row>
    <row r="555" ht="15.75" customHeight="1">
      <c r="H555" s="359"/>
      <c r="I555" s="359"/>
      <c r="J555" s="359"/>
    </row>
    <row r="556" ht="15.75" customHeight="1">
      <c r="H556" s="359"/>
      <c r="I556" s="359"/>
      <c r="J556" s="359"/>
    </row>
    <row r="557" ht="15.75" customHeight="1">
      <c r="H557" s="359"/>
      <c r="I557" s="359"/>
      <c r="J557" s="359"/>
    </row>
    <row r="558" ht="15.75" customHeight="1">
      <c r="H558" s="359"/>
      <c r="I558" s="359"/>
      <c r="J558" s="359"/>
    </row>
    <row r="559" ht="15.75" customHeight="1">
      <c r="H559" s="359"/>
      <c r="I559" s="359"/>
      <c r="J559" s="359"/>
    </row>
    <row r="560" ht="15.75" customHeight="1">
      <c r="H560" s="359"/>
      <c r="I560" s="359"/>
      <c r="J560" s="359"/>
    </row>
    <row r="561" ht="15.75" customHeight="1">
      <c r="H561" s="359"/>
      <c r="I561" s="359"/>
      <c r="J561" s="359"/>
    </row>
    <row r="562" ht="15.75" customHeight="1">
      <c r="H562" s="359"/>
      <c r="I562" s="359"/>
      <c r="J562" s="359"/>
    </row>
    <row r="563" ht="15.75" customHeight="1">
      <c r="H563" s="359"/>
      <c r="I563" s="359"/>
      <c r="J563" s="359"/>
    </row>
    <row r="564" ht="15.75" customHeight="1">
      <c r="H564" s="359"/>
      <c r="I564" s="359"/>
      <c r="J564" s="359"/>
    </row>
    <row r="565" ht="15.75" customHeight="1">
      <c r="H565" s="359"/>
      <c r="I565" s="359"/>
      <c r="J565" s="359"/>
    </row>
    <row r="566" ht="15.75" customHeight="1">
      <c r="H566" s="359"/>
      <c r="I566" s="359"/>
      <c r="J566" s="359"/>
    </row>
    <row r="567" ht="15.75" customHeight="1">
      <c r="H567" s="359"/>
      <c r="I567" s="359"/>
      <c r="J567" s="359"/>
    </row>
    <row r="568" ht="15.75" customHeight="1">
      <c r="H568" s="359"/>
      <c r="I568" s="359"/>
      <c r="J568" s="359"/>
    </row>
    <row r="569" ht="15.75" customHeight="1">
      <c r="H569" s="359"/>
      <c r="I569" s="359"/>
      <c r="J569" s="359"/>
    </row>
    <row r="570" ht="15.75" customHeight="1">
      <c r="H570" s="359"/>
      <c r="I570" s="359"/>
      <c r="J570" s="359"/>
    </row>
    <row r="571" ht="15.75" customHeight="1">
      <c r="H571" s="359"/>
      <c r="I571" s="359"/>
      <c r="J571" s="359"/>
    </row>
    <row r="572" ht="15.75" customHeight="1">
      <c r="H572" s="359"/>
      <c r="I572" s="359"/>
      <c r="J572" s="359"/>
    </row>
    <row r="573" ht="15.75" customHeight="1">
      <c r="H573" s="359"/>
      <c r="I573" s="359"/>
      <c r="J573" s="359"/>
    </row>
    <row r="574" ht="15.75" customHeight="1">
      <c r="H574" s="359"/>
      <c r="I574" s="359"/>
      <c r="J574" s="359"/>
    </row>
    <row r="575" ht="15.75" customHeight="1">
      <c r="H575" s="359"/>
      <c r="I575" s="359"/>
      <c r="J575" s="359"/>
    </row>
    <row r="576" ht="15.75" customHeight="1">
      <c r="H576" s="359"/>
      <c r="I576" s="359"/>
      <c r="J576" s="359"/>
    </row>
    <row r="577" ht="15.75" customHeight="1">
      <c r="H577" s="359"/>
      <c r="I577" s="359"/>
      <c r="J577" s="359"/>
    </row>
    <row r="578" ht="15.75" customHeight="1">
      <c r="H578" s="359"/>
      <c r="I578" s="359"/>
      <c r="J578" s="359"/>
    </row>
    <row r="579" ht="15.75" customHeight="1">
      <c r="H579" s="359"/>
      <c r="I579" s="359"/>
      <c r="J579" s="359"/>
    </row>
    <row r="580" ht="15.75" customHeight="1">
      <c r="H580" s="359"/>
      <c r="I580" s="359"/>
      <c r="J580" s="359"/>
    </row>
    <row r="581" ht="15.75" customHeight="1">
      <c r="H581" s="359"/>
      <c r="I581" s="359"/>
      <c r="J581" s="359"/>
    </row>
    <row r="582" ht="15.75" customHeight="1">
      <c r="H582" s="359"/>
      <c r="I582" s="359"/>
      <c r="J582" s="359"/>
    </row>
    <row r="583" ht="15.75" customHeight="1">
      <c r="H583" s="359"/>
      <c r="I583" s="359"/>
      <c r="J583" s="359"/>
    </row>
    <row r="584" ht="15.75" customHeight="1">
      <c r="H584" s="359"/>
      <c r="I584" s="359"/>
      <c r="J584" s="359"/>
    </row>
    <row r="585" ht="15.75" customHeight="1">
      <c r="H585" s="359"/>
      <c r="I585" s="359"/>
      <c r="J585" s="359"/>
    </row>
    <row r="586" ht="15.75" customHeight="1">
      <c r="H586" s="359"/>
      <c r="I586" s="359"/>
      <c r="J586" s="359"/>
    </row>
    <row r="587" ht="15.75" customHeight="1">
      <c r="H587" s="359"/>
      <c r="I587" s="359"/>
      <c r="J587" s="359"/>
    </row>
    <row r="588" ht="15.75" customHeight="1">
      <c r="H588" s="359"/>
      <c r="I588" s="359"/>
      <c r="J588" s="359"/>
    </row>
    <row r="589" ht="15.75" customHeight="1">
      <c r="H589" s="359"/>
      <c r="I589" s="359"/>
      <c r="J589" s="359"/>
    </row>
    <row r="590" ht="15.75" customHeight="1">
      <c r="H590" s="359"/>
      <c r="I590" s="359"/>
      <c r="J590" s="359"/>
    </row>
    <row r="591" ht="15.75" customHeight="1">
      <c r="H591" s="359"/>
      <c r="I591" s="359"/>
      <c r="J591" s="359"/>
    </row>
    <row r="592" ht="15.75" customHeight="1">
      <c r="H592" s="359"/>
      <c r="I592" s="359"/>
      <c r="J592" s="359"/>
    </row>
    <row r="593" ht="15.75" customHeight="1">
      <c r="H593" s="359"/>
      <c r="I593" s="359"/>
      <c r="J593" s="359"/>
    </row>
    <row r="594" ht="15.75" customHeight="1">
      <c r="H594" s="359"/>
      <c r="I594" s="359"/>
      <c r="J594" s="359"/>
    </row>
    <row r="595" ht="15.75" customHeight="1">
      <c r="H595" s="359"/>
      <c r="I595" s="359"/>
      <c r="J595" s="359"/>
    </row>
    <row r="596" ht="15.75" customHeight="1">
      <c r="H596" s="359"/>
      <c r="I596" s="359"/>
      <c r="J596" s="359"/>
    </row>
    <row r="597" ht="15.75" customHeight="1">
      <c r="H597" s="359"/>
      <c r="I597" s="359"/>
      <c r="J597" s="359"/>
    </row>
    <row r="598" ht="15.75" customHeight="1">
      <c r="H598" s="359"/>
      <c r="I598" s="359"/>
      <c r="J598" s="359"/>
    </row>
    <row r="599" ht="15.75" customHeight="1">
      <c r="H599" s="359"/>
      <c r="I599" s="359"/>
      <c r="J599" s="359"/>
    </row>
    <row r="600" ht="15.75" customHeight="1">
      <c r="H600" s="359"/>
      <c r="I600" s="359"/>
      <c r="J600" s="359"/>
    </row>
    <row r="601" ht="15.75" customHeight="1">
      <c r="H601" s="359"/>
      <c r="I601" s="359"/>
      <c r="J601" s="359"/>
    </row>
    <row r="602" ht="15.75" customHeight="1">
      <c r="H602" s="359"/>
      <c r="I602" s="359"/>
      <c r="J602" s="359"/>
    </row>
    <row r="603" ht="15.75" customHeight="1">
      <c r="H603" s="359"/>
      <c r="I603" s="359"/>
      <c r="J603" s="359"/>
    </row>
    <row r="604" ht="15.75" customHeight="1">
      <c r="H604" s="359"/>
      <c r="I604" s="359"/>
      <c r="J604" s="359"/>
    </row>
    <row r="605" ht="15.75" customHeight="1">
      <c r="H605" s="359"/>
      <c r="I605" s="359"/>
      <c r="J605" s="359"/>
    </row>
    <row r="606" ht="15.75" customHeight="1">
      <c r="H606" s="359"/>
      <c r="I606" s="359"/>
      <c r="J606" s="359"/>
    </row>
    <row r="607" ht="15.75" customHeight="1">
      <c r="H607" s="359"/>
      <c r="I607" s="359"/>
      <c r="J607" s="359"/>
    </row>
    <row r="608" ht="15.75" customHeight="1">
      <c r="H608" s="359"/>
      <c r="I608" s="359"/>
      <c r="J608" s="359"/>
    </row>
    <row r="609" ht="15.75" customHeight="1">
      <c r="H609" s="359"/>
      <c r="I609" s="359"/>
      <c r="J609" s="359"/>
    </row>
    <row r="610" ht="15.75" customHeight="1">
      <c r="H610" s="359"/>
      <c r="I610" s="359"/>
      <c r="J610" s="359"/>
    </row>
    <row r="611" ht="15.75" customHeight="1">
      <c r="H611" s="359"/>
      <c r="I611" s="359"/>
      <c r="J611" s="359"/>
    </row>
    <row r="612" ht="15.75" customHeight="1">
      <c r="H612" s="359"/>
      <c r="I612" s="359"/>
      <c r="J612" s="359"/>
    </row>
    <row r="613" ht="15.75" customHeight="1">
      <c r="H613" s="359"/>
      <c r="I613" s="359"/>
      <c r="J613" s="359"/>
    </row>
    <row r="614" ht="15.75" customHeight="1">
      <c r="H614" s="359"/>
      <c r="I614" s="359"/>
      <c r="J614" s="359"/>
    </row>
    <row r="615" ht="15.75" customHeight="1">
      <c r="H615" s="359"/>
      <c r="I615" s="359"/>
      <c r="J615" s="359"/>
    </row>
    <row r="616" ht="15.75" customHeight="1">
      <c r="H616" s="359"/>
      <c r="I616" s="359"/>
      <c r="J616" s="359"/>
    </row>
    <row r="617" ht="15.75" customHeight="1">
      <c r="H617" s="359"/>
      <c r="I617" s="359"/>
      <c r="J617" s="359"/>
    </row>
    <row r="618" ht="15.75" customHeight="1">
      <c r="H618" s="359"/>
      <c r="I618" s="359"/>
      <c r="J618" s="359"/>
    </row>
    <row r="619" ht="15.75" customHeight="1">
      <c r="H619" s="359"/>
      <c r="I619" s="359"/>
      <c r="J619" s="359"/>
    </row>
    <row r="620" ht="15.75" customHeight="1">
      <c r="H620" s="359"/>
      <c r="I620" s="359"/>
      <c r="J620" s="359"/>
    </row>
    <row r="621" ht="15.75" customHeight="1">
      <c r="H621" s="359"/>
      <c r="I621" s="359"/>
      <c r="J621" s="359"/>
    </row>
    <row r="622" ht="15.75" customHeight="1">
      <c r="H622" s="359"/>
      <c r="I622" s="359"/>
      <c r="J622" s="359"/>
    </row>
    <row r="623" ht="15.75" customHeight="1">
      <c r="H623" s="359"/>
      <c r="I623" s="359"/>
      <c r="J623" s="359"/>
    </row>
    <row r="624" ht="15.75" customHeight="1">
      <c r="H624" s="359"/>
      <c r="I624" s="359"/>
      <c r="J624" s="359"/>
    </row>
    <row r="625" ht="15.75" customHeight="1">
      <c r="H625" s="359"/>
      <c r="I625" s="359"/>
      <c r="J625" s="359"/>
    </row>
    <row r="626" ht="15.75" customHeight="1">
      <c r="H626" s="359"/>
      <c r="I626" s="359"/>
      <c r="J626" s="359"/>
    </row>
    <row r="627" ht="15.75" customHeight="1">
      <c r="H627" s="359"/>
      <c r="I627" s="359"/>
      <c r="J627" s="359"/>
    </row>
    <row r="628" ht="15.75" customHeight="1">
      <c r="H628" s="359"/>
      <c r="I628" s="359"/>
      <c r="J628" s="359"/>
    </row>
    <row r="629" ht="15.75" customHeight="1">
      <c r="H629" s="359"/>
      <c r="I629" s="359"/>
      <c r="J629" s="359"/>
    </row>
    <row r="630" ht="15.75" customHeight="1">
      <c r="H630" s="359"/>
      <c r="I630" s="359"/>
      <c r="J630" s="359"/>
    </row>
    <row r="631" ht="15.75" customHeight="1">
      <c r="H631" s="359"/>
      <c r="I631" s="359"/>
      <c r="J631" s="359"/>
    </row>
    <row r="632" ht="15.75" customHeight="1">
      <c r="H632" s="359"/>
      <c r="I632" s="359"/>
      <c r="J632" s="359"/>
    </row>
    <row r="633" ht="15.75" customHeight="1">
      <c r="H633" s="359"/>
      <c r="I633" s="359"/>
      <c r="J633" s="359"/>
    </row>
    <row r="634" ht="15.75" customHeight="1">
      <c r="H634" s="359"/>
      <c r="I634" s="359"/>
      <c r="J634" s="359"/>
    </row>
    <row r="635" ht="15.75" customHeight="1">
      <c r="H635" s="359"/>
      <c r="I635" s="359"/>
      <c r="J635" s="359"/>
    </row>
    <row r="636" ht="15.75" customHeight="1">
      <c r="H636" s="359"/>
      <c r="I636" s="359"/>
      <c r="J636" s="359"/>
    </row>
    <row r="637" ht="15.75" customHeight="1">
      <c r="H637" s="359"/>
      <c r="I637" s="359"/>
      <c r="J637" s="359"/>
    </row>
    <row r="638" ht="15.75" customHeight="1">
      <c r="H638" s="359"/>
      <c r="I638" s="359"/>
      <c r="J638" s="359"/>
    </row>
    <row r="639" ht="15.75" customHeight="1">
      <c r="H639" s="359"/>
      <c r="I639" s="359"/>
      <c r="J639" s="359"/>
    </row>
    <row r="640" ht="15.75" customHeight="1">
      <c r="H640" s="359"/>
      <c r="I640" s="359"/>
      <c r="J640" s="359"/>
    </row>
    <row r="641" ht="15.75" customHeight="1">
      <c r="H641" s="359"/>
      <c r="I641" s="359"/>
      <c r="J641" s="359"/>
    </row>
    <row r="642" ht="15.75" customHeight="1">
      <c r="H642" s="359"/>
      <c r="I642" s="359"/>
      <c r="J642" s="359"/>
    </row>
    <row r="643" ht="15.75" customHeight="1">
      <c r="H643" s="359"/>
      <c r="I643" s="359"/>
      <c r="J643" s="359"/>
    </row>
    <row r="644" ht="15.75" customHeight="1">
      <c r="H644" s="359"/>
      <c r="I644" s="359"/>
      <c r="J644" s="359"/>
    </row>
    <row r="645" ht="15.75" customHeight="1">
      <c r="H645" s="359"/>
      <c r="I645" s="359"/>
      <c r="J645" s="359"/>
    </row>
    <row r="646" ht="15.75" customHeight="1">
      <c r="H646" s="359"/>
      <c r="I646" s="359"/>
      <c r="J646" s="359"/>
    </row>
    <row r="647" ht="15.75" customHeight="1">
      <c r="H647" s="359"/>
      <c r="I647" s="359"/>
      <c r="J647" s="359"/>
    </row>
    <row r="648" ht="15.75" customHeight="1">
      <c r="H648" s="359"/>
      <c r="I648" s="359"/>
      <c r="J648" s="359"/>
    </row>
    <row r="649" ht="15.75" customHeight="1">
      <c r="H649" s="359"/>
      <c r="I649" s="359"/>
      <c r="J649" s="359"/>
    </row>
    <row r="650" ht="15.75" customHeight="1">
      <c r="H650" s="359"/>
      <c r="I650" s="359"/>
      <c r="J650" s="359"/>
    </row>
    <row r="651" ht="15.75" customHeight="1">
      <c r="H651" s="359"/>
      <c r="I651" s="359"/>
      <c r="J651" s="359"/>
    </row>
    <row r="652" ht="15.75" customHeight="1">
      <c r="H652" s="359"/>
      <c r="I652" s="359"/>
      <c r="J652" s="359"/>
    </row>
    <row r="653" ht="15.75" customHeight="1">
      <c r="H653" s="359"/>
      <c r="I653" s="359"/>
      <c r="J653" s="359"/>
    </row>
    <row r="654" ht="15.75" customHeight="1">
      <c r="H654" s="359"/>
      <c r="I654" s="359"/>
      <c r="J654" s="359"/>
    </row>
    <row r="655" ht="15.75" customHeight="1">
      <c r="H655" s="359"/>
      <c r="I655" s="359"/>
      <c r="J655" s="359"/>
    </row>
    <row r="656" ht="15.75" customHeight="1">
      <c r="H656" s="359"/>
      <c r="I656" s="359"/>
      <c r="J656" s="359"/>
    </row>
    <row r="657" ht="15.75" customHeight="1">
      <c r="H657" s="359"/>
      <c r="I657" s="359"/>
      <c r="J657" s="359"/>
    </row>
    <row r="658" ht="15.75" customHeight="1">
      <c r="H658" s="359"/>
      <c r="I658" s="359"/>
      <c r="J658" s="359"/>
    </row>
    <row r="659" ht="15.75" customHeight="1">
      <c r="H659" s="359"/>
      <c r="I659" s="359"/>
      <c r="J659" s="359"/>
    </row>
    <row r="660" ht="15.75" customHeight="1">
      <c r="H660" s="359"/>
      <c r="I660" s="359"/>
      <c r="J660" s="359"/>
    </row>
    <row r="661" ht="15.75" customHeight="1">
      <c r="H661" s="359"/>
      <c r="I661" s="359"/>
      <c r="J661" s="359"/>
    </row>
    <row r="662" ht="15.75" customHeight="1">
      <c r="H662" s="359"/>
      <c r="I662" s="359"/>
      <c r="J662" s="359"/>
    </row>
    <row r="663" ht="15.75" customHeight="1">
      <c r="H663" s="359"/>
      <c r="I663" s="359"/>
      <c r="J663" s="359"/>
    </row>
    <row r="664" ht="15.75" customHeight="1">
      <c r="H664" s="359"/>
      <c r="I664" s="359"/>
      <c r="J664" s="359"/>
    </row>
    <row r="665" ht="15.75" customHeight="1">
      <c r="H665" s="359"/>
      <c r="I665" s="359"/>
      <c r="J665" s="359"/>
    </row>
    <row r="666" ht="15.75" customHeight="1">
      <c r="H666" s="359"/>
      <c r="I666" s="359"/>
      <c r="J666" s="359"/>
    </row>
    <row r="667" ht="15.75" customHeight="1">
      <c r="H667" s="359"/>
      <c r="I667" s="359"/>
      <c r="J667" s="359"/>
    </row>
    <row r="668" ht="15.75" customHeight="1">
      <c r="H668" s="359"/>
      <c r="I668" s="359"/>
      <c r="J668" s="359"/>
    </row>
    <row r="669" ht="15.75" customHeight="1">
      <c r="H669" s="359"/>
      <c r="I669" s="359"/>
      <c r="J669" s="359"/>
    </row>
    <row r="670" ht="15.75" customHeight="1">
      <c r="H670" s="359"/>
      <c r="I670" s="359"/>
      <c r="J670" s="359"/>
    </row>
    <row r="671" ht="15.75" customHeight="1">
      <c r="H671" s="359"/>
      <c r="I671" s="359"/>
      <c r="J671" s="359"/>
    </row>
    <row r="672" ht="15.75" customHeight="1">
      <c r="H672" s="359"/>
      <c r="I672" s="359"/>
      <c r="J672" s="359"/>
    </row>
    <row r="673" ht="15.75" customHeight="1">
      <c r="H673" s="359"/>
      <c r="I673" s="359"/>
      <c r="J673" s="359"/>
    </row>
    <row r="674" ht="15.75" customHeight="1">
      <c r="H674" s="359"/>
      <c r="I674" s="359"/>
      <c r="J674" s="359"/>
    </row>
    <row r="675" ht="15.75" customHeight="1">
      <c r="H675" s="359"/>
      <c r="I675" s="359"/>
      <c r="J675" s="359"/>
    </row>
    <row r="676" ht="15.75" customHeight="1">
      <c r="H676" s="359"/>
      <c r="I676" s="359"/>
      <c r="J676" s="359"/>
    </row>
    <row r="677" ht="15.75" customHeight="1">
      <c r="H677" s="359"/>
      <c r="I677" s="359"/>
      <c r="J677" s="359"/>
    </row>
    <row r="678" ht="15.75" customHeight="1">
      <c r="H678" s="359"/>
      <c r="I678" s="359"/>
      <c r="J678" s="359"/>
    </row>
    <row r="679" ht="15.75" customHeight="1">
      <c r="H679" s="359"/>
      <c r="I679" s="359"/>
      <c r="J679" s="359"/>
    </row>
    <row r="680" ht="15.75" customHeight="1">
      <c r="H680" s="359"/>
      <c r="I680" s="359"/>
      <c r="J680" s="359"/>
    </row>
    <row r="681" ht="15.75" customHeight="1">
      <c r="H681" s="359"/>
      <c r="I681" s="359"/>
      <c r="J681" s="359"/>
    </row>
    <row r="682" ht="15.75" customHeight="1">
      <c r="H682" s="359"/>
      <c r="I682" s="359"/>
      <c r="J682" s="359"/>
    </row>
    <row r="683" ht="15.75" customHeight="1">
      <c r="H683" s="359"/>
      <c r="I683" s="359"/>
      <c r="J683" s="359"/>
    </row>
    <row r="684" ht="15.75" customHeight="1">
      <c r="H684" s="359"/>
      <c r="I684" s="359"/>
      <c r="J684" s="359"/>
    </row>
    <row r="685" ht="15.75" customHeight="1">
      <c r="H685" s="359"/>
      <c r="I685" s="359"/>
      <c r="J685" s="359"/>
    </row>
    <row r="686" ht="15.75" customHeight="1">
      <c r="H686" s="359"/>
      <c r="I686" s="359"/>
      <c r="J686" s="359"/>
    </row>
    <row r="687" ht="15.75" customHeight="1">
      <c r="H687" s="359"/>
      <c r="I687" s="359"/>
      <c r="J687" s="359"/>
    </row>
    <row r="688" ht="15.75" customHeight="1">
      <c r="H688" s="359"/>
      <c r="I688" s="359"/>
      <c r="J688" s="359"/>
    </row>
    <row r="689" ht="15.75" customHeight="1">
      <c r="H689" s="359"/>
      <c r="I689" s="359"/>
      <c r="J689" s="359"/>
    </row>
    <row r="690" ht="15.75" customHeight="1">
      <c r="H690" s="359"/>
      <c r="I690" s="359"/>
      <c r="J690" s="359"/>
    </row>
    <row r="691" ht="15.75" customHeight="1">
      <c r="H691" s="359"/>
      <c r="I691" s="359"/>
      <c r="J691" s="359"/>
    </row>
    <row r="692" ht="15.75" customHeight="1">
      <c r="H692" s="359"/>
      <c r="I692" s="359"/>
      <c r="J692" s="359"/>
    </row>
    <row r="693" ht="15.75" customHeight="1">
      <c r="H693" s="359"/>
      <c r="I693" s="359"/>
      <c r="J693" s="359"/>
    </row>
    <row r="694" ht="15.75" customHeight="1">
      <c r="H694" s="359"/>
      <c r="I694" s="359"/>
      <c r="J694" s="359"/>
    </row>
    <row r="695" ht="15.75" customHeight="1">
      <c r="H695" s="359"/>
      <c r="I695" s="359"/>
      <c r="J695" s="359"/>
    </row>
    <row r="696" ht="15.75" customHeight="1">
      <c r="H696" s="359"/>
      <c r="I696" s="359"/>
      <c r="J696" s="359"/>
    </row>
    <row r="697" ht="15.75" customHeight="1">
      <c r="H697" s="359"/>
      <c r="I697" s="359"/>
      <c r="J697" s="359"/>
    </row>
    <row r="698" ht="15.75" customHeight="1">
      <c r="H698" s="359"/>
      <c r="I698" s="359"/>
      <c r="J698" s="359"/>
    </row>
    <row r="699" ht="15.75" customHeight="1">
      <c r="H699" s="359"/>
      <c r="I699" s="359"/>
      <c r="J699" s="359"/>
    </row>
    <row r="700" ht="15.75" customHeight="1">
      <c r="H700" s="359"/>
      <c r="I700" s="359"/>
      <c r="J700" s="359"/>
    </row>
    <row r="701" ht="15.75" customHeight="1">
      <c r="H701" s="359"/>
      <c r="I701" s="359"/>
      <c r="J701" s="359"/>
    </row>
    <row r="702" ht="15.75" customHeight="1">
      <c r="H702" s="359"/>
      <c r="I702" s="359"/>
      <c r="J702" s="359"/>
    </row>
    <row r="703" ht="15.75" customHeight="1">
      <c r="H703" s="359"/>
      <c r="I703" s="359"/>
      <c r="J703" s="359"/>
    </row>
    <row r="704" ht="15.75" customHeight="1">
      <c r="H704" s="359"/>
      <c r="I704" s="359"/>
      <c r="J704" s="359"/>
    </row>
    <row r="705" ht="15.75" customHeight="1">
      <c r="H705" s="359"/>
      <c r="I705" s="359"/>
      <c r="J705" s="359"/>
    </row>
    <row r="706" ht="15.75" customHeight="1">
      <c r="H706" s="359"/>
      <c r="I706" s="359"/>
      <c r="J706" s="359"/>
    </row>
    <row r="707" ht="15.75" customHeight="1">
      <c r="H707" s="359"/>
      <c r="I707" s="359"/>
      <c r="J707" s="359"/>
    </row>
    <row r="708" ht="15.75" customHeight="1">
      <c r="H708" s="359"/>
      <c r="I708" s="359"/>
      <c r="J708" s="359"/>
    </row>
    <row r="709" ht="15.75" customHeight="1">
      <c r="H709" s="359"/>
      <c r="I709" s="359"/>
      <c r="J709" s="359"/>
    </row>
    <row r="710" ht="15.75" customHeight="1">
      <c r="H710" s="359"/>
      <c r="I710" s="359"/>
      <c r="J710" s="359"/>
    </row>
    <row r="711" ht="15.75" customHeight="1">
      <c r="H711" s="359"/>
      <c r="I711" s="359"/>
      <c r="J711" s="359"/>
    </row>
    <row r="712" ht="15.75" customHeight="1">
      <c r="H712" s="359"/>
      <c r="I712" s="359"/>
      <c r="J712" s="359"/>
    </row>
    <row r="713" ht="15.75" customHeight="1">
      <c r="H713" s="359"/>
      <c r="I713" s="359"/>
      <c r="J713" s="359"/>
    </row>
    <row r="714" ht="15.75" customHeight="1">
      <c r="H714" s="359"/>
      <c r="I714" s="359"/>
      <c r="J714" s="359"/>
    </row>
    <row r="715" ht="15.75" customHeight="1">
      <c r="H715" s="359"/>
      <c r="I715" s="359"/>
      <c r="J715" s="359"/>
    </row>
    <row r="716" ht="15.75" customHeight="1">
      <c r="H716" s="359"/>
      <c r="I716" s="359"/>
      <c r="J716" s="359"/>
    </row>
    <row r="717" ht="15.75" customHeight="1">
      <c r="H717" s="359"/>
      <c r="I717" s="359"/>
      <c r="J717" s="359"/>
    </row>
    <row r="718" ht="15.75" customHeight="1">
      <c r="H718" s="359"/>
      <c r="I718" s="359"/>
      <c r="J718" s="359"/>
    </row>
    <row r="719" ht="15.75" customHeight="1">
      <c r="H719" s="359"/>
      <c r="I719" s="359"/>
      <c r="J719" s="359"/>
    </row>
    <row r="720" ht="15.75" customHeight="1">
      <c r="H720" s="359"/>
      <c r="I720" s="359"/>
      <c r="J720" s="359"/>
    </row>
    <row r="721" ht="15.75" customHeight="1">
      <c r="H721" s="359"/>
      <c r="I721" s="359"/>
      <c r="J721" s="359"/>
    </row>
    <row r="722" ht="15.75" customHeight="1">
      <c r="H722" s="359"/>
      <c r="I722" s="359"/>
      <c r="J722" s="359"/>
    </row>
    <row r="723" ht="15.75" customHeight="1">
      <c r="H723" s="359"/>
      <c r="I723" s="359"/>
      <c r="J723" s="359"/>
    </row>
    <row r="724" ht="15.75" customHeight="1">
      <c r="H724" s="359"/>
      <c r="I724" s="359"/>
      <c r="J724" s="359"/>
    </row>
    <row r="725" ht="15.75" customHeight="1">
      <c r="H725" s="359"/>
      <c r="I725" s="359"/>
      <c r="J725" s="359"/>
    </row>
    <row r="726" ht="15.75" customHeight="1">
      <c r="H726" s="359"/>
      <c r="I726" s="359"/>
      <c r="J726" s="359"/>
    </row>
    <row r="727" ht="15.75" customHeight="1">
      <c r="H727" s="359"/>
      <c r="I727" s="359"/>
      <c r="J727" s="359"/>
    </row>
    <row r="728" ht="15.75" customHeight="1">
      <c r="H728" s="359"/>
      <c r="I728" s="359"/>
      <c r="J728" s="359"/>
    </row>
    <row r="729" ht="15.75" customHeight="1">
      <c r="H729" s="359"/>
      <c r="I729" s="359"/>
      <c r="J729" s="359"/>
    </row>
    <row r="730" ht="15.75" customHeight="1">
      <c r="H730" s="359"/>
      <c r="I730" s="359"/>
      <c r="J730" s="359"/>
    </row>
    <row r="731" ht="15.75" customHeight="1">
      <c r="H731" s="359"/>
      <c r="I731" s="359"/>
      <c r="J731" s="359"/>
    </row>
    <row r="732" ht="15.75" customHeight="1">
      <c r="H732" s="359"/>
      <c r="I732" s="359"/>
      <c r="J732" s="359"/>
    </row>
    <row r="733" ht="15.75" customHeight="1">
      <c r="H733" s="359"/>
      <c r="I733" s="359"/>
      <c r="J733" s="359"/>
    </row>
    <row r="734" ht="15.75" customHeight="1">
      <c r="H734" s="359"/>
      <c r="I734" s="359"/>
      <c r="J734" s="359"/>
    </row>
    <row r="735" ht="15.75" customHeight="1">
      <c r="H735" s="359"/>
      <c r="I735" s="359"/>
      <c r="J735" s="359"/>
    </row>
    <row r="736" ht="15.75" customHeight="1">
      <c r="H736" s="359"/>
      <c r="I736" s="359"/>
      <c r="J736" s="359"/>
    </row>
    <row r="737" ht="15.75" customHeight="1">
      <c r="H737" s="359"/>
      <c r="I737" s="359"/>
      <c r="J737" s="359"/>
    </row>
    <row r="738" ht="15.75" customHeight="1">
      <c r="H738" s="359"/>
      <c r="I738" s="359"/>
      <c r="J738" s="359"/>
    </row>
    <row r="739" ht="15.75" customHeight="1">
      <c r="H739" s="359"/>
      <c r="I739" s="359"/>
      <c r="J739" s="359"/>
    </row>
    <row r="740" ht="15.75" customHeight="1">
      <c r="H740" s="359"/>
      <c r="I740" s="359"/>
      <c r="J740" s="359"/>
    </row>
    <row r="741" ht="15.75" customHeight="1">
      <c r="H741" s="359"/>
      <c r="I741" s="359"/>
      <c r="J741" s="359"/>
    </row>
    <row r="742" ht="15.75" customHeight="1">
      <c r="H742" s="359"/>
      <c r="I742" s="359"/>
      <c r="J742" s="359"/>
    </row>
    <row r="743" ht="15.75" customHeight="1">
      <c r="H743" s="359"/>
      <c r="I743" s="359"/>
      <c r="J743" s="359"/>
    </row>
    <row r="744" ht="15.75" customHeight="1">
      <c r="H744" s="359"/>
      <c r="I744" s="359"/>
      <c r="J744" s="359"/>
    </row>
    <row r="745" ht="15.75" customHeight="1">
      <c r="H745" s="359"/>
      <c r="I745" s="359"/>
      <c r="J745" s="359"/>
    </row>
    <row r="746" ht="15.75" customHeight="1">
      <c r="H746" s="359"/>
      <c r="I746" s="359"/>
      <c r="J746" s="359"/>
    </row>
    <row r="747" ht="15.75" customHeight="1">
      <c r="H747" s="359"/>
      <c r="I747" s="359"/>
      <c r="J747" s="359"/>
    </row>
    <row r="748" ht="15.75" customHeight="1">
      <c r="H748" s="359"/>
      <c r="I748" s="359"/>
      <c r="J748" s="359"/>
    </row>
    <row r="749" ht="15.75" customHeight="1">
      <c r="H749" s="359"/>
      <c r="I749" s="359"/>
      <c r="J749" s="359"/>
    </row>
    <row r="750" ht="15.75" customHeight="1">
      <c r="H750" s="359"/>
      <c r="I750" s="359"/>
      <c r="J750" s="359"/>
    </row>
    <row r="751" ht="15.75" customHeight="1">
      <c r="H751" s="359"/>
      <c r="I751" s="359"/>
      <c r="J751" s="359"/>
    </row>
    <row r="752" ht="15.75" customHeight="1">
      <c r="H752" s="359"/>
      <c r="I752" s="359"/>
      <c r="J752" s="359"/>
    </row>
    <row r="753" ht="15.75" customHeight="1">
      <c r="H753" s="359"/>
      <c r="I753" s="359"/>
      <c r="J753" s="359"/>
    </row>
    <row r="754" ht="15.75" customHeight="1">
      <c r="H754" s="359"/>
      <c r="I754" s="359"/>
      <c r="J754" s="359"/>
    </row>
    <row r="755" ht="15.75" customHeight="1">
      <c r="H755" s="359"/>
      <c r="I755" s="359"/>
      <c r="J755" s="359"/>
    </row>
    <row r="756" ht="15.75" customHeight="1">
      <c r="H756" s="359"/>
      <c r="I756" s="359"/>
      <c r="J756" s="359"/>
    </row>
    <row r="757" ht="15.75" customHeight="1">
      <c r="H757" s="359"/>
      <c r="I757" s="359"/>
      <c r="J757" s="359"/>
    </row>
    <row r="758" ht="15.75" customHeight="1">
      <c r="H758" s="359"/>
      <c r="I758" s="359"/>
      <c r="J758" s="359"/>
    </row>
    <row r="759" ht="15.75" customHeight="1">
      <c r="H759" s="359"/>
      <c r="I759" s="359"/>
      <c r="J759" s="359"/>
    </row>
    <row r="760" ht="15.75" customHeight="1">
      <c r="H760" s="359"/>
      <c r="I760" s="359"/>
      <c r="J760" s="359"/>
    </row>
    <row r="761" ht="15.75" customHeight="1">
      <c r="H761" s="359"/>
      <c r="I761" s="359"/>
      <c r="J761" s="359"/>
    </row>
    <row r="762" ht="15.75" customHeight="1">
      <c r="H762" s="359"/>
      <c r="I762" s="359"/>
      <c r="J762" s="359"/>
    </row>
    <row r="763" ht="15.75" customHeight="1">
      <c r="H763" s="359"/>
      <c r="I763" s="359"/>
      <c r="J763" s="359"/>
    </row>
    <row r="764" ht="15.75" customHeight="1">
      <c r="H764" s="359"/>
      <c r="I764" s="359"/>
      <c r="J764" s="359"/>
    </row>
    <row r="765" ht="15.75" customHeight="1">
      <c r="H765" s="359"/>
      <c r="I765" s="359"/>
      <c r="J765" s="359"/>
    </row>
    <row r="766" ht="15.75" customHeight="1">
      <c r="H766" s="359"/>
      <c r="I766" s="359"/>
      <c r="J766" s="359"/>
    </row>
    <row r="767" ht="15.75" customHeight="1">
      <c r="H767" s="359"/>
      <c r="I767" s="359"/>
      <c r="J767" s="359"/>
    </row>
    <row r="768" ht="15.75" customHeight="1">
      <c r="H768" s="359"/>
      <c r="I768" s="359"/>
      <c r="J768" s="359"/>
    </row>
    <row r="769" ht="15.75" customHeight="1">
      <c r="H769" s="359"/>
      <c r="I769" s="359"/>
      <c r="J769" s="359"/>
    </row>
    <row r="770" ht="15.75" customHeight="1">
      <c r="H770" s="359"/>
      <c r="I770" s="359"/>
      <c r="J770" s="359"/>
    </row>
    <row r="771" ht="15.75" customHeight="1">
      <c r="H771" s="359"/>
      <c r="I771" s="359"/>
      <c r="J771" s="359"/>
    </row>
    <row r="772" ht="15.75" customHeight="1">
      <c r="H772" s="359"/>
      <c r="I772" s="359"/>
      <c r="J772" s="359"/>
    </row>
    <row r="773" ht="15.75" customHeight="1">
      <c r="H773" s="359"/>
      <c r="I773" s="359"/>
      <c r="J773" s="359"/>
    </row>
    <row r="774" ht="15.75" customHeight="1">
      <c r="H774" s="359"/>
      <c r="I774" s="359"/>
      <c r="J774" s="359"/>
    </row>
    <row r="775" ht="15.75" customHeight="1">
      <c r="H775" s="359"/>
      <c r="I775" s="359"/>
      <c r="J775" s="359"/>
    </row>
    <row r="776" ht="15.75" customHeight="1">
      <c r="H776" s="359"/>
      <c r="I776" s="359"/>
      <c r="J776" s="359"/>
    </row>
    <row r="777" ht="15.75" customHeight="1">
      <c r="H777" s="359"/>
      <c r="I777" s="359"/>
      <c r="J777" s="359"/>
    </row>
    <row r="778" ht="15.75" customHeight="1">
      <c r="H778" s="359"/>
      <c r="I778" s="359"/>
      <c r="J778" s="359"/>
    </row>
    <row r="779" ht="15.75" customHeight="1">
      <c r="H779" s="359"/>
      <c r="I779" s="359"/>
      <c r="J779" s="359"/>
    </row>
    <row r="780" ht="15.75" customHeight="1">
      <c r="H780" s="359"/>
      <c r="I780" s="359"/>
      <c r="J780" s="359"/>
    </row>
    <row r="781" ht="15.75" customHeight="1">
      <c r="H781" s="359"/>
      <c r="I781" s="359"/>
      <c r="J781" s="359"/>
    </row>
    <row r="782" ht="15.75" customHeight="1">
      <c r="H782" s="359"/>
      <c r="I782" s="359"/>
      <c r="J782" s="359"/>
    </row>
    <row r="783" ht="15.75" customHeight="1">
      <c r="H783" s="359"/>
      <c r="I783" s="359"/>
      <c r="J783" s="359"/>
    </row>
    <row r="784" ht="15.75" customHeight="1">
      <c r="H784" s="359"/>
      <c r="I784" s="359"/>
      <c r="J784" s="359"/>
    </row>
    <row r="785" ht="15.75" customHeight="1">
      <c r="H785" s="359"/>
      <c r="I785" s="359"/>
      <c r="J785" s="359"/>
    </row>
    <row r="786" ht="15.75" customHeight="1">
      <c r="H786" s="359"/>
      <c r="I786" s="359"/>
      <c r="J786" s="359"/>
    </row>
    <row r="787" ht="15.75" customHeight="1">
      <c r="H787" s="359"/>
      <c r="I787" s="359"/>
      <c r="J787" s="359"/>
    </row>
    <row r="788" ht="15.75" customHeight="1">
      <c r="H788" s="359"/>
      <c r="I788" s="359"/>
      <c r="J788" s="359"/>
    </row>
    <row r="789" ht="15.75" customHeight="1">
      <c r="H789" s="359"/>
      <c r="I789" s="359"/>
      <c r="J789" s="359"/>
    </row>
    <row r="790" ht="15.75" customHeight="1">
      <c r="H790" s="359"/>
      <c r="I790" s="359"/>
      <c r="J790" s="359"/>
    </row>
    <row r="791" ht="15.75" customHeight="1">
      <c r="H791" s="359"/>
      <c r="I791" s="359"/>
      <c r="J791" s="359"/>
    </row>
    <row r="792" ht="15.75" customHeight="1">
      <c r="H792" s="359"/>
      <c r="I792" s="359"/>
      <c r="J792" s="359"/>
    </row>
    <row r="793" ht="15.75" customHeight="1">
      <c r="H793" s="359"/>
      <c r="I793" s="359"/>
      <c r="J793" s="359"/>
    </row>
    <row r="794" ht="15.75" customHeight="1">
      <c r="H794" s="359"/>
      <c r="I794" s="359"/>
      <c r="J794" s="359"/>
    </row>
    <row r="795" ht="15.75" customHeight="1">
      <c r="H795" s="359"/>
      <c r="I795" s="359"/>
      <c r="J795" s="359"/>
    </row>
    <row r="796" ht="15.75" customHeight="1">
      <c r="H796" s="359"/>
      <c r="I796" s="359"/>
      <c r="J796" s="359"/>
    </row>
    <row r="797" ht="15.75" customHeight="1">
      <c r="H797" s="359"/>
      <c r="I797" s="359"/>
      <c r="J797" s="359"/>
    </row>
    <row r="798" ht="15.75" customHeight="1">
      <c r="H798" s="359"/>
      <c r="I798" s="359"/>
      <c r="J798" s="359"/>
    </row>
    <row r="799" ht="15.75" customHeight="1">
      <c r="H799" s="359"/>
      <c r="I799" s="359"/>
      <c r="J799" s="359"/>
    </row>
    <row r="800" ht="15.75" customHeight="1">
      <c r="H800" s="359"/>
      <c r="I800" s="359"/>
      <c r="J800" s="359"/>
    </row>
    <row r="801" ht="15.75" customHeight="1">
      <c r="H801" s="359"/>
      <c r="I801" s="359"/>
      <c r="J801" s="359"/>
    </row>
    <row r="802" ht="15.75" customHeight="1">
      <c r="H802" s="359"/>
      <c r="I802" s="359"/>
      <c r="J802" s="359"/>
    </row>
    <row r="803" ht="15.75" customHeight="1">
      <c r="H803" s="359"/>
      <c r="I803" s="359"/>
      <c r="J803" s="359"/>
    </row>
    <row r="804" ht="15.75" customHeight="1">
      <c r="H804" s="359"/>
      <c r="I804" s="359"/>
      <c r="J804" s="359"/>
    </row>
    <row r="805" ht="15.75" customHeight="1">
      <c r="H805" s="359"/>
      <c r="I805" s="359"/>
      <c r="J805" s="359"/>
    </row>
    <row r="806" ht="15.75" customHeight="1">
      <c r="H806" s="359"/>
      <c r="I806" s="359"/>
      <c r="J806" s="359"/>
    </row>
    <row r="807" ht="15.75" customHeight="1">
      <c r="H807" s="359"/>
      <c r="I807" s="359"/>
      <c r="J807" s="359"/>
    </row>
    <row r="808" ht="15.75" customHeight="1">
      <c r="H808" s="359"/>
      <c r="I808" s="359"/>
      <c r="J808" s="359"/>
    </row>
    <row r="809" ht="15.75" customHeight="1">
      <c r="H809" s="359"/>
      <c r="I809" s="359"/>
      <c r="J809" s="359"/>
    </row>
    <row r="810" ht="15.75" customHeight="1">
      <c r="H810" s="359"/>
      <c r="I810" s="359"/>
      <c r="J810" s="359"/>
    </row>
    <row r="811" ht="15.75" customHeight="1">
      <c r="H811" s="359"/>
      <c r="I811" s="359"/>
      <c r="J811" s="359"/>
    </row>
    <row r="812" ht="15.75" customHeight="1">
      <c r="H812" s="359"/>
      <c r="I812" s="359"/>
      <c r="J812" s="359"/>
    </row>
    <row r="813" ht="15.75" customHeight="1">
      <c r="H813" s="359"/>
      <c r="I813" s="359"/>
      <c r="J813" s="359"/>
    </row>
    <row r="814" ht="15.75" customHeight="1">
      <c r="H814" s="359"/>
      <c r="I814" s="359"/>
      <c r="J814" s="359"/>
    </row>
    <row r="815" ht="15.75" customHeight="1">
      <c r="H815" s="359"/>
      <c r="I815" s="359"/>
      <c r="J815" s="359"/>
    </row>
    <row r="816" ht="15.75" customHeight="1">
      <c r="H816" s="359"/>
      <c r="I816" s="359"/>
      <c r="J816" s="359"/>
    </row>
    <row r="817" ht="15.75" customHeight="1">
      <c r="H817" s="359"/>
      <c r="I817" s="359"/>
      <c r="J817" s="359"/>
    </row>
    <row r="818" ht="15.75" customHeight="1">
      <c r="H818" s="359"/>
      <c r="I818" s="359"/>
      <c r="J818" s="359"/>
    </row>
    <row r="819" ht="15.75" customHeight="1">
      <c r="H819" s="359"/>
      <c r="I819" s="359"/>
      <c r="J819" s="359"/>
    </row>
    <row r="820" ht="15.75" customHeight="1">
      <c r="H820" s="359"/>
      <c r="I820" s="359"/>
      <c r="J820" s="359"/>
    </row>
    <row r="821" ht="15.75" customHeight="1">
      <c r="H821" s="359"/>
      <c r="I821" s="359"/>
      <c r="J821" s="359"/>
    </row>
    <row r="822" ht="15.75" customHeight="1">
      <c r="H822" s="359"/>
      <c r="I822" s="359"/>
      <c r="J822" s="359"/>
    </row>
    <row r="823" ht="15.75" customHeight="1">
      <c r="H823" s="359"/>
      <c r="I823" s="359"/>
      <c r="J823" s="359"/>
    </row>
    <row r="824" ht="15.75" customHeight="1">
      <c r="H824" s="359"/>
      <c r="I824" s="359"/>
      <c r="J824" s="359"/>
    </row>
    <row r="825" ht="15.75" customHeight="1">
      <c r="H825" s="359"/>
      <c r="I825" s="359"/>
      <c r="J825" s="359"/>
    </row>
    <row r="826" ht="15.75" customHeight="1">
      <c r="H826" s="359"/>
      <c r="I826" s="359"/>
      <c r="J826" s="359"/>
    </row>
    <row r="827" ht="15.75" customHeight="1">
      <c r="H827" s="359"/>
      <c r="I827" s="359"/>
      <c r="J827" s="359"/>
    </row>
    <row r="828" ht="15.75" customHeight="1">
      <c r="H828" s="359"/>
      <c r="I828" s="359"/>
      <c r="J828" s="359"/>
    </row>
    <row r="829" ht="15.75" customHeight="1">
      <c r="H829" s="359"/>
      <c r="I829" s="359"/>
      <c r="J829" s="359"/>
    </row>
    <row r="830" ht="15.75" customHeight="1">
      <c r="H830" s="359"/>
      <c r="I830" s="359"/>
      <c r="J830" s="359"/>
    </row>
    <row r="831" ht="15.75" customHeight="1">
      <c r="H831" s="359"/>
      <c r="I831" s="359"/>
      <c r="J831" s="359"/>
    </row>
    <row r="832" ht="15.75" customHeight="1">
      <c r="H832" s="359"/>
      <c r="I832" s="359"/>
      <c r="J832" s="359"/>
    </row>
    <row r="833" ht="15.75" customHeight="1">
      <c r="H833" s="359"/>
      <c r="I833" s="359"/>
      <c r="J833" s="359"/>
    </row>
    <row r="834" ht="15.75" customHeight="1">
      <c r="H834" s="359"/>
      <c r="I834" s="359"/>
      <c r="J834" s="359"/>
    </row>
    <row r="835" ht="15.75" customHeight="1">
      <c r="H835" s="359"/>
      <c r="I835" s="359"/>
      <c r="J835" s="359"/>
    </row>
    <row r="836" ht="15.75" customHeight="1">
      <c r="H836" s="359"/>
      <c r="I836" s="359"/>
      <c r="J836" s="359"/>
    </row>
    <row r="837" ht="15.75" customHeight="1">
      <c r="H837" s="359"/>
      <c r="I837" s="359"/>
      <c r="J837" s="359"/>
    </row>
    <row r="838" ht="15.75" customHeight="1">
      <c r="H838" s="359"/>
      <c r="I838" s="359"/>
      <c r="J838" s="359"/>
    </row>
    <row r="839" ht="15.75" customHeight="1">
      <c r="H839" s="359"/>
      <c r="I839" s="359"/>
      <c r="J839" s="359"/>
    </row>
    <row r="840" ht="15.75" customHeight="1">
      <c r="H840" s="359"/>
      <c r="I840" s="359"/>
      <c r="J840" s="359"/>
    </row>
    <row r="841" ht="15.75" customHeight="1">
      <c r="H841" s="359"/>
      <c r="I841" s="359"/>
      <c r="J841" s="359"/>
    </row>
    <row r="842" ht="15.75" customHeight="1">
      <c r="H842" s="359"/>
      <c r="I842" s="359"/>
      <c r="J842" s="359"/>
    </row>
    <row r="843" ht="15.75" customHeight="1">
      <c r="H843" s="359"/>
      <c r="I843" s="359"/>
      <c r="J843" s="359"/>
    </row>
    <row r="844" ht="15.75" customHeight="1">
      <c r="H844" s="359"/>
      <c r="I844" s="359"/>
      <c r="J844" s="359"/>
    </row>
    <row r="845" ht="15.75" customHeight="1">
      <c r="H845" s="359"/>
      <c r="I845" s="359"/>
      <c r="J845" s="359"/>
    </row>
    <row r="846" ht="15.75" customHeight="1">
      <c r="H846" s="359"/>
      <c r="I846" s="359"/>
      <c r="J846" s="359"/>
    </row>
    <row r="847" ht="15.75" customHeight="1">
      <c r="H847" s="359"/>
      <c r="I847" s="359"/>
      <c r="J847" s="359"/>
    </row>
    <row r="848" ht="15.75" customHeight="1">
      <c r="H848" s="359"/>
      <c r="I848" s="359"/>
      <c r="J848" s="359"/>
    </row>
    <row r="849" ht="15.75" customHeight="1">
      <c r="H849" s="359"/>
      <c r="I849" s="359"/>
      <c r="J849" s="359"/>
    </row>
    <row r="850" ht="15.75" customHeight="1">
      <c r="H850" s="359"/>
      <c r="I850" s="359"/>
      <c r="J850" s="359"/>
    </row>
    <row r="851" ht="15.75" customHeight="1">
      <c r="H851" s="359"/>
      <c r="I851" s="359"/>
      <c r="J851" s="359"/>
    </row>
    <row r="852" ht="15.75" customHeight="1">
      <c r="H852" s="359"/>
      <c r="I852" s="359"/>
      <c r="J852" s="359"/>
    </row>
    <row r="853" ht="15.75" customHeight="1">
      <c r="H853" s="359"/>
      <c r="I853" s="359"/>
      <c r="J853" s="359"/>
    </row>
    <row r="854" ht="15.75" customHeight="1">
      <c r="H854" s="359"/>
      <c r="I854" s="359"/>
      <c r="J854" s="359"/>
    </row>
    <row r="855" ht="15.75" customHeight="1">
      <c r="H855" s="359"/>
      <c r="I855" s="359"/>
      <c r="J855" s="359"/>
    </row>
    <row r="856" ht="15.75" customHeight="1">
      <c r="H856" s="359"/>
      <c r="I856" s="359"/>
      <c r="J856" s="359"/>
    </row>
    <row r="857" ht="15.75" customHeight="1">
      <c r="H857" s="359"/>
      <c r="I857" s="359"/>
      <c r="J857" s="359"/>
    </row>
    <row r="858" ht="15.75" customHeight="1">
      <c r="H858" s="359"/>
      <c r="I858" s="359"/>
      <c r="J858" s="359"/>
    </row>
    <row r="859" ht="15.75" customHeight="1">
      <c r="H859" s="359"/>
      <c r="I859" s="359"/>
      <c r="J859" s="359"/>
    </row>
    <row r="860" ht="15.75" customHeight="1">
      <c r="H860" s="359"/>
      <c r="I860" s="359"/>
      <c r="J860" s="359"/>
    </row>
    <row r="861" ht="15.75" customHeight="1">
      <c r="H861" s="359"/>
      <c r="I861" s="359"/>
      <c r="J861" s="359"/>
    </row>
    <row r="862" ht="15.75" customHeight="1">
      <c r="H862" s="359"/>
      <c r="I862" s="359"/>
      <c r="J862" s="359"/>
    </row>
    <row r="863" ht="15.75" customHeight="1">
      <c r="H863" s="359"/>
      <c r="I863" s="359"/>
      <c r="J863" s="359"/>
    </row>
    <row r="864" ht="15.75" customHeight="1">
      <c r="H864" s="359"/>
      <c r="I864" s="359"/>
      <c r="J864" s="359"/>
    </row>
    <row r="865" ht="15.75" customHeight="1">
      <c r="H865" s="359"/>
      <c r="I865" s="359"/>
      <c r="J865" s="359"/>
    </row>
    <row r="866" ht="15.75" customHeight="1">
      <c r="H866" s="359"/>
      <c r="I866" s="359"/>
      <c r="J866" s="359"/>
    </row>
    <row r="867" ht="15.75" customHeight="1">
      <c r="H867" s="359"/>
      <c r="I867" s="359"/>
      <c r="J867" s="359"/>
    </row>
    <row r="868" ht="15.75" customHeight="1">
      <c r="H868" s="359"/>
      <c r="I868" s="359"/>
      <c r="J868" s="359"/>
    </row>
    <row r="869" ht="15.75" customHeight="1">
      <c r="H869" s="359"/>
      <c r="I869" s="359"/>
      <c r="J869" s="359"/>
    </row>
    <row r="870" ht="15.75" customHeight="1">
      <c r="H870" s="359"/>
      <c r="I870" s="359"/>
      <c r="J870" s="359"/>
    </row>
    <row r="871" ht="15.75" customHeight="1">
      <c r="H871" s="359"/>
      <c r="I871" s="359"/>
      <c r="J871" s="359"/>
    </row>
    <row r="872" ht="15.75" customHeight="1">
      <c r="H872" s="359"/>
      <c r="I872" s="359"/>
      <c r="J872" s="359"/>
    </row>
    <row r="873" ht="15.75" customHeight="1">
      <c r="H873" s="359"/>
      <c r="I873" s="359"/>
      <c r="J873" s="359"/>
    </row>
    <row r="874" ht="15.75" customHeight="1">
      <c r="H874" s="359"/>
      <c r="I874" s="359"/>
      <c r="J874" s="359"/>
    </row>
    <row r="875" ht="15.75" customHeight="1">
      <c r="H875" s="359"/>
      <c r="I875" s="359"/>
      <c r="J875" s="359"/>
    </row>
    <row r="876" ht="15.75" customHeight="1">
      <c r="H876" s="359"/>
      <c r="I876" s="359"/>
      <c r="J876" s="359"/>
    </row>
    <row r="877" ht="15.75" customHeight="1">
      <c r="H877" s="359"/>
      <c r="I877" s="359"/>
      <c r="J877" s="359"/>
    </row>
    <row r="878" ht="15.75" customHeight="1">
      <c r="H878" s="359"/>
      <c r="I878" s="359"/>
      <c r="J878" s="359"/>
    </row>
    <row r="879" ht="15.75" customHeight="1">
      <c r="H879" s="359"/>
      <c r="I879" s="359"/>
      <c r="J879" s="359"/>
    </row>
    <row r="880" ht="15.75" customHeight="1">
      <c r="H880" s="359"/>
      <c r="I880" s="359"/>
      <c r="J880" s="359"/>
    </row>
    <row r="881" ht="15.75" customHeight="1">
      <c r="H881" s="359"/>
      <c r="I881" s="359"/>
      <c r="J881" s="359"/>
    </row>
    <row r="882" ht="15.75" customHeight="1">
      <c r="H882" s="359"/>
      <c r="I882" s="359"/>
      <c r="J882" s="359"/>
    </row>
    <row r="883" ht="15.75" customHeight="1">
      <c r="H883" s="359"/>
      <c r="I883" s="359"/>
      <c r="J883" s="359"/>
    </row>
    <row r="884" ht="15.75" customHeight="1">
      <c r="H884" s="359"/>
      <c r="I884" s="359"/>
      <c r="J884" s="359"/>
    </row>
    <row r="885" ht="15.75" customHeight="1">
      <c r="H885" s="359"/>
      <c r="I885" s="359"/>
      <c r="J885" s="359"/>
    </row>
    <row r="886" ht="15.75" customHeight="1">
      <c r="H886" s="359"/>
      <c r="I886" s="359"/>
      <c r="J886" s="359"/>
    </row>
    <row r="887" ht="15.75" customHeight="1">
      <c r="H887" s="359"/>
      <c r="I887" s="359"/>
      <c r="J887" s="359"/>
    </row>
    <row r="888" ht="15.75" customHeight="1">
      <c r="H888" s="359"/>
      <c r="I888" s="359"/>
      <c r="J888" s="359"/>
    </row>
    <row r="889" ht="15.75" customHeight="1">
      <c r="H889" s="359"/>
      <c r="I889" s="359"/>
      <c r="J889" s="359"/>
    </row>
    <row r="890" ht="15.75" customHeight="1">
      <c r="H890" s="359"/>
      <c r="I890" s="359"/>
      <c r="J890" s="359"/>
    </row>
    <row r="891" ht="15.75" customHeight="1">
      <c r="H891" s="359"/>
      <c r="I891" s="359"/>
      <c r="J891" s="359"/>
    </row>
    <row r="892" ht="15.75" customHeight="1">
      <c r="H892" s="359"/>
      <c r="I892" s="359"/>
      <c r="J892" s="359"/>
    </row>
    <row r="893" ht="15.75" customHeight="1">
      <c r="H893" s="359"/>
      <c r="I893" s="359"/>
      <c r="J893" s="359"/>
    </row>
    <row r="894" ht="15.75" customHeight="1">
      <c r="H894" s="359"/>
      <c r="I894" s="359"/>
      <c r="J894" s="359"/>
    </row>
    <row r="895" ht="15.75" customHeight="1">
      <c r="H895" s="359"/>
      <c r="I895" s="359"/>
      <c r="J895" s="359"/>
    </row>
    <row r="896" ht="15.75" customHeight="1">
      <c r="H896" s="359"/>
      <c r="I896" s="359"/>
      <c r="J896" s="359"/>
    </row>
    <row r="897" ht="15.75" customHeight="1">
      <c r="H897" s="359"/>
      <c r="I897" s="359"/>
      <c r="J897" s="359"/>
    </row>
    <row r="898" ht="15.75" customHeight="1">
      <c r="H898" s="359"/>
      <c r="I898" s="359"/>
      <c r="J898" s="359"/>
    </row>
    <row r="899" ht="15.75" customHeight="1">
      <c r="H899" s="359"/>
      <c r="I899" s="359"/>
      <c r="J899" s="359"/>
    </row>
    <row r="900" ht="15.75" customHeight="1">
      <c r="H900" s="359"/>
      <c r="I900" s="359"/>
      <c r="J900" s="359"/>
    </row>
    <row r="901" ht="15.75" customHeight="1">
      <c r="H901" s="359"/>
      <c r="I901" s="359"/>
      <c r="J901" s="359"/>
    </row>
    <row r="902" ht="15.75" customHeight="1">
      <c r="H902" s="359"/>
      <c r="I902" s="359"/>
      <c r="J902" s="359"/>
    </row>
    <row r="903" ht="15.75" customHeight="1">
      <c r="H903" s="359"/>
      <c r="I903" s="359"/>
      <c r="J903" s="359"/>
    </row>
    <row r="904" ht="15.75" customHeight="1">
      <c r="H904" s="359"/>
      <c r="I904" s="359"/>
      <c r="J904" s="359"/>
    </row>
    <row r="905" ht="15.75" customHeight="1">
      <c r="H905" s="359"/>
      <c r="I905" s="359"/>
      <c r="J905" s="359"/>
    </row>
    <row r="906" ht="15.75" customHeight="1">
      <c r="H906" s="359"/>
      <c r="I906" s="359"/>
      <c r="J906" s="359"/>
    </row>
    <row r="907" ht="15.75" customHeight="1">
      <c r="H907" s="359"/>
      <c r="I907" s="359"/>
      <c r="J907" s="359"/>
    </row>
    <row r="908" ht="15.75" customHeight="1">
      <c r="H908" s="359"/>
      <c r="I908" s="359"/>
      <c r="J908" s="359"/>
    </row>
    <row r="909" ht="15.75" customHeight="1">
      <c r="H909" s="359"/>
      <c r="I909" s="359"/>
      <c r="J909" s="359"/>
    </row>
    <row r="910" ht="15.75" customHeight="1">
      <c r="H910" s="359"/>
      <c r="I910" s="359"/>
      <c r="J910" s="359"/>
    </row>
    <row r="911" ht="15.75" customHeight="1">
      <c r="H911" s="359"/>
      <c r="I911" s="359"/>
      <c r="J911" s="359"/>
    </row>
    <row r="912" ht="15.75" customHeight="1">
      <c r="H912" s="359"/>
      <c r="I912" s="359"/>
      <c r="J912" s="359"/>
    </row>
    <row r="913" ht="15.75" customHeight="1">
      <c r="H913" s="359"/>
      <c r="I913" s="359"/>
      <c r="J913" s="359"/>
    </row>
    <row r="914" ht="15.75" customHeight="1">
      <c r="H914" s="359"/>
      <c r="I914" s="359"/>
      <c r="J914" s="359"/>
    </row>
    <row r="915" ht="15.75" customHeight="1">
      <c r="H915" s="359"/>
      <c r="I915" s="359"/>
      <c r="J915" s="359"/>
    </row>
    <row r="916" ht="15.75" customHeight="1">
      <c r="H916" s="359"/>
      <c r="I916" s="359"/>
      <c r="J916" s="359"/>
    </row>
    <row r="917" ht="15.75" customHeight="1">
      <c r="H917" s="359"/>
      <c r="I917" s="359"/>
      <c r="J917" s="359"/>
    </row>
    <row r="918" ht="15.75" customHeight="1">
      <c r="H918" s="359"/>
      <c r="I918" s="359"/>
      <c r="J918" s="359"/>
    </row>
    <row r="919" ht="15.75" customHeight="1">
      <c r="H919" s="359"/>
      <c r="I919" s="359"/>
      <c r="J919" s="359"/>
    </row>
    <row r="920" ht="15.75" customHeight="1">
      <c r="H920" s="359"/>
      <c r="I920" s="359"/>
      <c r="J920" s="359"/>
    </row>
    <row r="921" ht="15.75" customHeight="1">
      <c r="H921" s="359"/>
      <c r="I921" s="359"/>
      <c r="J921" s="359"/>
    </row>
    <row r="922" ht="15.75" customHeight="1">
      <c r="H922" s="359"/>
      <c r="I922" s="359"/>
      <c r="J922" s="359"/>
    </row>
    <row r="923" ht="15.75" customHeight="1">
      <c r="H923" s="359"/>
      <c r="I923" s="359"/>
      <c r="J923" s="359"/>
    </row>
    <row r="924" ht="15.75" customHeight="1">
      <c r="H924" s="359"/>
      <c r="I924" s="359"/>
      <c r="J924" s="359"/>
    </row>
    <row r="925" ht="15.75" customHeight="1">
      <c r="H925" s="359"/>
      <c r="I925" s="359"/>
      <c r="J925" s="359"/>
    </row>
    <row r="926" ht="15.75" customHeight="1">
      <c r="H926" s="359"/>
      <c r="I926" s="359"/>
      <c r="J926" s="359"/>
    </row>
    <row r="927" ht="15.75" customHeight="1">
      <c r="H927" s="359"/>
      <c r="I927" s="359"/>
      <c r="J927" s="359"/>
    </row>
    <row r="928" ht="15.75" customHeight="1">
      <c r="H928" s="359"/>
      <c r="I928" s="359"/>
      <c r="J928" s="359"/>
    </row>
    <row r="929" ht="15.75" customHeight="1">
      <c r="H929" s="359"/>
      <c r="I929" s="359"/>
      <c r="J929" s="359"/>
    </row>
    <row r="930" ht="15.75" customHeight="1">
      <c r="H930" s="359"/>
      <c r="I930" s="359"/>
      <c r="J930" s="359"/>
    </row>
    <row r="931" ht="15.75" customHeight="1">
      <c r="H931" s="359"/>
      <c r="I931" s="359"/>
      <c r="J931" s="359"/>
    </row>
    <row r="932" ht="15.75" customHeight="1">
      <c r="H932" s="359"/>
      <c r="I932" s="359"/>
      <c r="J932" s="359"/>
    </row>
    <row r="933" ht="15.75" customHeight="1">
      <c r="H933" s="359"/>
      <c r="I933" s="359"/>
      <c r="J933" s="359"/>
    </row>
    <row r="934" ht="15.75" customHeight="1">
      <c r="H934" s="359"/>
      <c r="I934" s="359"/>
      <c r="J934" s="359"/>
    </row>
    <row r="935" ht="15.75" customHeight="1">
      <c r="H935" s="359"/>
      <c r="I935" s="359"/>
      <c r="J935" s="359"/>
    </row>
    <row r="936" ht="15.75" customHeight="1">
      <c r="H936" s="359"/>
      <c r="I936" s="359"/>
      <c r="J936" s="359"/>
    </row>
    <row r="937" ht="15.75" customHeight="1">
      <c r="H937" s="359"/>
      <c r="I937" s="359"/>
      <c r="J937" s="359"/>
    </row>
    <row r="938" ht="15.75" customHeight="1">
      <c r="H938" s="359"/>
      <c r="I938" s="359"/>
      <c r="J938" s="359"/>
    </row>
    <row r="939" ht="15.75" customHeight="1">
      <c r="H939" s="359"/>
      <c r="I939" s="359"/>
      <c r="J939" s="359"/>
    </row>
    <row r="940" ht="15.75" customHeight="1">
      <c r="H940" s="359"/>
      <c r="I940" s="359"/>
      <c r="J940" s="359"/>
    </row>
    <row r="941" ht="15.75" customHeight="1">
      <c r="H941" s="359"/>
      <c r="I941" s="359"/>
      <c r="J941" s="359"/>
    </row>
    <row r="942" ht="15.75" customHeight="1">
      <c r="H942" s="359"/>
      <c r="I942" s="359"/>
      <c r="J942" s="359"/>
    </row>
    <row r="943" ht="15.75" customHeight="1">
      <c r="H943" s="359"/>
      <c r="I943" s="359"/>
      <c r="J943" s="359"/>
    </row>
    <row r="944" ht="15.75" customHeight="1">
      <c r="H944" s="359"/>
      <c r="I944" s="359"/>
      <c r="J944" s="359"/>
    </row>
    <row r="945" ht="15.75" customHeight="1">
      <c r="H945" s="359"/>
      <c r="I945" s="359"/>
      <c r="J945" s="359"/>
    </row>
    <row r="946" ht="15.75" customHeight="1">
      <c r="H946" s="359"/>
      <c r="I946" s="359"/>
      <c r="J946" s="359"/>
    </row>
    <row r="947" ht="15.75" customHeight="1">
      <c r="H947" s="359"/>
      <c r="I947" s="359"/>
      <c r="J947" s="359"/>
    </row>
    <row r="948" ht="15.75" customHeight="1">
      <c r="H948" s="359"/>
      <c r="I948" s="359"/>
      <c r="J948" s="359"/>
    </row>
    <row r="949" ht="15.75" customHeight="1">
      <c r="H949" s="359"/>
      <c r="I949" s="359"/>
      <c r="J949" s="359"/>
    </row>
    <row r="950" ht="15.75" customHeight="1">
      <c r="H950" s="359"/>
      <c r="I950" s="359"/>
      <c r="J950" s="359"/>
    </row>
    <row r="951" ht="15.75" customHeight="1">
      <c r="H951" s="359"/>
      <c r="I951" s="359"/>
      <c r="J951" s="359"/>
    </row>
    <row r="952" ht="15.75" customHeight="1">
      <c r="H952" s="359"/>
      <c r="I952" s="359"/>
      <c r="J952" s="359"/>
    </row>
    <row r="953" ht="15.75" customHeight="1">
      <c r="H953" s="359"/>
      <c r="I953" s="359"/>
      <c r="J953" s="359"/>
    </row>
    <row r="954" ht="15.75" customHeight="1">
      <c r="H954" s="359"/>
      <c r="I954" s="359"/>
      <c r="J954" s="359"/>
    </row>
    <row r="955" ht="15.75" customHeight="1">
      <c r="H955" s="359"/>
      <c r="I955" s="359"/>
      <c r="J955" s="359"/>
    </row>
    <row r="956" ht="15.75" customHeight="1">
      <c r="H956" s="359"/>
      <c r="I956" s="359"/>
      <c r="J956" s="359"/>
    </row>
    <row r="957" ht="15.75" customHeight="1">
      <c r="H957" s="359"/>
      <c r="I957" s="359"/>
      <c r="J957" s="359"/>
    </row>
    <row r="958" ht="15.75" customHeight="1">
      <c r="H958" s="359"/>
      <c r="I958" s="359"/>
      <c r="J958" s="359"/>
    </row>
    <row r="959" ht="15.75" customHeight="1">
      <c r="H959" s="359"/>
      <c r="I959" s="359"/>
      <c r="J959" s="359"/>
    </row>
    <row r="960" ht="15.75" customHeight="1">
      <c r="H960" s="359"/>
      <c r="I960" s="359"/>
      <c r="J960" s="359"/>
    </row>
    <row r="961" ht="15.75" customHeight="1">
      <c r="H961" s="359"/>
      <c r="I961" s="359"/>
      <c r="J961" s="359"/>
    </row>
    <row r="962" ht="15.75" customHeight="1">
      <c r="H962" s="359"/>
      <c r="I962" s="359"/>
      <c r="J962" s="359"/>
    </row>
    <row r="963" ht="15.75" customHeight="1">
      <c r="H963" s="359"/>
      <c r="I963" s="359"/>
      <c r="J963" s="359"/>
    </row>
    <row r="964" ht="15.75" customHeight="1">
      <c r="H964" s="359"/>
      <c r="I964" s="359"/>
      <c r="J964" s="359"/>
    </row>
    <row r="965" ht="15.75" customHeight="1">
      <c r="H965" s="359"/>
      <c r="I965" s="359"/>
      <c r="J965" s="359"/>
    </row>
    <row r="966" ht="15.75" customHeight="1">
      <c r="H966" s="359"/>
      <c r="I966" s="359"/>
      <c r="J966" s="359"/>
    </row>
    <row r="967" ht="15.75" customHeight="1">
      <c r="H967" s="359"/>
      <c r="I967" s="359"/>
      <c r="J967" s="359"/>
    </row>
    <row r="968" ht="15.75" customHeight="1">
      <c r="H968" s="359"/>
      <c r="I968" s="359"/>
      <c r="J968" s="359"/>
    </row>
    <row r="969" ht="15.75" customHeight="1">
      <c r="H969" s="359"/>
      <c r="I969" s="359"/>
      <c r="J969" s="359"/>
    </row>
    <row r="970" ht="15.75" customHeight="1">
      <c r="H970" s="359"/>
      <c r="I970" s="359"/>
      <c r="J970" s="359"/>
    </row>
    <row r="971" ht="15.75" customHeight="1">
      <c r="H971" s="359"/>
      <c r="I971" s="359"/>
      <c r="J971" s="359"/>
    </row>
    <row r="972" ht="15.75" customHeight="1">
      <c r="H972" s="359"/>
      <c r="I972" s="359"/>
      <c r="J972" s="359"/>
    </row>
    <row r="973" ht="15.75" customHeight="1">
      <c r="H973" s="359"/>
      <c r="I973" s="359"/>
      <c r="J973" s="359"/>
    </row>
    <row r="974" ht="15.75" customHeight="1">
      <c r="H974" s="359"/>
      <c r="I974" s="359"/>
      <c r="J974" s="359"/>
    </row>
    <row r="975" ht="15.75" customHeight="1">
      <c r="H975" s="359"/>
      <c r="I975" s="359"/>
      <c r="J975" s="359"/>
    </row>
    <row r="976" ht="15.75" customHeight="1">
      <c r="H976" s="359"/>
      <c r="I976" s="359"/>
      <c r="J976" s="359"/>
    </row>
    <row r="977" ht="15.75" customHeight="1">
      <c r="H977" s="359"/>
      <c r="I977" s="359"/>
      <c r="J977" s="359"/>
    </row>
    <row r="978" ht="15.75" customHeight="1">
      <c r="H978" s="359"/>
      <c r="I978" s="359"/>
      <c r="J978" s="359"/>
    </row>
    <row r="979" ht="15.75" customHeight="1">
      <c r="H979" s="359"/>
      <c r="I979" s="359"/>
      <c r="J979" s="359"/>
    </row>
    <row r="980" ht="15.75" customHeight="1">
      <c r="H980" s="359"/>
      <c r="I980" s="359"/>
      <c r="J980" s="359"/>
    </row>
    <row r="981" ht="15.75" customHeight="1">
      <c r="H981" s="359"/>
      <c r="I981" s="359"/>
      <c r="J981" s="359"/>
    </row>
    <row r="982" ht="15.75" customHeight="1">
      <c r="H982" s="359"/>
      <c r="I982" s="359"/>
      <c r="J982" s="359"/>
    </row>
    <row r="983" ht="15.75" customHeight="1">
      <c r="H983" s="359"/>
      <c r="I983" s="359"/>
      <c r="J983" s="359"/>
    </row>
    <row r="984" ht="15.75" customHeight="1">
      <c r="H984" s="359"/>
      <c r="I984" s="359"/>
      <c r="J984" s="359"/>
    </row>
    <row r="985" ht="15.75" customHeight="1">
      <c r="H985" s="359"/>
      <c r="I985" s="359"/>
      <c r="J985" s="359"/>
    </row>
    <row r="986" ht="15.75" customHeight="1">
      <c r="H986" s="359"/>
      <c r="I986" s="359"/>
      <c r="J986" s="359"/>
    </row>
    <row r="987" ht="15.75" customHeight="1">
      <c r="H987" s="359"/>
      <c r="I987" s="359"/>
      <c r="J987" s="359"/>
    </row>
    <row r="988" ht="15.75" customHeight="1">
      <c r="H988" s="359"/>
      <c r="I988" s="359"/>
      <c r="J988" s="359"/>
    </row>
    <row r="989" ht="15.75" customHeight="1">
      <c r="H989" s="359"/>
      <c r="I989" s="359"/>
      <c r="J989" s="359"/>
    </row>
    <row r="990" ht="15.75" customHeight="1">
      <c r="H990" s="359"/>
      <c r="I990" s="359"/>
      <c r="J990" s="359"/>
    </row>
    <row r="991" ht="15.75" customHeight="1">
      <c r="H991" s="359"/>
      <c r="I991" s="359"/>
      <c r="J991" s="359"/>
    </row>
    <row r="992" ht="15.75" customHeight="1">
      <c r="H992" s="359"/>
      <c r="I992" s="359"/>
      <c r="J992" s="359"/>
    </row>
    <row r="993" ht="15.75" customHeight="1">
      <c r="H993" s="359"/>
      <c r="I993" s="359"/>
      <c r="J993" s="359"/>
    </row>
    <row r="994" ht="15.75" customHeight="1">
      <c r="H994" s="359"/>
      <c r="I994" s="359"/>
      <c r="J994" s="359"/>
    </row>
    <row r="995" ht="15.75" customHeight="1">
      <c r="H995" s="359"/>
      <c r="I995" s="359"/>
      <c r="J995" s="359"/>
    </row>
    <row r="996" ht="15.75" customHeight="1">
      <c r="H996" s="359"/>
      <c r="I996" s="359"/>
      <c r="J996" s="359"/>
    </row>
    <row r="997" ht="15.75" customHeight="1">
      <c r="H997" s="359"/>
      <c r="I997" s="359"/>
      <c r="J997" s="359"/>
    </row>
    <row r="998" ht="15.75" customHeight="1">
      <c r="H998" s="359"/>
      <c r="I998" s="359"/>
      <c r="J998" s="359"/>
    </row>
    <row r="999" ht="15.75" customHeight="1">
      <c r="H999" s="359"/>
      <c r="I999" s="359"/>
      <c r="J999" s="359"/>
    </row>
    <row r="1000" ht="15.75" customHeight="1">
      <c r="H1000" s="359"/>
      <c r="I1000" s="359"/>
      <c r="J1000" s="35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0"/>
  <cols>
    <col customWidth="1" min="1" max="1" width="4.13"/>
    <col customWidth="1" min="2" max="2" width="19.75"/>
    <col customWidth="1" min="3" max="3" width="9.38"/>
    <col customWidth="1" hidden="1" min="4" max="4" width="7.0"/>
    <col customWidth="1" hidden="1" min="5" max="10" width="6.38"/>
    <col customWidth="1" hidden="1" min="11" max="11" width="5.38"/>
    <col customWidth="1" hidden="1" min="12" max="12" width="6.38"/>
    <col customWidth="1" hidden="1" min="13" max="13" width="5.38"/>
    <col customWidth="1" hidden="1" min="14" max="14" width="5.75"/>
    <col customWidth="1" hidden="1" min="15" max="15" width="5.25"/>
    <col customWidth="1" hidden="1" min="16" max="16" width="5.63"/>
    <col customWidth="1" hidden="1" min="17" max="17" width="5.75"/>
    <col customWidth="1" hidden="1" min="18" max="18" width="6.38"/>
    <col customWidth="1" hidden="1" min="19" max="19" width="5.38"/>
    <col customWidth="1" hidden="1" min="20" max="30" width="6.38"/>
    <col customWidth="1" min="31" max="131" width="4.88"/>
    <col customWidth="1" min="132" max="132" width="4.63"/>
    <col customWidth="1" min="133" max="173" width="4.88"/>
    <col customWidth="1" min="174" max="175" width="6.38"/>
    <col customWidth="1" min="176" max="177" width="9.63"/>
    <col customWidth="1" min="178" max="193" width="6.38"/>
  </cols>
  <sheetData>
    <row r="1" ht="27.75" customHeight="1">
      <c r="A1" s="360">
        <v>42.0</v>
      </c>
      <c r="B1" s="361" t="s">
        <v>95</v>
      </c>
      <c r="C1" s="362"/>
      <c r="D1" s="363"/>
      <c r="E1" s="364"/>
      <c r="F1" s="364"/>
      <c r="G1" s="363"/>
      <c r="H1" s="363"/>
      <c r="I1" s="363"/>
      <c r="J1" s="365"/>
      <c r="K1" s="365"/>
      <c r="L1" s="365"/>
      <c r="M1" s="365"/>
      <c r="N1" s="365"/>
      <c r="O1" s="365"/>
      <c r="P1" s="365"/>
      <c r="Q1" s="365"/>
      <c r="R1" s="362"/>
      <c r="S1" s="362"/>
      <c r="T1" s="362"/>
      <c r="U1" s="366"/>
      <c r="V1" s="366"/>
      <c r="W1" s="366"/>
      <c r="X1" s="366"/>
      <c r="Y1" s="366"/>
      <c r="Z1" s="366"/>
      <c r="AA1" s="366"/>
      <c r="AB1" s="366"/>
      <c r="AC1" s="366"/>
      <c r="AD1" s="366"/>
      <c r="AE1" s="367">
        <v>44016.0</v>
      </c>
      <c r="AF1" s="367">
        <v>44017.0</v>
      </c>
      <c r="AG1" s="367">
        <v>44018.0</v>
      </c>
      <c r="AH1" s="367">
        <v>44019.0</v>
      </c>
      <c r="AI1" s="367">
        <v>44020.0</v>
      </c>
      <c r="AJ1" s="367">
        <v>44021.0</v>
      </c>
      <c r="AK1" s="367">
        <v>44022.0</v>
      </c>
      <c r="AL1" s="367">
        <v>44023.0</v>
      </c>
      <c r="AM1" s="367">
        <v>44024.0</v>
      </c>
      <c r="AN1" s="367">
        <v>44025.0</v>
      </c>
      <c r="AO1" s="367">
        <v>44026.0</v>
      </c>
      <c r="AP1" s="367">
        <v>44027.0</v>
      </c>
      <c r="AQ1" s="367">
        <v>44028.0</v>
      </c>
      <c r="AR1" s="367">
        <v>44029.0</v>
      </c>
      <c r="AS1" s="367">
        <v>44030.0</v>
      </c>
      <c r="AT1" s="367">
        <v>44031.0</v>
      </c>
      <c r="AU1" s="367">
        <v>44032.0</v>
      </c>
      <c r="AV1" s="367">
        <v>44033.0</v>
      </c>
      <c r="AW1" s="367">
        <v>44034.0</v>
      </c>
      <c r="AX1" s="367">
        <v>44035.0</v>
      </c>
      <c r="AY1" s="367">
        <v>44036.0</v>
      </c>
      <c r="AZ1" s="367">
        <v>44037.0</v>
      </c>
      <c r="BA1" s="367">
        <v>44038.0</v>
      </c>
      <c r="BB1" s="367">
        <v>44039.0</v>
      </c>
      <c r="BC1" s="367">
        <v>44040.0</v>
      </c>
      <c r="BD1" s="367">
        <v>44041.0</v>
      </c>
      <c r="BE1" s="367">
        <v>44042.0</v>
      </c>
      <c r="BF1" s="367">
        <v>44043.0</v>
      </c>
      <c r="BG1" s="367">
        <v>44044.0</v>
      </c>
      <c r="BH1" s="367">
        <v>44045.0</v>
      </c>
      <c r="BI1" s="367">
        <v>44046.0</v>
      </c>
      <c r="BJ1" s="367">
        <v>44047.0</v>
      </c>
      <c r="BK1" s="367">
        <v>44048.0</v>
      </c>
      <c r="BL1" s="367">
        <v>44049.0</v>
      </c>
      <c r="BM1" s="367">
        <v>44050.0</v>
      </c>
      <c r="BN1" s="367">
        <v>44051.0</v>
      </c>
      <c r="BO1" s="367">
        <v>44052.0</v>
      </c>
      <c r="BP1" s="367">
        <v>44053.0</v>
      </c>
      <c r="BQ1" s="367">
        <v>44054.0</v>
      </c>
      <c r="BR1" s="367">
        <v>44055.0</v>
      </c>
      <c r="BS1" s="367">
        <v>44056.0</v>
      </c>
      <c r="BT1" s="367">
        <v>44057.0</v>
      </c>
      <c r="BU1" s="367">
        <v>44058.0</v>
      </c>
      <c r="BV1" s="367">
        <v>44059.0</v>
      </c>
      <c r="BW1" s="367">
        <v>44060.0</v>
      </c>
      <c r="BX1" s="367">
        <v>44061.0</v>
      </c>
      <c r="BY1" s="367">
        <v>44062.0</v>
      </c>
      <c r="BZ1" s="367">
        <v>44063.0</v>
      </c>
      <c r="CA1" s="367">
        <v>44064.0</v>
      </c>
      <c r="CB1" s="367">
        <v>44065.0</v>
      </c>
      <c r="CC1" s="367">
        <v>44066.0</v>
      </c>
      <c r="CD1" s="367">
        <v>44067.0</v>
      </c>
      <c r="CE1" s="367">
        <v>44068.0</v>
      </c>
      <c r="CF1" s="367">
        <v>44069.0</v>
      </c>
      <c r="CG1" s="367">
        <v>44070.0</v>
      </c>
      <c r="CH1" s="367">
        <v>44071.0</v>
      </c>
      <c r="CI1" s="367">
        <v>44072.0</v>
      </c>
      <c r="CJ1" s="367">
        <v>44073.0</v>
      </c>
      <c r="CK1" s="367">
        <v>44074.0</v>
      </c>
      <c r="CL1" s="367">
        <v>44075.0</v>
      </c>
      <c r="CM1" s="367">
        <v>44076.0</v>
      </c>
      <c r="CN1" s="367">
        <v>44077.0</v>
      </c>
      <c r="CO1" s="367">
        <v>44078.0</v>
      </c>
      <c r="CP1" s="367">
        <v>44079.0</v>
      </c>
      <c r="CQ1" s="367">
        <v>44080.0</v>
      </c>
      <c r="CR1" s="367">
        <v>44081.0</v>
      </c>
      <c r="CS1" s="367">
        <v>44082.0</v>
      </c>
      <c r="CT1" s="367">
        <v>44083.0</v>
      </c>
      <c r="CU1" s="367">
        <v>44084.0</v>
      </c>
      <c r="CV1" s="367">
        <v>44085.0</v>
      </c>
      <c r="CW1" s="367">
        <v>44086.0</v>
      </c>
      <c r="CX1" s="367">
        <v>44087.0</v>
      </c>
      <c r="CY1" s="367">
        <v>44088.0</v>
      </c>
      <c r="CZ1" s="367">
        <v>44089.0</v>
      </c>
      <c r="DA1" s="367">
        <v>44090.0</v>
      </c>
      <c r="DB1" s="367">
        <v>44091.0</v>
      </c>
      <c r="DC1" s="367">
        <v>44092.0</v>
      </c>
      <c r="DD1" s="367">
        <v>44093.0</v>
      </c>
      <c r="DE1" s="368">
        <v>44094.0</v>
      </c>
      <c r="DF1" s="368">
        <v>44095.0</v>
      </c>
      <c r="DG1" s="368">
        <v>44096.0</v>
      </c>
      <c r="DH1" s="368">
        <v>44097.0</v>
      </c>
      <c r="DI1" s="368">
        <v>44098.0</v>
      </c>
      <c r="DJ1" s="368">
        <v>44099.0</v>
      </c>
      <c r="DK1" s="368">
        <v>44100.0</v>
      </c>
      <c r="DL1" s="368">
        <v>44101.0</v>
      </c>
      <c r="DM1" s="368">
        <v>44102.0</v>
      </c>
      <c r="DN1" s="368">
        <v>44103.0</v>
      </c>
      <c r="DO1" s="368">
        <v>44104.0</v>
      </c>
      <c r="DP1" s="368">
        <v>44105.0</v>
      </c>
      <c r="DQ1" s="368">
        <v>44106.0</v>
      </c>
      <c r="DR1" s="368">
        <v>44107.0</v>
      </c>
      <c r="DS1" s="368">
        <v>44108.0</v>
      </c>
      <c r="DT1" s="368">
        <v>44109.0</v>
      </c>
      <c r="DU1" s="368">
        <v>44110.0</v>
      </c>
      <c r="DV1" s="368">
        <v>44111.0</v>
      </c>
      <c r="DW1" s="368">
        <v>44112.0</v>
      </c>
      <c r="DX1" s="368">
        <v>44113.0</v>
      </c>
      <c r="DY1" s="368">
        <v>44114.0</v>
      </c>
      <c r="DZ1" s="368">
        <v>44115.0</v>
      </c>
      <c r="EA1" s="368">
        <v>44116.0</v>
      </c>
      <c r="EB1" s="368">
        <v>44117.0</v>
      </c>
      <c r="EC1" s="368">
        <v>44118.0</v>
      </c>
      <c r="ED1" s="368">
        <v>44119.0</v>
      </c>
      <c r="EE1" s="368">
        <v>44120.0</v>
      </c>
      <c r="EF1" s="368">
        <v>44121.0</v>
      </c>
      <c r="EG1" s="368">
        <v>44122.0</v>
      </c>
      <c r="EH1" s="368">
        <v>44123.0</v>
      </c>
      <c r="EI1" s="368">
        <v>44124.0</v>
      </c>
      <c r="EJ1" s="368">
        <v>44125.0</v>
      </c>
      <c r="EK1" s="368">
        <v>44126.0</v>
      </c>
      <c r="EL1" s="368">
        <v>44127.0</v>
      </c>
      <c r="EM1" s="368">
        <v>44128.0</v>
      </c>
      <c r="EN1" s="368">
        <v>44129.0</v>
      </c>
      <c r="EO1" s="368">
        <v>44130.0</v>
      </c>
      <c r="EP1" s="368">
        <v>44131.0</v>
      </c>
      <c r="EQ1" s="368">
        <v>44132.0</v>
      </c>
      <c r="ER1" s="368">
        <v>44133.0</v>
      </c>
      <c r="ES1" s="368">
        <v>44134.0</v>
      </c>
      <c r="ET1" s="368">
        <v>44135.0</v>
      </c>
      <c r="EU1" s="368">
        <v>44136.0</v>
      </c>
      <c r="EV1" s="368">
        <v>44137.0</v>
      </c>
      <c r="EW1" s="368">
        <v>44138.0</v>
      </c>
      <c r="EX1" s="368">
        <v>44139.0</v>
      </c>
      <c r="EY1" s="368">
        <v>44140.0</v>
      </c>
      <c r="EZ1" s="368">
        <v>44141.0</v>
      </c>
      <c r="FA1" s="368">
        <v>44142.0</v>
      </c>
      <c r="FB1" s="368">
        <v>44143.0</v>
      </c>
      <c r="FC1" s="368">
        <v>44144.0</v>
      </c>
      <c r="FD1" s="368">
        <v>44145.0</v>
      </c>
      <c r="FE1" s="368">
        <v>44146.0</v>
      </c>
      <c r="FF1" s="368">
        <v>44147.0</v>
      </c>
      <c r="FG1" s="368">
        <v>44148.0</v>
      </c>
      <c r="FH1" s="368">
        <v>44149.0</v>
      </c>
      <c r="FI1" s="368">
        <v>44150.0</v>
      </c>
      <c r="FJ1" s="368">
        <v>44151.0</v>
      </c>
      <c r="FK1" s="368">
        <v>44152.0</v>
      </c>
      <c r="FL1" s="368">
        <v>44153.0</v>
      </c>
      <c r="FM1" s="368">
        <v>44154.0</v>
      </c>
      <c r="FN1" s="368">
        <v>44155.0</v>
      </c>
      <c r="FO1" s="368">
        <v>44156.0</v>
      </c>
      <c r="FP1" s="368">
        <v>44157.0</v>
      </c>
      <c r="FQ1" s="368"/>
      <c r="FR1" s="369" t="s">
        <v>96</v>
      </c>
      <c r="FS1" s="370" t="s">
        <v>97</v>
      </c>
      <c r="FT1" s="371" t="s">
        <v>98</v>
      </c>
      <c r="FU1" s="372" t="s">
        <v>99</v>
      </c>
      <c r="FV1" s="366"/>
      <c r="FW1" s="366"/>
      <c r="FX1" s="366"/>
      <c r="FY1" s="366"/>
      <c r="FZ1" s="366"/>
      <c r="GA1" s="366"/>
      <c r="GB1" s="366"/>
      <c r="GC1" s="366"/>
      <c r="GD1" s="366"/>
      <c r="GE1" s="366"/>
      <c r="GF1" s="366"/>
      <c r="GG1" s="366"/>
      <c r="GH1" s="366"/>
      <c r="GI1" s="366"/>
      <c r="GJ1" s="366"/>
      <c r="GK1" s="366"/>
    </row>
    <row r="2" ht="15.75" customHeight="1">
      <c r="A2" s="373"/>
      <c r="B2" s="373"/>
      <c r="C2" s="374"/>
      <c r="D2" s="375"/>
      <c r="E2" s="376"/>
      <c r="F2" s="376"/>
      <c r="G2" s="375"/>
      <c r="H2" s="375"/>
      <c r="I2" s="375"/>
      <c r="J2" s="377"/>
      <c r="K2" s="377"/>
      <c r="L2" s="377"/>
      <c r="M2" s="377"/>
      <c r="N2" s="377"/>
      <c r="O2" s="377"/>
      <c r="P2" s="377"/>
      <c r="Q2" s="377"/>
      <c r="R2" s="374"/>
      <c r="S2" s="374"/>
      <c r="T2" s="374"/>
      <c r="U2" s="373"/>
      <c r="V2" s="373"/>
      <c r="W2" s="373"/>
      <c r="X2" s="373"/>
      <c r="Y2" s="373"/>
      <c r="Z2" s="373"/>
      <c r="AA2" s="373"/>
      <c r="AB2" s="373"/>
      <c r="AC2" s="373"/>
      <c r="AD2" s="373"/>
      <c r="AE2" s="374">
        <f t="shared" ref="AE2:BR2" si="1">SUM(AE3:AE72)</f>
        <v>25</v>
      </c>
      <c r="AF2" s="374">
        <f t="shared" si="1"/>
        <v>9</v>
      </c>
      <c r="AG2" s="374">
        <f t="shared" si="1"/>
        <v>43</v>
      </c>
      <c r="AH2" s="374">
        <f t="shared" si="1"/>
        <v>33</v>
      </c>
      <c r="AI2" s="374">
        <f t="shared" si="1"/>
        <v>33</v>
      </c>
      <c r="AJ2" s="374">
        <f t="shared" si="1"/>
        <v>50</v>
      </c>
      <c r="AK2" s="374">
        <f t="shared" si="1"/>
        <v>60</v>
      </c>
      <c r="AL2" s="374">
        <f t="shared" si="1"/>
        <v>41</v>
      </c>
      <c r="AM2" s="374">
        <f t="shared" si="1"/>
        <v>31</v>
      </c>
      <c r="AN2" s="374">
        <f t="shared" si="1"/>
        <v>24</v>
      </c>
      <c r="AO2" s="374">
        <f t="shared" si="1"/>
        <v>58</v>
      </c>
      <c r="AP2" s="374">
        <f t="shared" si="1"/>
        <v>27</v>
      </c>
      <c r="AQ2" s="374">
        <f t="shared" si="1"/>
        <v>35</v>
      </c>
      <c r="AR2" s="374">
        <f t="shared" si="1"/>
        <v>28</v>
      </c>
      <c r="AS2" s="374">
        <f t="shared" si="1"/>
        <v>26</v>
      </c>
      <c r="AT2" s="374">
        <f t="shared" si="1"/>
        <v>24</v>
      </c>
      <c r="AU2" s="374">
        <f t="shared" si="1"/>
        <v>11</v>
      </c>
      <c r="AV2" s="374">
        <f t="shared" si="1"/>
        <v>36</v>
      </c>
      <c r="AW2" s="374">
        <f t="shared" si="1"/>
        <v>32</v>
      </c>
      <c r="AX2" s="374">
        <f t="shared" si="1"/>
        <v>33</v>
      </c>
      <c r="AY2" s="374">
        <f t="shared" si="1"/>
        <v>26</v>
      </c>
      <c r="AZ2" s="374">
        <f t="shared" si="1"/>
        <v>31</v>
      </c>
      <c r="BA2" s="374">
        <f t="shared" si="1"/>
        <v>27</v>
      </c>
      <c r="BB2" s="374">
        <f t="shared" si="1"/>
        <v>35</v>
      </c>
      <c r="BC2" s="374">
        <f t="shared" si="1"/>
        <v>52</v>
      </c>
      <c r="BD2" s="374">
        <f t="shared" si="1"/>
        <v>57</v>
      </c>
      <c r="BE2" s="374">
        <f t="shared" si="1"/>
        <v>65</v>
      </c>
      <c r="BF2" s="374">
        <f t="shared" si="1"/>
        <v>78</v>
      </c>
      <c r="BG2" s="374">
        <f t="shared" si="1"/>
        <v>110</v>
      </c>
      <c r="BH2" s="374">
        <f t="shared" si="1"/>
        <v>75</v>
      </c>
      <c r="BI2" s="374">
        <f t="shared" si="1"/>
        <v>77</v>
      </c>
      <c r="BJ2" s="374">
        <f t="shared" si="1"/>
        <v>121</v>
      </c>
      <c r="BK2" s="374">
        <f t="shared" si="1"/>
        <v>124</v>
      </c>
      <c r="BL2" s="374">
        <f t="shared" si="1"/>
        <v>153</v>
      </c>
      <c r="BM2" s="374">
        <f t="shared" si="1"/>
        <v>151</v>
      </c>
      <c r="BN2" s="374">
        <f t="shared" si="1"/>
        <v>152</v>
      </c>
      <c r="BO2" s="374">
        <f t="shared" si="1"/>
        <v>153</v>
      </c>
      <c r="BP2" s="374">
        <f t="shared" si="1"/>
        <v>123</v>
      </c>
      <c r="BQ2" s="374">
        <f t="shared" si="1"/>
        <v>196</v>
      </c>
      <c r="BR2" s="374">
        <f t="shared" si="1"/>
        <v>262</v>
      </c>
      <c r="BS2" s="374">
        <f t="shared" ref="BS2:CS2" si="2">SUM(BS3:BS73)</f>
        <v>204</v>
      </c>
      <c r="BT2" s="374">
        <f t="shared" si="2"/>
        <v>254</v>
      </c>
      <c r="BU2" s="374">
        <f t="shared" si="2"/>
        <v>230</v>
      </c>
      <c r="BV2" s="374">
        <f t="shared" si="2"/>
        <v>217</v>
      </c>
      <c r="BW2" s="374">
        <f t="shared" si="2"/>
        <v>150</v>
      </c>
      <c r="BX2" s="374">
        <f t="shared" si="2"/>
        <v>269</v>
      </c>
      <c r="BY2" s="374">
        <f t="shared" si="2"/>
        <v>217</v>
      </c>
      <c r="BZ2" s="374">
        <f t="shared" si="2"/>
        <v>251</v>
      </c>
      <c r="CA2" s="374">
        <f t="shared" si="2"/>
        <v>209</v>
      </c>
      <c r="CB2" s="374">
        <f t="shared" si="2"/>
        <v>264</v>
      </c>
      <c r="CC2" s="374">
        <f t="shared" si="2"/>
        <v>284</v>
      </c>
      <c r="CD2" s="374">
        <f t="shared" si="2"/>
        <v>170</v>
      </c>
      <c r="CE2" s="374">
        <f t="shared" si="2"/>
        <v>168</v>
      </c>
      <c r="CF2" s="374">
        <f t="shared" si="2"/>
        <v>293</v>
      </c>
      <c r="CG2" s="374">
        <f t="shared" si="2"/>
        <v>259</v>
      </c>
      <c r="CH2" s="374">
        <f t="shared" si="2"/>
        <v>270</v>
      </c>
      <c r="CI2" s="374">
        <f t="shared" si="2"/>
        <v>177</v>
      </c>
      <c r="CJ2" s="374">
        <f t="shared" si="2"/>
        <v>157</v>
      </c>
      <c r="CK2" s="374">
        <f t="shared" si="2"/>
        <v>183</v>
      </c>
      <c r="CL2" s="374">
        <f t="shared" si="2"/>
        <v>207</v>
      </c>
      <c r="CM2" s="374">
        <f t="shared" si="2"/>
        <v>233</v>
      </c>
      <c r="CN2" s="374">
        <f t="shared" si="2"/>
        <v>241</v>
      </c>
      <c r="CO2" s="374">
        <f t="shared" si="2"/>
        <v>202</v>
      </c>
      <c r="CP2" s="374">
        <f t="shared" si="2"/>
        <v>187</v>
      </c>
      <c r="CQ2" s="374">
        <f t="shared" si="2"/>
        <v>143</v>
      </c>
      <c r="CR2" s="374">
        <f t="shared" si="2"/>
        <v>156</v>
      </c>
      <c r="CS2" s="374">
        <f t="shared" si="2"/>
        <v>166</v>
      </c>
      <c r="CT2" s="374">
        <f t="shared" ref="CT2:FP2" si="3">SUM(CT3:CT75)</f>
        <v>248</v>
      </c>
      <c r="CU2" s="374">
        <f t="shared" si="3"/>
        <v>372</v>
      </c>
      <c r="CV2" s="374">
        <f t="shared" si="3"/>
        <v>287</v>
      </c>
      <c r="CW2" s="374">
        <f t="shared" si="3"/>
        <v>302</v>
      </c>
      <c r="CX2" s="374">
        <f t="shared" si="3"/>
        <v>207</v>
      </c>
      <c r="CY2" s="374">
        <f t="shared" si="3"/>
        <v>180</v>
      </c>
      <c r="CZ2" s="374">
        <f t="shared" si="3"/>
        <v>310</v>
      </c>
      <c r="DA2" s="374">
        <f t="shared" si="3"/>
        <v>310</v>
      </c>
      <c r="DB2" s="374">
        <f t="shared" si="3"/>
        <v>359</v>
      </c>
      <c r="DC2" s="374">
        <f t="shared" si="3"/>
        <v>339</v>
      </c>
      <c r="DD2" s="374">
        <f t="shared" si="3"/>
        <v>240</v>
      </c>
      <c r="DE2" s="374">
        <f t="shared" si="3"/>
        <v>170</v>
      </c>
      <c r="DF2" s="374">
        <f t="shared" si="3"/>
        <v>453</v>
      </c>
      <c r="DG2" s="374">
        <f t="shared" si="3"/>
        <v>346</v>
      </c>
      <c r="DH2" s="374">
        <f t="shared" si="3"/>
        <v>358</v>
      </c>
      <c r="DI2" s="374">
        <f t="shared" si="3"/>
        <v>342</v>
      </c>
      <c r="DJ2" s="374">
        <f t="shared" si="3"/>
        <v>286</v>
      </c>
      <c r="DK2" s="374">
        <f t="shared" si="3"/>
        <v>314</v>
      </c>
      <c r="DL2" s="374">
        <f t="shared" si="3"/>
        <v>218</v>
      </c>
      <c r="DM2" s="374">
        <f t="shared" si="3"/>
        <v>269</v>
      </c>
      <c r="DN2" s="374">
        <f t="shared" si="3"/>
        <v>418</v>
      </c>
      <c r="DO2" s="374">
        <f t="shared" si="3"/>
        <v>354</v>
      </c>
      <c r="DP2" s="374">
        <f t="shared" si="3"/>
        <v>411</v>
      </c>
      <c r="DQ2" s="374">
        <f t="shared" si="3"/>
        <v>443</v>
      </c>
      <c r="DR2" s="374">
        <f t="shared" si="3"/>
        <v>267</v>
      </c>
      <c r="DS2" s="374">
        <f t="shared" si="3"/>
        <v>228</v>
      </c>
      <c r="DT2" s="374">
        <f t="shared" si="3"/>
        <v>303</v>
      </c>
      <c r="DU2" s="374">
        <f t="shared" si="3"/>
        <v>399</v>
      </c>
      <c r="DV2" s="374">
        <f t="shared" si="3"/>
        <v>407</v>
      </c>
      <c r="DW2" s="374">
        <f t="shared" si="3"/>
        <v>436</v>
      </c>
      <c r="DX2" s="374">
        <f t="shared" si="3"/>
        <v>391</v>
      </c>
      <c r="DY2" s="374">
        <f t="shared" si="3"/>
        <v>306</v>
      </c>
      <c r="DZ2" s="374">
        <f t="shared" si="3"/>
        <v>280</v>
      </c>
      <c r="EA2" s="374">
        <f t="shared" si="3"/>
        <v>294</v>
      </c>
      <c r="EB2" s="374">
        <f t="shared" si="3"/>
        <v>408</v>
      </c>
      <c r="EC2" s="374">
        <f t="shared" si="3"/>
        <v>436</v>
      </c>
      <c r="ED2" s="374">
        <f t="shared" si="3"/>
        <v>453</v>
      </c>
      <c r="EE2" s="374">
        <f t="shared" si="3"/>
        <v>508</v>
      </c>
      <c r="EF2" s="374">
        <f t="shared" si="3"/>
        <v>473</v>
      </c>
      <c r="EG2" s="374">
        <f t="shared" si="3"/>
        <v>438</v>
      </c>
      <c r="EH2" s="374">
        <f t="shared" si="3"/>
        <v>438</v>
      </c>
      <c r="EI2" s="374">
        <f t="shared" si="3"/>
        <v>667</v>
      </c>
      <c r="EJ2" s="374">
        <f t="shared" si="3"/>
        <v>865</v>
      </c>
      <c r="EK2" s="374">
        <f t="shared" si="3"/>
        <v>882</v>
      </c>
      <c r="EL2" s="374">
        <f t="shared" si="3"/>
        <v>841</v>
      </c>
      <c r="EM2" s="374">
        <f t="shared" si="3"/>
        <v>935</v>
      </c>
      <c r="EN2" s="374">
        <f t="shared" si="3"/>
        <v>790</v>
      </c>
      <c r="EO2" s="374">
        <f t="shared" si="3"/>
        <v>717</v>
      </c>
      <c r="EP2" s="374">
        <f t="shared" si="3"/>
        <v>1259</v>
      </c>
      <c r="EQ2" s="374">
        <f t="shared" si="3"/>
        <v>1547</v>
      </c>
      <c r="ER2" s="374">
        <f t="shared" si="3"/>
        <v>1211</v>
      </c>
      <c r="ES2" s="374">
        <f t="shared" si="3"/>
        <v>1654</v>
      </c>
      <c r="ET2" s="378">
        <f t="shared" si="3"/>
        <v>2054</v>
      </c>
      <c r="EU2" s="378">
        <f t="shared" si="3"/>
        <v>1678</v>
      </c>
      <c r="EV2" s="378">
        <f t="shared" si="3"/>
        <v>1150</v>
      </c>
      <c r="EW2" s="378">
        <f t="shared" si="3"/>
        <v>2166</v>
      </c>
      <c r="EX2" s="378">
        <f t="shared" si="3"/>
        <v>2646</v>
      </c>
      <c r="EY2" s="378">
        <f t="shared" si="3"/>
        <v>2917</v>
      </c>
      <c r="EZ2" s="378">
        <f t="shared" si="3"/>
        <v>2448</v>
      </c>
      <c r="FA2" s="378">
        <f t="shared" si="3"/>
        <v>2556</v>
      </c>
      <c r="FB2" s="378">
        <f t="shared" si="3"/>
        <v>1914</v>
      </c>
      <c r="FC2" s="378">
        <f t="shared" si="3"/>
        <v>1490</v>
      </c>
      <c r="FD2" s="378">
        <f t="shared" si="3"/>
        <v>2384</v>
      </c>
      <c r="FE2" s="378">
        <f t="shared" si="3"/>
        <v>2752</v>
      </c>
      <c r="FF2" s="378">
        <f t="shared" si="3"/>
        <v>3316</v>
      </c>
      <c r="FG2" s="378">
        <f t="shared" si="3"/>
        <v>3038</v>
      </c>
      <c r="FH2" s="378">
        <f t="shared" si="3"/>
        <v>2835</v>
      </c>
      <c r="FI2" s="378">
        <f t="shared" si="3"/>
        <v>1698</v>
      </c>
      <c r="FJ2" s="378">
        <f t="shared" si="3"/>
        <v>2198</v>
      </c>
      <c r="FK2" s="378">
        <f t="shared" si="3"/>
        <v>2422</v>
      </c>
      <c r="FL2" s="378">
        <f t="shared" si="3"/>
        <v>3209</v>
      </c>
      <c r="FM2" s="378">
        <f t="shared" si="3"/>
        <v>3227</v>
      </c>
      <c r="FN2" s="378">
        <f t="shared" si="3"/>
        <v>2581</v>
      </c>
      <c r="FO2" s="378">
        <f t="shared" si="3"/>
        <v>2310</v>
      </c>
      <c r="FP2" s="378">
        <f t="shared" si="3"/>
        <v>1498</v>
      </c>
      <c r="FQ2" s="374"/>
      <c r="FR2" s="379">
        <f t="shared" ref="FR2:FR75" si="4">SUM(C2:FQ2)</f>
        <v>88344</v>
      </c>
      <c r="FS2" s="374">
        <f t="shared" ref="FS2:FS73" si="5">SUM(INDIRECT(CELL("address",INDEX(C2:FR2,MATCH(MAX($C$1:$FR$1),$C$1:$FR$1,0)))):INDIRECT(CELL("address",INDEX(C2:FR2,MATCH(MAX($C$1:$FR$1)-6,$C$1:$FR$1,0)))))</f>
        <v>17445</v>
      </c>
      <c r="FT2" s="380"/>
      <c r="FU2" s="381"/>
      <c r="FV2" s="382"/>
      <c r="FW2" s="373"/>
      <c r="FX2" s="373"/>
      <c r="FY2" s="373"/>
      <c r="FZ2" s="373"/>
      <c r="GA2" s="373"/>
      <c r="GB2" s="373"/>
      <c r="GC2" s="373"/>
      <c r="GD2" s="373"/>
      <c r="GE2" s="373"/>
      <c r="GF2" s="373"/>
      <c r="GG2" s="373"/>
      <c r="GH2" s="373"/>
      <c r="GI2" s="373"/>
      <c r="GJ2" s="373"/>
      <c r="GK2" s="373"/>
    </row>
    <row r="3" ht="15.75" customHeight="1">
      <c r="A3" s="383"/>
      <c r="B3" s="383" t="s">
        <v>100</v>
      </c>
      <c r="C3" s="384"/>
      <c r="D3" s="385"/>
      <c r="E3" s="386"/>
      <c r="F3" s="386"/>
      <c r="G3" s="385"/>
      <c r="H3" s="385"/>
      <c r="I3" s="385"/>
      <c r="J3" s="387"/>
      <c r="K3" s="387"/>
      <c r="L3" s="387"/>
      <c r="M3" s="387"/>
      <c r="N3" s="387"/>
      <c r="O3" s="387"/>
      <c r="P3" s="387"/>
      <c r="Q3" s="387"/>
      <c r="R3" s="384"/>
      <c r="S3" s="384"/>
      <c r="T3" s="384"/>
      <c r="U3" s="383"/>
      <c r="V3" s="383"/>
      <c r="W3" s="383"/>
      <c r="X3" s="383"/>
      <c r="Y3" s="383"/>
      <c r="Z3" s="383"/>
      <c r="AA3" s="383"/>
      <c r="AB3" s="383"/>
      <c r="AC3" s="383"/>
      <c r="AD3" s="383"/>
      <c r="AE3" s="384">
        <v>11.0</v>
      </c>
      <c r="AF3" s="384">
        <v>7.0</v>
      </c>
      <c r="AG3" s="384">
        <v>36.0</v>
      </c>
      <c r="AH3" s="384">
        <v>24.0</v>
      </c>
      <c r="AI3" s="384">
        <v>24.0</v>
      </c>
      <c r="AJ3" s="384">
        <v>27.0</v>
      </c>
      <c r="AK3" s="384">
        <v>42.0</v>
      </c>
      <c r="AL3" s="384">
        <v>26.0</v>
      </c>
      <c r="AM3" s="384">
        <v>7.0</v>
      </c>
      <c r="AN3" s="384">
        <v>7.0</v>
      </c>
      <c r="AO3" s="384">
        <v>34.0</v>
      </c>
      <c r="AP3" s="384">
        <v>9.0</v>
      </c>
      <c r="AQ3" s="384">
        <v>18.0</v>
      </c>
      <c r="AR3" s="384">
        <v>16.0</v>
      </c>
      <c r="AS3" s="384">
        <v>16.0</v>
      </c>
      <c r="AT3" s="384">
        <v>18.0</v>
      </c>
      <c r="AU3" s="384">
        <v>5.0</v>
      </c>
      <c r="AV3" s="384">
        <v>5.0</v>
      </c>
      <c r="AW3" s="384">
        <v>14.0</v>
      </c>
      <c r="AX3" s="384">
        <v>15.0</v>
      </c>
      <c r="AY3" s="384">
        <v>10.0</v>
      </c>
      <c r="AZ3" s="384">
        <v>11.0</v>
      </c>
      <c r="BA3" s="384">
        <v>8.0</v>
      </c>
      <c r="BB3" s="384">
        <v>9.0</v>
      </c>
      <c r="BC3" s="384">
        <v>11.0</v>
      </c>
      <c r="BD3" s="384">
        <v>13.0</v>
      </c>
      <c r="BE3" s="384">
        <v>34.0</v>
      </c>
      <c r="BF3" s="384">
        <v>17.0</v>
      </c>
      <c r="BG3" s="384">
        <v>12.0</v>
      </c>
      <c r="BH3" s="384">
        <v>9.0</v>
      </c>
      <c r="BI3" s="384">
        <v>10.0</v>
      </c>
      <c r="BJ3" s="384">
        <v>12.0</v>
      </c>
      <c r="BK3" s="384">
        <v>24.0</v>
      </c>
      <c r="BL3" s="384">
        <v>18.0</v>
      </c>
      <c r="BM3" s="384">
        <v>12.0</v>
      </c>
      <c r="BN3" s="384">
        <v>25.0</v>
      </c>
      <c r="BO3" s="384">
        <v>33.0</v>
      </c>
      <c r="BP3" s="384">
        <v>36.0</v>
      </c>
      <c r="BQ3" s="384">
        <v>26.0</v>
      </c>
      <c r="BR3" s="384">
        <v>29.0</v>
      </c>
      <c r="BS3" s="384">
        <v>23.0</v>
      </c>
      <c r="BT3" s="384">
        <v>22.0</v>
      </c>
      <c r="BU3" s="384">
        <v>41.0</v>
      </c>
      <c r="BV3" s="384">
        <v>18.0</v>
      </c>
      <c r="BW3" s="384">
        <v>25.0</v>
      </c>
      <c r="BX3" s="384">
        <v>49.0</v>
      </c>
      <c r="BY3" s="384">
        <v>22.0</v>
      </c>
      <c r="BZ3" s="384">
        <v>19.0</v>
      </c>
      <c r="CA3" s="384">
        <v>17.0</v>
      </c>
      <c r="CB3" s="384">
        <v>31.0</v>
      </c>
      <c r="CC3" s="384">
        <v>19.0</v>
      </c>
      <c r="CD3" s="384">
        <v>36.0</v>
      </c>
      <c r="CE3" s="384">
        <v>23.0</v>
      </c>
      <c r="CF3" s="384">
        <v>32.0</v>
      </c>
      <c r="CG3" s="384">
        <v>31.0</v>
      </c>
      <c r="CH3" s="384">
        <v>32.0</v>
      </c>
      <c r="CI3" s="384">
        <v>21.0</v>
      </c>
      <c r="CJ3" s="384">
        <v>44.0</v>
      </c>
      <c r="CK3" s="384">
        <v>10.0</v>
      </c>
      <c r="CL3" s="384">
        <v>21.0</v>
      </c>
      <c r="CM3" s="384">
        <v>26.0</v>
      </c>
      <c r="CN3" s="384">
        <v>31.0</v>
      </c>
      <c r="CO3" s="384">
        <v>10.0</v>
      </c>
      <c r="CP3" s="384">
        <v>31.0</v>
      </c>
      <c r="CQ3" s="384">
        <v>25.0</v>
      </c>
      <c r="CR3" s="384">
        <v>14.0</v>
      </c>
      <c r="CS3" s="384">
        <v>16.0</v>
      </c>
      <c r="CT3" s="384">
        <v>23.0</v>
      </c>
      <c r="CU3" s="384">
        <v>27.0</v>
      </c>
      <c r="CV3" s="384">
        <v>15.0</v>
      </c>
      <c r="CW3" s="384">
        <v>23.0</v>
      </c>
      <c r="CX3" s="384">
        <v>30.0</v>
      </c>
      <c r="CY3" s="384">
        <v>23.0</v>
      </c>
      <c r="CZ3" s="384">
        <v>14.0</v>
      </c>
      <c r="DA3" s="384">
        <v>26.0</v>
      </c>
      <c r="DB3" s="384">
        <v>37.0</v>
      </c>
      <c r="DC3" s="388">
        <v>40.0</v>
      </c>
      <c r="DD3" s="388">
        <v>34.0</v>
      </c>
      <c r="DE3" s="388">
        <v>15.0</v>
      </c>
      <c r="DF3" s="388">
        <v>27.0</v>
      </c>
      <c r="DG3" s="388">
        <v>28.0</v>
      </c>
      <c r="DH3" s="388">
        <v>46.0</v>
      </c>
      <c r="DI3" s="388">
        <v>30.0</v>
      </c>
      <c r="DJ3" s="388">
        <v>37.0</v>
      </c>
      <c r="DK3" s="388">
        <v>20.0</v>
      </c>
      <c r="DL3" s="388">
        <v>43.0</v>
      </c>
      <c r="DM3" s="388">
        <v>12.0</v>
      </c>
      <c r="DN3" s="388">
        <v>63.0</v>
      </c>
      <c r="DO3" s="388">
        <v>29.0</v>
      </c>
      <c r="DP3" s="388">
        <v>33.0</v>
      </c>
      <c r="DQ3" s="388">
        <v>28.0</v>
      </c>
      <c r="DR3" s="388">
        <v>28.0</v>
      </c>
      <c r="DS3" s="388">
        <v>29.0</v>
      </c>
      <c r="DT3" s="388">
        <v>34.0</v>
      </c>
      <c r="DU3" s="388">
        <v>40.0</v>
      </c>
      <c r="DV3" s="388">
        <v>27.0</v>
      </c>
      <c r="DW3" s="388">
        <v>19.0</v>
      </c>
      <c r="DX3" s="388">
        <v>40.0</v>
      </c>
      <c r="DY3" s="388">
        <v>32.0</v>
      </c>
      <c r="DZ3" s="388">
        <v>26.0</v>
      </c>
      <c r="EA3" s="388">
        <v>43.0</v>
      </c>
      <c r="EB3" s="388">
        <v>52.0</v>
      </c>
      <c r="EC3" s="388">
        <v>36.0</v>
      </c>
      <c r="ED3" s="388">
        <v>30.0</v>
      </c>
      <c r="EE3" s="388">
        <v>18.0</v>
      </c>
      <c r="EF3" s="388">
        <v>20.0</v>
      </c>
      <c r="EG3" s="388">
        <v>32.0</v>
      </c>
      <c r="EH3" s="388">
        <v>50.0</v>
      </c>
      <c r="EI3" s="388">
        <v>52.0</v>
      </c>
      <c r="EJ3" s="388">
        <v>55.0</v>
      </c>
      <c r="EK3" s="388">
        <v>56.0</v>
      </c>
      <c r="EL3" s="388">
        <v>43.0</v>
      </c>
      <c r="EM3" s="388">
        <v>48.0</v>
      </c>
      <c r="EN3" s="388">
        <v>33.0</v>
      </c>
      <c r="EO3" s="388">
        <v>54.0</v>
      </c>
      <c r="EP3" s="388">
        <v>66.0</v>
      </c>
      <c r="EQ3" s="388">
        <v>53.0</v>
      </c>
      <c r="ER3" s="388">
        <v>38.0</v>
      </c>
      <c r="ES3" s="388">
        <v>38.0</v>
      </c>
      <c r="ET3" s="389">
        <v>26.0</v>
      </c>
      <c r="EU3" s="389">
        <v>25.0</v>
      </c>
      <c r="EV3" s="389">
        <v>37.0</v>
      </c>
      <c r="EW3" s="389">
        <v>44.0</v>
      </c>
      <c r="EX3" s="389">
        <v>42.0</v>
      </c>
      <c r="EY3" s="389">
        <v>32.0</v>
      </c>
      <c r="EZ3" s="389">
        <v>66.0</v>
      </c>
      <c r="FA3" s="389">
        <v>17.0</v>
      </c>
      <c r="FB3" s="389">
        <v>42.0</v>
      </c>
      <c r="FC3" s="389">
        <v>27.0</v>
      </c>
      <c r="FD3" s="389">
        <v>50.0</v>
      </c>
      <c r="FE3" s="389">
        <v>43.0</v>
      </c>
      <c r="FF3" s="389">
        <v>27.0</v>
      </c>
      <c r="FG3" s="389">
        <v>12.0</v>
      </c>
      <c r="FH3" s="389">
        <v>16.0</v>
      </c>
      <c r="FI3" s="389">
        <v>25.0</v>
      </c>
      <c r="FJ3" s="389">
        <v>25.0</v>
      </c>
      <c r="FK3" s="389">
        <v>9.0</v>
      </c>
      <c r="FL3" s="389">
        <v>29.0</v>
      </c>
      <c r="FM3" s="389">
        <v>11.0</v>
      </c>
      <c r="FN3" s="389">
        <v>38.0</v>
      </c>
      <c r="FO3" s="389">
        <v>18.0</v>
      </c>
      <c r="FP3" s="389">
        <v>22.0</v>
      </c>
      <c r="FQ3" s="384"/>
      <c r="FR3" s="390">
        <f t="shared" si="4"/>
        <v>3887</v>
      </c>
      <c r="FS3" s="384">
        <f t="shared" si="5"/>
        <v>152</v>
      </c>
      <c r="FT3" s="391"/>
      <c r="FU3" s="392"/>
      <c r="FV3" s="383"/>
      <c r="FW3" s="383"/>
      <c r="FX3" s="393"/>
      <c r="FY3" s="383"/>
      <c r="FZ3" s="383"/>
      <c r="GA3" s="383"/>
      <c r="GB3" s="383"/>
      <c r="GC3" s="383"/>
      <c r="GD3" s="383"/>
      <c r="GE3" s="383"/>
      <c r="GF3" s="383"/>
      <c r="GG3" s="383"/>
      <c r="GH3" s="383"/>
      <c r="GI3" s="383"/>
      <c r="GJ3" s="383"/>
      <c r="GK3" s="383"/>
    </row>
    <row r="4" ht="15.75" customHeight="1">
      <c r="A4" s="394"/>
      <c r="B4" s="394" t="s">
        <v>101</v>
      </c>
      <c r="C4" s="395"/>
      <c r="D4" s="396"/>
      <c r="E4" s="382"/>
      <c r="F4" s="382"/>
      <c r="G4" s="396"/>
      <c r="H4" s="396"/>
      <c r="I4" s="396"/>
      <c r="J4" s="397"/>
      <c r="K4" s="397"/>
      <c r="L4" s="397"/>
      <c r="M4" s="397"/>
      <c r="N4" s="397"/>
      <c r="O4" s="397"/>
      <c r="P4" s="397"/>
      <c r="Q4" s="397"/>
      <c r="R4" s="395"/>
      <c r="S4" s="395"/>
      <c r="T4" s="395"/>
      <c r="U4" s="394"/>
      <c r="V4" s="394"/>
      <c r="W4" s="394"/>
      <c r="X4" s="394"/>
      <c r="Y4" s="394"/>
      <c r="Z4" s="394"/>
      <c r="AA4" s="394"/>
      <c r="AB4" s="394"/>
      <c r="AC4" s="394"/>
      <c r="AD4" s="394"/>
      <c r="AE4" s="395">
        <v>2.0</v>
      </c>
      <c r="AF4" s="395"/>
      <c r="AG4" s="395">
        <v>1.0</v>
      </c>
      <c r="AH4" s="395">
        <v>3.0</v>
      </c>
      <c r="AI4" s="395">
        <v>3.0</v>
      </c>
      <c r="AJ4" s="395">
        <v>7.0</v>
      </c>
      <c r="AK4" s="395">
        <v>7.0</v>
      </c>
      <c r="AL4" s="395">
        <v>9.0</v>
      </c>
      <c r="AM4" s="395">
        <v>6.0</v>
      </c>
      <c r="AN4" s="395">
        <v>2.0</v>
      </c>
      <c r="AO4" s="395">
        <v>8.0</v>
      </c>
      <c r="AP4" s="395">
        <v>8.0</v>
      </c>
      <c r="AQ4" s="395">
        <v>10.0</v>
      </c>
      <c r="AR4" s="395">
        <v>3.0</v>
      </c>
      <c r="AS4" s="395">
        <v>3.0</v>
      </c>
      <c r="AT4" s="395">
        <v>2.0</v>
      </c>
      <c r="AU4" s="395">
        <v>2.0</v>
      </c>
      <c r="AV4" s="395">
        <v>17.0</v>
      </c>
      <c r="AW4" s="395">
        <v>6.0</v>
      </c>
      <c r="AX4" s="395">
        <v>11.0</v>
      </c>
      <c r="AY4" s="395">
        <v>8.0</v>
      </c>
      <c r="AZ4" s="395">
        <v>9.0</v>
      </c>
      <c r="BA4" s="395">
        <v>7.0</v>
      </c>
      <c r="BB4" s="395">
        <v>17.0</v>
      </c>
      <c r="BC4" s="395">
        <v>14.0</v>
      </c>
      <c r="BD4" s="395">
        <v>18.0</v>
      </c>
      <c r="BE4" s="395">
        <v>11.0</v>
      </c>
      <c r="BF4" s="395">
        <v>24.0</v>
      </c>
      <c r="BG4" s="395">
        <v>19.0</v>
      </c>
      <c r="BH4" s="395">
        <v>19.0</v>
      </c>
      <c r="BI4" s="395">
        <v>28.0</v>
      </c>
      <c r="BJ4" s="395">
        <v>26.0</v>
      </c>
      <c r="BK4" s="395">
        <v>22.0</v>
      </c>
      <c r="BL4" s="395">
        <v>40.0</v>
      </c>
      <c r="BM4" s="395">
        <v>46.0</v>
      </c>
      <c r="BN4" s="395">
        <v>26.0</v>
      </c>
      <c r="BO4" s="395">
        <v>35.0</v>
      </c>
      <c r="BP4" s="395">
        <v>38.0</v>
      </c>
      <c r="BQ4" s="395">
        <v>82.0</v>
      </c>
      <c r="BR4" s="395">
        <v>66.0</v>
      </c>
      <c r="BS4" s="395">
        <v>64.0</v>
      </c>
      <c r="BT4" s="395">
        <v>98.0</v>
      </c>
      <c r="BU4" s="395">
        <v>47.0</v>
      </c>
      <c r="BV4" s="395">
        <v>73.0</v>
      </c>
      <c r="BW4" s="395">
        <v>46.0</v>
      </c>
      <c r="BX4" s="395">
        <v>98.0</v>
      </c>
      <c r="BY4" s="395">
        <v>89.0</v>
      </c>
      <c r="BZ4" s="395">
        <v>90.0</v>
      </c>
      <c r="CA4" s="395">
        <v>76.0</v>
      </c>
      <c r="CB4" s="395">
        <v>91.0</v>
      </c>
      <c r="CC4" s="395">
        <v>141.0</v>
      </c>
      <c r="CD4" s="395">
        <v>51.0</v>
      </c>
      <c r="CE4" s="395">
        <v>45.0</v>
      </c>
      <c r="CF4" s="395">
        <v>103.0</v>
      </c>
      <c r="CG4" s="395">
        <v>107.0</v>
      </c>
      <c r="CH4" s="395">
        <v>112.0</v>
      </c>
      <c r="CI4" s="395">
        <v>54.0</v>
      </c>
      <c r="CJ4" s="395">
        <v>50.0</v>
      </c>
      <c r="CK4" s="395">
        <v>107.0</v>
      </c>
      <c r="CL4" s="395">
        <v>97.0</v>
      </c>
      <c r="CM4" s="395">
        <v>87.0</v>
      </c>
      <c r="CN4" s="395">
        <v>118.0</v>
      </c>
      <c r="CO4" s="395">
        <v>86.0</v>
      </c>
      <c r="CP4" s="395">
        <v>68.0</v>
      </c>
      <c r="CQ4" s="395">
        <v>51.0</v>
      </c>
      <c r="CR4" s="395">
        <v>101.0</v>
      </c>
      <c r="CS4" s="395">
        <v>65.0</v>
      </c>
      <c r="CT4" s="395">
        <v>98.0</v>
      </c>
      <c r="CU4" s="395">
        <v>133.0</v>
      </c>
      <c r="CV4" s="395">
        <v>158.0</v>
      </c>
      <c r="CW4" s="395">
        <v>133.0</v>
      </c>
      <c r="CX4" s="395">
        <v>120.0</v>
      </c>
      <c r="CY4" s="395">
        <v>102.0</v>
      </c>
      <c r="CZ4" s="395">
        <v>197.0</v>
      </c>
      <c r="DA4" s="395">
        <v>174.0</v>
      </c>
      <c r="DB4" s="395">
        <v>212.0</v>
      </c>
      <c r="DC4" s="398">
        <v>164.0</v>
      </c>
      <c r="DD4" s="398">
        <v>99.0</v>
      </c>
      <c r="DE4" s="398">
        <v>89.0</v>
      </c>
      <c r="DF4" s="398">
        <v>174.0</v>
      </c>
      <c r="DG4" s="398">
        <v>210.0</v>
      </c>
      <c r="DH4" s="398">
        <v>194.0</v>
      </c>
      <c r="DI4" s="398">
        <v>213.0</v>
      </c>
      <c r="DJ4" s="398">
        <v>163.0</v>
      </c>
      <c r="DK4" s="398">
        <v>165.0</v>
      </c>
      <c r="DL4" s="398">
        <v>118.0</v>
      </c>
      <c r="DM4" s="398">
        <v>197.0</v>
      </c>
      <c r="DN4" s="398">
        <v>240.0</v>
      </c>
      <c r="DO4" s="398">
        <v>195.0</v>
      </c>
      <c r="DP4" s="398">
        <v>272.0</v>
      </c>
      <c r="DQ4" s="398">
        <v>207.0</v>
      </c>
      <c r="DR4" s="398">
        <v>123.0</v>
      </c>
      <c r="DS4" s="398">
        <v>97.0</v>
      </c>
      <c r="DT4" s="398">
        <v>167.0</v>
      </c>
      <c r="DU4" s="398">
        <v>213.0</v>
      </c>
      <c r="DV4" s="398">
        <v>194.0</v>
      </c>
      <c r="DW4" s="398">
        <v>219.0</v>
      </c>
      <c r="DX4" s="398">
        <v>161.0</v>
      </c>
      <c r="DY4" s="398">
        <v>165.0</v>
      </c>
      <c r="DZ4" s="398">
        <v>141.0</v>
      </c>
      <c r="EA4" s="398">
        <v>145.0</v>
      </c>
      <c r="EB4" s="398">
        <v>170.0</v>
      </c>
      <c r="EC4" s="398">
        <v>201.0</v>
      </c>
      <c r="ED4" s="398">
        <v>207.0</v>
      </c>
      <c r="EE4" s="398">
        <v>227.0</v>
      </c>
      <c r="EF4" s="398">
        <v>207.0</v>
      </c>
      <c r="EG4" s="398">
        <v>164.0</v>
      </c>
      <c r="EH4" s="398">
        <v>175.0</v>
      </c>
      <c r="EI4" s="398">
        <v>250.0</v>
      </c>
      <c r="EJ4" s="398">
        <v>331.0</v>
      </c>
      <c r="EK4" s="398">
        <v>290.0</v>
      </c>
      <c r="EL4" s="398">
        <v>290.0</v>
      </c>
      <c r="EM4" s="398">
        <v>228.0</v>
      </c>
      <c r="EN4" s="398">
        <v>227.0</v>
      </c>
      <c r="EO4" s="398">
        <v>260.0</v>
      </c>
      <c r="EP4" s="398">
        <v>295.0</v>
      </c>
      <c r="EQ4" s="398">
        <v>419.0</v>
      </c>
      <c r="ER4" s="398">
        <v>335.0</v>
      </c>
      <c r="ES4" s="398">
        <v>422.0</v>
      </c>
      <c r="ET4" s="399">
        <v>464.0</v>
      </c>
      <c r="EU4" s="399">
        <v>300.0</v>
      </c>
      <c r="EV4" s="399">
        <v>362.0</v>
      </c>
      <c r="EW4" s="399">
        <v>542.0</v>
      </c>
      <c r="EX4" s="399">
        <v>588.0</v>
      </c>
      <c r="EY4" s="399">
        <v>588.0</v>
      </c>
      <c r="EZ4" s="399">
        <v>492.0</v>
      </c>
      <c r="FA4" s="399">
        <v>637.0</v>
      </c>
      <c r="FB4" s="399">
        <v>396.0</v>
      </c>
      <c r="FC4" s="399">
        <v>390.0</v>
      </c>
      <c r="FD4" s="399">
        <v>588.0</v>
      </c>
      <c r="FE4" s="399">
        <v>635.0</v>
      </c>
      <c r="FF4" s="399">
        <v>756.0</v>
      </c>
      <c r="FG4" s="399">
        <v>697.0</v>
      </c>
      <c r="FH4" s="399">
        <v>612.0</v>
      </c>
      <c r="FI4" s="399">
        <v>405.0</v>
      </c>
      <c r="FJ4" s="399">
        <v>492.0</v>
      </c>
      <c r="FK4" s="399">
        <v>513.0</v>
      </c>
      <c r="FL4" s="399">
        <v>564.0</v>
      </c>
      <c r="FM4" s="399">
        <v>646.0</v>
      </c>
      <c r="FN4" s="399">
        <v>582.0</v>
      </c>
      <c r="FO4" s="399">
        <v>382.0</v>
      </c>
      <c r="FP4" s="399">
        <v>218.0</v>
      </c>
      <c r="FQ4" s="395"/>
      <c r="FR4" s="400">
        <f t="shared" si="4"/>
        <v>25079</v>
      </c>
      <c r="FS4" s="395">
        <f t="shared" si="5"/>
        <v>3397</v>
      </c>
      <c r="FT4" s="401">
        <f t="shared" ref="FT4:FT72" si="6">FS4/(FU4/100000)</f>
        <v>88.76404494</v>
      </c>
      <c r="FU4" s="402">
        <v>3827000.0</v>
      </c>
      <c r="FV4" s="394"/>
      <c r="FW4" s="403">
        <f>FS4/FS2</f>
        <v>0.1947262826</v>
      </c>
      <c r="FX4" s="394"/>
      <c r="FY4" s="404">
        <f>FS3/FS2</f>
        <v>0.008713098309</v>
      </c>
      <c r="FZ4" s="394">
        <f>column(FS4)</f>
        <v>175</v>
      </c>
      <c r="GA4" s="394"/>
      <c r="GB4" s="394"/>
      <c r="GC4" s="394"/>
      <c r="GD4" s="394"/>
      <c r="GE4" s="394"/>
      <c r="GF4" s="394"/>
      <c r="GG4" s="394"/>
      <c r="GH4" s="394"/>
      <c r="GI4" s="394"/>
      <c r="GJ4" s="394"/>
      <c r="GK4" s="394"/>
    </row>
    <row r="5" ht="15.75" customHeight="1">
      <c r="A5" s="383"/>
      <c r="B5" s="383" t="s">
        <v>102</v>
      </c>
      <c r="C5" s="384"/>
      <c r="D5" s="385"/>
      <c r="E5" s="386"/>
      <c r="F5" s="386"/>
      <c r="G5" s="385"/>
      <c r="H5" s="385"/>
      <c r="I5" s="385"/>
      <c r="J5" s="387"/>
      <c r="K5" s="387"/>
      <c r="L5" s="387"/>
      <c r="M5" s="387"/>
      <c r="N5" s="387"/>
      <c r="O5" s="387"/>
      <c r="P5" s="387"/>
      <c r="Q5" s="387"/>
      <c r="R5" s="384"/>
      <c r="S5" s="384"/>
      <c r="T5" s="384"/>
      <c r="U5" s="383"/>
      <c r="V5" s="383"/>
      <c r="W5" s="383"/>
      <c r="X5" s="383"/>
      <c r="Y5" s="383"/>
      <c r="Z5" s="383"/>
      <c r="AA5" s="383"/>
      <c r="AB5" s="383"/>
      <c r="AC5" s="383"/>
      <c r="AD5" s="383"/>
      <c r="AE5" s="384">
        <v>1.0</v>
      </c>
      <c r="AF5" s="384"/>
      <c r="AG5" s="384"/>
      <c r="AH5" s="384"/>
      <c r="AI5" s="384"/>
      <c r="AJ5" s="384">
        <v>6.0</v>
      </c>
      <c r="AK5" s="384">
        <v>8.0</v>
      </c>
      <c r="AL5" s="384">
        <v>3.0</v>
      </c>
      <c r="AM5" s="384">
        <v>5.0</v>
      </c>
      <c r="AN5" s="384">
        <v>3.0</v>
      </c>
      <c r="AO5" s="384">
        <v>7.0</v>
      </c>
      <c r="AP5" s="384">
        <v>5.0</v>
      </c>
      <c r="AQ5" s="384">
        <v>3.0</v>
      </c>
      <c r="AR5" s="384">
        <v>2.0</v>
      </c>
      <c r="AS5" s="384">
        <v>2.0</v>
      </c>
      <c r="AT5" s="384">
        <v>2.0</v>
      </c>
      <c r="AU5" s="384">
        <v>3.0</v>
      </c>
      <c r="AV5" s="384">
        <v>4.0</v>
      </c>
      <c r="AW5" s="384">
        <v>8.0</v>
      </c>
      <c r="AX5" s="384">
        <v>4.0</v>
      </c>
      <c r="AY5" s="384">
        <v>5.0</v>
      </c>
      <c r="AZ5" s="384">
        <v>4.0</v>
      </c>
      <c r="BA5" s="384">
        <v>1.0</v>
      </c>
      <c r="BB5" s="384">
        <v>2.0</v>
      </c>
      <c r="BC5" s="384">
        <v>9.0</v>
      </c>
      <c r="BD5" s="384">
        <v>11.0</v>
      </c>
      <c r="BE5" s="384">
        <v>7.0</v>
      </c>
      <c r="BF5" s="384">
        <v>18.0</v>
      </c>
      <c r="BG5" s="384">
        <v>37.0</v>
      </c>
      <c r="BH5" s="384">
        <v>15.0</v>
      </c>
      <c r="BI5" s="384">
        <v>7.0</v>
      </c>
      <c r="BJ5" s="384">
        <v>47.0</v>
      </c>
      <c r="BK5" s="384">
        <v>22.0</v>
      </c>
      <c r="BL5" s="384">
        <v>38.0</v>
      </c>
      <c r="BM5" s="384">
        <v>38.0</v>
      </c>
      <c r="BN5" s="384">
        <v>43.0</v>
      </c>
      <c r="BO5" s="384">
        <v>38.0</v>
      </c>
      <c r="BP5" s="384">
        <v>18.0</v>
      </c>
      <c r="BQ5" s="384">
        <v>42.0</v>
      </c>
      <c r="BR5" s="384">
        <v>85.0</v>
      </c>
      <c r="BS5" s="384">
        <v>37.0</v>
      </c>
      <c r="BT5" s="384">
        <v>67.0</v>
      </c>
      <c r="BU5" s="384">
        <v>65.0</v>
      </c>
      <c r="BV5" s="384">
        <v>37.0</v>
      </c>
      <c r="BW5" s="384">
        <v>30.0</v>
      </c>
      <c r="BX5" s="384">
        <v>70.0</v>
      </c>
      <c r="BY5" s="384">
        <v>44.0</v>
      </c>
      <c r="BZ5" s="384">
        <v>67.0</v>
      </c>
      <c r="CA5" s="384">
        <v>49.0</v>
      </c>
      <c r="CB5" s="384">
        <v>51.0</v>
      </c>
      <c r="CC5" s="384">
        <v>11.0</v>
      </c>
      <c r="CD5" s="384">
        <v>18.0</v>
      </c>
      <c r="CE5" s="384">
        <v>24.0</v>
      </c>
      <c r="CF5" s="384">
        <v>54.0</v>
      </c>
      <c r="CG5" s="384">
        <v>25.0</v>
      </c>
      <c r="CH5" s="384">
        <v>27.0</v>
      </c>
      <c r="CI5" s="384">
        <v>32.0</v>
      </c>
      <c r="CJ5" s="384">
        <v>16.0</v>
      </c>
      <c r="CK5" s="384">
        <v>9.0</v>
      </c>
      <c r="CL5" s="384">
        <v>29.0</v>
      </c>
      <c r="CM5" s="384">
        <v>17.0</v>
      </c>
      <c r="CN5" s="384">
        <v>12.0</v>
      </c>
      <c r="CO5" s="384">
        <v>16.0</v>
      </c>
      <c r="CP5" s="384">
        <v>20.0</v>
      </c>
      <c r="CQ5" s="384">
        <v>9.0</v>
      </c>
      <c r="CR5" s="384">
        <v>3.0</v>
      </c>
      <c r="CS5" s="384">
        <v>9.0</v>
      </c>
      <c r="CT5" s="384">
        <v>17.0</v>
      </c>
      <c r="CU5" s="384">
        <v>18.0</v>
      </c>
      <c r="CV5" s="384">
        <v>19.0</v>
      </c>
      <c r="CW5" s="384">
        <v>33.0</v>
      </c>
      <c r="CX5" s="384">
        <v>9.0</v>
      </c>
      <c r="CY5" s="384">
        <v>8.0</v>
      </c>
      <c r="CZ5" s="384">
        <v>22.0</v>
      </c>
      <c r="DA5" s="384">
        <v>26.0</v>
      </c>
      <c r="DB5" s="384">
        <v>18.0</v>
      </c>
      <c r="DC5" s="388">
        <v>12.0</v>
      </c>
      <c r="DD5" s="388">
        <v>5.0</v>
      </c>
      <c r="DE5" s="388">
        <v>11.0</v>
      </c>
      <c r="DF5" s="388">
        <v>5.0</v>
      </c>
      <c r="DG5" s="388">
        <v>19.0</v>
      </c>
      <c r="DH5" s="388">
        <v>10.0</v>
      </c>
      <c r="DI5" s="388">
        <v>11.0</v>
      </c>
      <c r="DJ5" s="388">
        <v>11.0</v>
      </c>
      <c r="DK5" s="388">
        <v>17.0</v>
      </c>
      <c r="DL5" s="388">
        <v>8.0</v>
      </c>
      <c r="DM5" s="388">
        <v>4.0</v>
      </c>
      <c r="DN5" s="388">
        <v>12.0</v>
      </c>
      <c r="DO5" s="388">
        <v>12.0</v>
      </c>
      <c r="DP5" s="388">
        <v>7.0</v>
      </c>
      <c r="DQ5" s="388">
        <v>5.0</v>
      </c>
      <c r="DR5" s="388">
        <v>11.0</v>
      </c>
      <c r="DS5" s="388">
        <v>9.0</v>
      </c>
      <c r="DT5" s="388">
        <v>2.0</v>
      </c>
      <c r="DU5" s="388">
        <v>8.0</v>
      </c>
      <c r="DV5" s="388">
        <v>16.0</v>
      </c>
      <c r="DW5" s="388">
        <v>33.0</v>
      </c>
      <c r="DX5" s="388">
        <v>25.0</v>
      </c>
      <c r="DY5" s="388">
        <v>11.0</v>
      </c>
      <c r="DZ5" s="388">
        <v>19.0</v>
      </c>
      <c r="EA5" s="388">
        <v>6.0</v>
      </c>
      <c r="EB5" s="388">
        <v>36.0</v>
      </c>
      <c r="EC5" s="388">
        <v>38.0</v>
      </c>
      <c r="ED5" s="388">
        <v>56.0</v>
      </c>
      <c r="EE5" s="388">
        <v>63.0</v>
      </c>
      <c r="EF5" s="388">
        <v>78.0</v>
      </c>
      <c r="EG5" s="388">
        <v>53.0</v>
      </c>
      <c r="EH5" s="388">
        <v>49.0</v>
      </c>
      <c r="EI5" s="388">
        <v>125.0</v>
      </c>
      <c r="EJ5" s="388">
        <v>181.0</v>
      </c>
      <c r="EK5" s="388">
        <v>188.0</v>
      </c>
      <c r="EL5" s="388">
        <v>197.0</v>
      </c>
      <c r="EM5" s="388">
        <v>217.0</v>
      </c>
      <c r="EN5" s="388">
        <v>181.0</v>
      </c>
      <c r="EO5" s="388">
        <v>84.0</v>
      </c>
      <c r="EP5" s="388">
        <v>291.0</v>
      </c>
      <c r="EQ5" s="388">
        <v>384.0</v>
      </c>
      <c r="ER5" s="388">
        <v>275.0</v>
      </c>
      <c r="ES5" s="388">
        <v>540.0</v>
      </c>
      <c r="ET5" s="389">
        <v>839.0</v>
      </c>
      <c r="EU5" s="389">
        <v>449.0</v>
      </c>
      <c r="EV5" s="389">
        <v>210.0</v>
      </c>
      <c r="EW5" s="389">
        <v>595.0</v>
      </c>
      <c r="EX5" s="389">
        <v>823.0</v>
      </c>
      <c r="EY5" s="389">
        <v>862.0</v>
      </c>
      <c r="EZ5" s="389">
        <v>683.0</v>
      </c>
      <c r="FA5" s="389">
        <v>560.0</v>
      </c>
      <c r="FB5" s="389">
        <v>483.0</v>
      </c>
      <c r="FC5" s="389">
        <v>413.0</v>
      </c>
      <c r="FD5" s="389">
        <v>652.0</v>
      </c>
      <c r="FE5" s="389">
        <v>777.0</v>
      </c>
      <c r="FF5" s="389">
        <v>828.0</v>
      </c>
      <c r="FG5" s="389">
        <v>725.0</v>
      </c>
      <c r="FH5" s="389">
        <v>766.0</v>
      </c>
      <c r="FI5" s="389">
        <v>435.0</v>
      </c>
      <c r="FJ5" s="389">
        <v>491.0</v>
      </c>
      <c r="FK5" s="389">
        <v>595.0</v>
      </c>
      <c r="FL5" s="389">
        <v>905.0</v>
      </c>
      <c r="FM5" s="389">
        <v>774.0</v>
      </c>
      <c r="FN5" s="389">
        <v>673.0</v>
      </c>
      <c r="FO5" s="389">
        <v>606.0</v>
      </c>
      <c r="FP5" s="389">
        <v>305.0</v>
      </c>
      <c r="FQ5" s="384"/>
      <c r="FR5" s="390">
        <f t="shared" si="4"/>
        <v>19345</v>
      </c>
      <c r="FS5" s="384">
        <f t="shared" si="5"/>
        <v>4349</v>
      </c>
      <c r="FT5" s="405">
        <f t="shared" si="6"/>
        <v>391.8018018</v>
      </c>
      <c r="FU5" s="392">
        <v>1110000.0</v>
      </c>
      <c r="FV5" s="383"/>
      <c r="FW5" s="406">
        <f>FS5/FS2</f>
        <v>0.2492977931</v>
      </c>
      <c r="FX5" s="383"/>
      <c r="FY5" s="383"/>
      <c r="FZ5" s="383"/>
      <c r="GA5" s="383"/>
      <c r="GB5" s="383"/>
      <c r="GC5" s="383"/>
      <c r="GD5" s="383"/>
      <c r="GE5" s="383"/>
      <c r="GF5" s="383"/>
      <c r="GG5" s="383"/>
      <c r="GH5" s="383"/>
      <c r="GI5" s="383"/>
      <c r="GJ5" s="383"/>
      <c r="GK5" s="383"/>
    </row>
    <row r="6" ht="15.75" customHeight="1">
      <c r="A6" s="394"/>
      <c r="B6" s="394" t="s">
        <v>103</v>
      </c>
      <c r="C6" s="395"/>
      <c r="D6" s="396"/>
      <c r="E6" s="382"/>
      <c r="F6" s="382"/>
      <c r="G6" s="396"/>
      <c r="H6" s="396"/>
      <c r="I6" s="396"/>
      <c r="J6" s="397"/>
      <c r="K6" s="397"/>
      <c r="L6" s="397"/>
      <c r="M6" s="397"/>
      <c r="N6" s="397"/>
      <c r="O6" s="397"/>
      <c r="P6" s="397"/>
      <c r="Q6" s="397"/>
      <c r="R6" s="395"/>
      <c r="S6" s="395"/>
      <c r="T6" s="395"/>
      <c r="U6" s="394"/>
      <c r="V6" s="394"/>
      <c r="W6" s="394"/>
      <c r="X6" s="394"/>
      <c r="Y6" s="394"/>
      <c r="Z6" s="394"/>
      <c r="AA6" s="394"/>
      <c r="AB6" s="394"/>
      <c r="AC6" s="394"/>
      <c r="AD6" s="394"/>
      <c r="AE6" s="395"/>
      <c r="AF6" s="395"/>
      <c r="AG6" s="395"/>
      <c r="AH6" s="395"/>
      <c r="AI6" s="395"/>
      <c r="AJ6" s="395"/>
      <c r="AK6" s="395"/>
      <c r="AL6" s="395"/>
      <c r="AM6" s="395"/>
      <c r="AN6" s="395"/>
      <c r="AO6" s="395"/>
      <c r="AP6" s="395"/>
      <c r="AQ6" s="395"/>
      <c r="AR6" s="395"/>
      <c r="AS6" s="395"/>
      <c r="AT6" s="395"/>
      <c r="AU6" s="395"/>
      <c r="AV6" s="395">
        <v>1.0</v>
      </c>
      <c r="AW6" s="395"/>
      <c r="AX6" s="395"/>
      <c r="AY6" s="395"/>
      <c r="AZ6" s="395"/>
      <c r="BA6" s="395"/>
      <c r="BB6" s="395"/>
      <c r="BC6" s="395"/>
      <c r="BD6" s="395"/>
      <c r="BE6" s="395"/>
      <c r="BF6" s="395"/>
      <c r="BG6" s="396"/>
      <c r="BH6" s="396"/>
      <c r="BI6" s="395"/>
      <c r="BJ6" s="395"/>
      <c r="BK6" s="395"/>
      <c r="BL6" s="395"/>
      <c r="BM6" s="395">
        <v>2.0</v>
      </c>
      <c r="BN6" s="395"/>
      <c r="BO6" s="395"/>
      <c r="BP6" s="395"/>
      <c r="BQ6" s="395">
        <v>1.0</v>
      </c>
      <c r="BR6" s="395">
        <v>1.0</v>
      </c>
      <c r="BS6" s="395"/>
      <c r="BT6" s="395">
        <v>2.0</v>
      </c>
      <c r="BU6" s="395"/>
      <c r="BV6" s="395"/>
      <c r="BW6" s="395">
        <v>2.0</v>
      </c>
      <c r="BX6" s="395"/>
      <c r="BY6" s="395">
        <v>3.0</v>
      </c>
      <c r="BZ6" s="395"/>
      <c r="CA6" s="395"/>
      <c r="CB6" s="395"/>
      <c r="CC6" s="395"/>
      <c r="CD6" s="395"/>
      <c r="CE6" s="395"/>
      <c r="CF6" s="395"/>
      <c r="CG6" s="395"/>
      <c r="CH6" s="395">
        <v>2.0</v>
      </c>
      <c r="CI6" s="395"/>
      <c r="CJ6" s="395"/>
      <c r="CK6" s="395">
        <v>1.0</v>
      </c>
      <c r="CL6" s="395">
        <v>1.0</v>
      </c>
      <c r="CM6" s="395">
        <v>1.0</v>
      </c>
      <c r="CN6" s="395">
        <v>5.0</v>
      </c>
      <c r="CO6" s="395">
        <v>3.0</v>
      </c>
      <c r="CP6" s="395">
        <v>2.0</v>
      </c>
      <c r="CQ6" s="395">
        <v>1.0</v>
      </c>
      <c r="CR6" s="395">
        <v>2.0</v>
      </c>
      <c r="CS6" s="395">
        <v>3.0</v>
      </c>
      <c r="CT6" s="395"/>
      <c r="CU6" s="395">
        <v>1.0</v>
      </c>
      <c r="CV6" s="395">
        <v>1.0</v>
      </c>
      <c r="CW6" s="395">
        <v>2.0</v>
      </c>
      <c r="CX6" s="395"/>
      <c r="CY6" s="395"/>
      <c r="CZ6" s="395"/>
      <c r="DA6" s="395"/>
      <c r="DB6" s="395">
        <v>1.0</v>
      </c>
      <c r="DC6" s="395"/>
      <c r="DD6" s="395"/>
      <c r="DE6" s="395"/>
      <c r="DF6" s="395"/>
      <c r="DG6" s="395"/>
      <c r="DH6" s="398">
        <v>2.0</v>
      </c>
      <c r="DI6" s="398">
        <v>1.0</v>
      </c>
      <c r="DJ6" s="398">
        <v>1.0</v>
      </c>
      <c r="DK6" s="398">
        <v>1.0</v>
      </c>
      <c r="DL6" s="398">
        <v>1.0</v>
      </c>
      <c r="DM6" s="398">
        <v>1.0</v>
      </c>
      <c r="DN6" s="398">
        <v>1.0</v>
      </c>
      <c r="DO6" s="398"/>
      <c r="DP6" s="398">
        <v>2.0</v>
      </c>
      <c r="DQ6" s="398">
        <v>2.0</v>
      </c>
      <c r="DR6" s="398">
        <v>2.0</v>
      </c>
      <c r="DS6" s="398">
        <v>1.0</v>
      </c>
      <c r="DT6" s="398">
        <v>1.0</v>
      </c>
      <c r="DU6" s="398">
        <v>6.0</v>
      </c>
      <c r="DV6" s="398">
        <v>7.0</v>
      </c>
      <c r="DW6" s="398">
        <v>4.0</v>
      </c>
      <c r="DX6" s="398">
        <v>11.0</v>
      </c>
      <c r="DY6" s="395"/>
      <c r="DZ6" s="398">
        <v>1.0</v>
      </c>
      <c r="EA6" s="395"/>
      <c r="EB6" s="398">
        <v>4.0</v>
      </c>
      <c r="EC6" s="398">
        <v>2.0</v>
      </c>
      <c r="ED6" s="398">
        <v>5.0</v>
      </c>
      <c r="EE6" s="395"/>
      <c r="EF6" s="398">
        <v>1.0</v>
      </c>
      <c r="EG6" s="395"/>
      <c r="EH6" s="398">
        <v>3.0</v>
      </c>
      <c r="EI6" s="398">
        <v>4.0</v>
      </c>
      <c r="EJ6" s="398">
        <v>12.0</v>
      </c>
      <c r="EK6" s="398">
        <v>2.0</v>
      </c>
      <c r="EL6" s="398">
        <v>2.0</v>
      </c>
      <c r="EM6" s="398"/>
      <c r="EN6" s="398">
        <v>1.0</v>
      </c>
      <c r="EO6" s="398">
        <v>4.0</v>
      </c>
      <c r="EP6" s="398">
        <v>4.0</v>
      </c>
      <c r="EQ6" s="398">
        <v>4.0</v>
      </c>
      <c r="ER6" s="398">
        <v>6.0</v>
      </c>
      <c r="ES6" s="398">
        <v>6.0</v>
      </c>
      <c r="ET6" s="399">
        <v>2.0</v>
      </c>
      <c r="EU6" s="399">
        <v>3.0</v>
      </c>
      <c r="EV6" s="399">
        <v>1.0</v>
      </c>
      <c r="EW6" s="399">
        <v>6.0</v>
      </c>
      <c r="EX6" s="399">
        <v>2.0</v>
      </c>
      <c r="EY6" s="399">
        <v>19.0</v>
      </c>
      <c r="EZ6" s="399">
        <v>19.0</v>
      </c>
      <c r="FA6" s="399">
        <v>7.0</v>
      </c>
      <c r="FB6" s="399">
        <v>7.0</v>
      </c>
      <c r="FC6" s="399">
        <v>5.0</v>
      </c>
      <c r="FD6" s="399">
        <v>12.0</v>
      </c>
      <c r="FE6" s="399">
        <v>7.0</v>
      </c>
      <c r="FF6" s="399">
        <v>18.0</v>
      </c>
      <c r="FG6" s="399">
        <v>33.0</v>
      </c>
      <c r="FH6" s="399">
        <v>14.0</v>
      </c>
      <c r="FI6" s="399">
        <v>9.0</v>
      </c>
      <c r="FJ6" s="399">
        <v>25.0</v>
      </c>
      <c r="FK6" s="399">
        <v>17.0</v>
      </c>
      <c r="FL6" s="399">
        <v>9.0</v>
      </c>
      <c r="FM6" s="399">
        <v>27.0</v>
      </c>
      <c r="FN6" s="399">
        <v>18.0</v>
      </c>
      <c r="FO6" s="399">
        <v>58.0</v>
      </c>
      <c r="FP6" s="399">
        <v>19.0</v>
      </c>
      <c r="FQ6" s="395"/>
      <c r="FR6" s="400">
        <f t="shared" si="4"/>
        <v>480</v>
      </c>
      <c r="FS6" s="395">
        <f t="shared" si="5"/>
        <v>173</v>
      </c>
      <c r="FT6" s="401">
        <f t="shared" si="6"/>
        <v>82.06753257</v>
      </c>
      <c r="FU6" s="402">
        <v>210802.0</v>
      </c>
      <c r="FV6" s="394"/>
      <c r="FW6" s="394"/>
      <c r="FX6" s="394"/>
      <c r="FY6" s="394"/>
      <c r="FZ6" s="394"/>
      <c r="GA6" s="394"/>
      <c r="GB6" s="394"/>
      <c r="GC6" s="394"/>
      <c r="GD6" s="394"/>
      <c r="GE6" s="394"/>
      <c r="GF6" s="394"/>
      <c r="GG6" s="394"/>
      <c r="GH6" s="394"/>
      <c r="GI6" s="394"/>
      <c r="GJ6" s="394"/>
      <c r="GK6" s="394"/>
    </row>
    <row r="7" ht="15.75" customHeight="1">
      <c r="A7" s="383"/>
      <c r="B7" s="383" t="s">
        <v>104</v>
      </c>
      <c r="C7" s="384"/>
      <c r="D7" s="385"/>
      <c r="E7" s="386"/>
      <c r="F7" s="386"/>
      <c r="G7" s="385"/>
      <c r="H7" s="385"/>
      <c r="I7" s="385"/>
      <c r="J7" s="387"/>
      <c r="K7" s="387"/>
      <c r="L7" s="387"/>
      <c r="M7" s="387"/>
      <c r="N7" s="387"/>
      <c r="O7" s="387"/>
      <c r="P7" s="387"/>
      <c r="Q7" s="387"/>
      <c r="R7" s="384"/>
      <c r="S7" s="384"/>
      <c r="T7" s="384"/>
      <c r="U7" s="383"/>
      <c r="V7" s="383"/>
      <c r="W7" s="383"/>
      <c r="X7" s="383"/>
      <c r="Y7" s="383"/>
      <c r="Z7" s="383"/>
      <c r="AA7" s="383"/>
      <c r="AB7" s="383"/>
      <c r="AC7" s="383"/>
      <c r="AD7" s="383"/>
      <c r="AE7" s="384"/>
      <c r="AF7" s="384"/>
      <c r="AG7" s="384"/>
      <c r="AH7" s="384"/>
      <c r="AI7" s="384"/>
      <c r="AJ7" s="384"/>
      <c r="AK7" s="384"/>
      <c r="AL7" s="384"/>
      <c r="AM7" s="384"/>
      <c r="AN7" s="384"/>
      <c r="AO7" s="384"/>
      <c r="AP7" s="384"/>
      <c r="AQ7" s="384"/>
      <c r="AR7" s="384"/>
      <c r="AS7" s="384"/>
      <c r="AT7" s="384"/>
      <c r="AU7" s="384"/>
      <c r="AV7" s="384"/>
      <c r="AW7" s="384"/>
      <c r="AX7" s="384"/>
      <c r="AY7" s="384"/>
      <c r="AZ7" s="384"/>
      <c r="BA7" s="384"/>
      <c r="BB7" s="384"/>
      <c r="BC7" s="384"/>
      <c r="BD7" s="384"/>
      <c r="BE7" s="384"/>
      <c r="BF7" s="384"/>
      <c r="BG7" s="385"/>
      <c r="BH7" s="385"/>
      <c r="BI7" s="384"/>
      <c r="BJ7" s="384"/>
      <c r="BK7" s="384"/>
      <c r="BL7" s="384">
        <v>2.0</v>
      </c>
      <c r="BM7" s="384"/>
      <c r="BN7" s="384"/>
      <c r="BO7" s="384">
        <v>2.0</v>
      </c>
      <c r="BP7" s="384"/>
      <c r="BQ7" s="384">
        <v>4.0</v>
      </c>
      <c r="BR7" s="384"/>
      <c r="BS7" s="384">
        <v>8.0</v>
      </c>
      <c r="BT7" s="384">
        <v>4.0</v>
      </c>
      <c r="BU7" s="384">
        <v>2.0</v>
      </c>
      <c r="BV7" s="384">
        <v>2.0</v>
      </c>
      <c r="BW7" s="384"/>
      <c r="BX7" s="384"/>
      <c r="BY7" s="384"/>
      <c r="BZ7" s="384">
        <v>1.0</v>
      </c>
      <c r="CA7" s="384"/>
      <c r="CB7" s="384">
        <v>2.0</v>
      </c>
      <c r="CC7" s="384"/>
      <c r="CD7" s="384"/>
      <c r="CE7" s="384">
        <v>1.0</v>
      </c>
      <c r="CF7" s="384">
        <v>1.0</v>
      </c>
      <c r="CG7" s="384"/>
      <c r="CH7" s="384">
        <v>1.0</v>
      </c>
      <c r="CI7" s="384"/>
      <c r="CJ7" s="384"/>
      <c r="CK7" s="384"/>
      <c r="CL7" s="384">
        <v>1.0</v>
      </c>
      <c r="CM7" s="384"/>
      <c r="CN7" s="384">
        <v>1.0</v>
      </c>
      <c r="CO7" s="384"/>
      <c r="CP7" s="384">
        <v>2.0</v>
      </c>
      <c r="CQ7" s="384">
        <v>1.0</v>
      </c>
      <c r="CR7" s="384"/>
      <c r="CS7" s="384"/>
      <c r="CT7" s="384">
        <v>1.0</v>
      </c>
      <c r="CU7" s="384">
        <v>1.0</v>
      </c>
      <c r="CV7" s="384">
        <v>1.0</v>
      </c>
      <c r="CW7" s="384">
        <v>1.0</v>
      </c>
      <c r="CX7" s="384">
        <v>1.0</v>
      </c>
      <c r="CY7" s="384">
        <v>2.0</v>
      </c>
      <c r="CZ7" s="384">
        <v>1.0</v>
      </c>
      <c r="DA7" s="384"/>
      <c r="DB7" s="384">
        <v>1.0</v>
      </c>
      <c r="DC7" s="384"/>
      <c r="DD7" s="384"/>
      <c r="DE7" s="384"/>
      <c r="DF7" s="388">
        <v>1.0</v>
      </c>
      <c r="DG7" s="388">
        <v>5.0</v>
      </c>
      <c r="DH7" s="388">
        <v>4.0</v>
      </c>
      <c r="DI7" s="388">
        <v>2.0</v>
      </c>
      <c r="DJ7" s="388"/>
      <c r="DK7" s="388"/>
      <c r="DL7" s="388"/>
      <c r="DM7" s="388">
        <v>1.0</v>
      </c>
      <c r="DN7" s="388"/>
      <c r="DO7" s="388"/>
      <c r="DP7" s="388">
        <v>1.0</v>
      </c>
      <c r="DQ7" s="388">
        <v>1.0</v>
      </c>
      <c r="DR7" s="388"/>
      <c r="DS7" s="388"/>
      <c r="DT7" s="388">
        <v>2.0</v>
      </c>
      <c r="DU7" s="388">
        <v>1.0</v>
      </c>
      <c r="DV7" s="388">
        <v>1.0</v>
      </c>
      <c r="DW7" s="384"/>
      <c r="DX7" s="384"/>
      <c r="DY7" s="384"/>
      <c r="DZ7" s="384"/>
      <c r="EA7" s="384"/>
      <c r="EB7" s="388">
        <v>1.0</v>
      </c>
      <c r="EC7" s="388">
        <v>1.0</v>
      </c>
      <c r="ED7" s="384"/>
      <c r="EE7" s="388">
        <v>1.0</v>
      </c>
      <c r="EF7" s="388">
        <v>2.0</v>
      </c>
      <c r="EG7" s="388">
        <v>3.0</v>
      </c>
      <c r="EH7" s="388">
        <v>1.0</v>
      </c>
      <c r="EI7" s="388">
        <v>4.0</v>
      </c>
      <c r="EJ7" s="388">
        <v>3.0</v>
      </c>
      <c r="EK7" s="388">
        <v>3.0</v>
      </c>
      <c r="EL7" s="388">
        <v>1.0</v>
      </c>
      <c r="EM7" s="388">
        <v>1.0</v>
      </c>
      <c r="EN7" s="388">
        <v>3.0</v>
      </c>
      <c r="EO7" s="388">
        <v>3.0</v>
      </c>
      <c r="EP7" s="384"/>
      <c r="EQ7" s="388">
        <v>1.0</v>
      </c>
      <c r="ER7" s="388">
        <v>1.0</v>
      </c>
      <c r="ES7" s="388">
        <v>2.0</v>
      </c>
      <c r="ET7" s="389">
        <v>1.0</v>
      </c>
      <c r="EU7" s="389">
        <v>1.0</v>
      </c>
      <c r="EV7" s="389">
        <v>2.0</v>
      </c>
      <c r="EW7" s="389">
        <v>3.0</v>
      </c>
      <c r="EX7" s="389">
        <v>2.0</v>
      </c>
      <c r="EY7" s="389">
        <v>1.0</v>
      </c>
      <c r="EZ7" s="389">
        <v>2.0</v>
      </c>
      <c r="FA7" s="389">
        <v>2.0</v>
      </c>
      <c r="FB7" s="389">
        <v>8.0</v>
      </c>
      <c r="FC7" s="389">
        <v>2.0</v>
      </c>
      <c r="FD7" s="389">
        <v>13.0</v>
      </c>
      <c r="FE7" s="389">
        <v>4.0</v>
      </c>
      <c r="FF7" s="389">
        <v>4.0</v>
      </c>
      <c r="FG7" s="389">
        <v>5.0</v>
      </c>
      <c r="FH7" s="389">
        <v>2.0</v>
      </c>
      <c r="FI7" s="389">
        <v>4.0</v>
      </c>
      <c r="FJ7" s="389">
        <v>2.0</v>
      </c>
      <c r="FK7" s="389">
        <v>2.0</v>
      </c>
      <c r="FL7" s="389">
        <v>2.0</v>
      </c>
      <c r="FM7" s="389">
        <v>2.0</v>
      </c>
      <c r="FN7" s="389">
        <v>4.0</v>
      </c>
      <c r="FO7" s="389"/>
      <c r="FP7" s="389">
        <v>1.0</v>
      </c>
      <c r="FQ7" s="384"/>
      <c r="FR7" s="390">
        <f t="shared" si="4"/>
        <v>163</v>
      </c>
      <c r="FS7" s="384">
        <f t="shared" si="5"/>
        <v>13</v>
      </c>
      <c r="FT7" s="405">
        <f t="shared" si="6"/>
        <v>13.39598533</v>
      </c>
      <c r="FU7" s="392">
        <v>97044.0</v>
      </c>
      <c r="FV7" s="383"/>
      <c r="FW7" s="383"/>
      <c r="FX7" s="383"/>
      <c r="FY7" s="383"/>
      <c r="FZ7" s="384"/>
      <c r="GA7" s="383"/>
      <c r="GB7" s="383"/>
      <c r="GC7" s="383"/>
      <c r="GD7" s="383"/>
      <c r="GE7" s="383"/>
      <c r="GF7" s="383"/>
      <c r="GG7" s="383"/>
      <c r="GH7" s="383"/>
      <c r="GI7" s="383"/>
      <c r="GJ7" s="383"/>
      <c r="GK7" s="383"/>
    </row>
    <row r="8" ht="15.75" customHeight="1">
      <c r="A8" s="394"/>
      <c r="B8" s="394" t="s">
        <v>105</v>
      </c>
      <c r="C8" s="395"/>
      <c r="D8" s="396"/>
      <c r="E8" s="382"/>
      <c r="F8" s="382"/>
      <c r="G8" s="396"/>
      <c r="H8" s="396"/>
      <c r="I8" s="396"/>
      <c r="J8" s="397"/>
      <c r="K8" s="397"/>
      <c r="L8" s="397"/>
      <c r="M8" s="397"/>
      <c r="N8" s="397"/>
      <c r="O8" s="397"/>
      <c r="P8" s="397"/>
      <c r="Q8" s="397"/>
      <c r="R8" s="395"/>
      <c r="S8" s="395"/>
      <c r="T8" s="395"/>
      <c r="U8" s="394"/>
      <c r="V8" s="394"/>
      <c r="W8" s="394"/>
      <c r="X8" s="394"/>
      <c r="Y8" s="394"/>
      <c r="Z8" s="394"/>
      <c r="AA8" s="394"/>
      <c r="AB8" s="394"/>
      <c r="AC8" s="394"/>
      <c r="AD8" s="394"/>
      <c r="AE8" s="395"/>
      <c r="AF8" s="395"/>
      <c r="AG8" s="395"/>
      <c r="AH8" s="395"/>
      <c r="AI8" s="395"/>
      <c r="AJ8" s="395"/>
      <c r="AK8" s="395"/>
      <c r="AL8" s="395"/>
      <c r="AM8" s="395"/>
      <c r="AN8" s="395"/>
      <c r="AO8" s="395"/>
      <c r="AP8" s="395"/>
      <c r="AQ8" s="395"/>
      <c r="AR8" s="395"/>
      <c r="AS8" s="395"/>
      <c r="AT8" s="395"/>
      <c r="AU8" s="395"/>
      <c r="AV8" s="395"/>
      <c r="AW8" s="395"/>
      <c r="AX8" s="395"/>
      <c r="AY8" s="395"/>
      <c r="AZ8" s="395"/>
      <c r="BA8" s="395"/>
      <c r="BB8" s="395"/>
      <c r="BC8" s="395"/>
      <c r="BD8" s="395"/>
      <c r="BE8" s="395"/>
      <c r="BF8" s="395"/>
      <c r="BG8" s="396"/>
      <c r="BH8" s="395">
        <v>1.0</v>
      </c>
      <c r="BI8" s="395"/>
      <c r="BJ8" s="395">
        <v>1.0</v>
      </c>
      <c r="BK8" s="395">
        <v>1.0</v>
      </c>
      <c r="BL8" s="395"/>
      <c r="BM8" s="395"/>
      <c r="BN8" s="395"/>
      <c r="BO8" s="395"/>
      <c r="BP8" s="395"/>
      <c r="BQ8" s="395"/>
      <c r="BR8" s="395">
        <v>2.0</v>
      </c>
      <c r="BS8" s="395"/>
      <c r="BT8" s="395"/>
      <c r="BU8" s="395"/>
      <c r="BV8" s="395">
        <v>1.0</v>
      </c>
      <c r="BW8" s="395">
        <v>3.0</v>
      </c>
      <c r="BX8" s="395"/>
      <c r="BY8" s="395"/>
      <c r="BZ8" s="395"/>
      <c r="CA8" s="395">
        <v>1.0</v>
      </c>
      <c r="CB8" s="395"/>
      <c r="CC8" s="395"/>
      <c r="CD8" s="395"/>
      <c r="CE8" s="395"/>
      <c r="CF8" s="395"/>
      <c r="CG8" s="395"/>
      <c r="CH8" s="395"/>
      <c r="CI8" s="395"/>
      <c r="CJ8" s="395"/>
      <c r="CK8" s="395"/>
      <c r="CL8" s="395"/>
      <c r="CM8" s="395"/>
      <c r="CN8" s="395"/>
      <c r="CO8" s="395">
        <v>1.0</v>
      </c>
      <c r="CP8" s="395"/>
      <c r="CQ8" s="395"/>
      <c r="CR8" s="395"/>
      <c r="CS8" s="395"/>
      <c r="CT8" s="395"/>
      <c r="CU8" s="395"/>
      <c r="CV8" s="395"/>
      <c r="CW8" s="395"/>
      <c r="CX8" s="395"/>
      <c r="CY8" s="395">
        <v>1.0</v>
      </c>
      <c r="CZ8" s="395"/>
      <c r="DA8" s="395"/>
      <c r="DB8" s="395"/>
      <c r="DC8" s="395"/>
      <c r="DD8" s="395"/>
      <c r="DE8" s="395"/>
      <c r="DF8" s="398">
        <v>5.0</v>
      </c>
      <c r="DG8" s="398"/>
      <c r="DH8" s="395"/>
      <c r="DI8" s="395"/>
      <c r="DJ8" s="395"/>
      <c r="DK8" s="395"/>
      <c r="DL8" s="395"/>
      <c r="DM8" s="395"/>
      <c r="DN8" s="395"/>
      <c r="DO8" s="398">
        <v>1.0</v>
      </c>
      <c r="DP8" s="395"/>
      <c r="DQ8" s="395"/>
      <c r="DR8" s="395"/>
      <c r="DS8" s="398">
        <v>2.0</v>
      </c>
      <c r="DT8" s="398"/>
      <c r="DU8" s="395"/>
      <c r="DV8" s="395"/>
      <c r="DW8" s="395"/>
      <c r="DX8" s="398">
        <v>1.0</v>
      </c>
      <c r="DY8" s="398"/>
      <c r="DZ8" s="395"/>
      <c r="EA8" s="395"/>
      <c r="EB8" s="398"/>
      <c r="EC8" s="398"/>
      <c r="ED8" s="398"/>
      <c r="EE8" s="398"/>
      <c r="EF8" s="398"/>
      <c r="EG8" s="398"/>
      <c r="EH8" s="398"/>
      <c r="EI8" s="398"/>
      <c r="EJ8" s="398"/>
      <c r="EK8" s="398">
        <v>3.0</v>
      </c>
      <c r="EL8" s="398"/>
      <c r="EM8" s="398">
        <v>6.0</v>
      </c>
      <c r="EN8" s="398"/>
      <c r="EO8" s="398">
        <v>5.0</v>
      </c>
      <c r="EP8" s="398">
        <v>3.0</v>
      </c>
      <c r="EQ8" s="398">
        <v>5.0</v>
      </c>
      <c r="ER8" s="398">
        <v>3.0</v>
      </c>
      <c r="ES8" s="398">
        <v>2.0</v>
      </c>
      <c r="ET8" s="399">
        <v>8.0</v>
      </c>
      <c r="EU8" s="399">
        <v>9.0</v>
      </c>
      <c r="EV8" s="399">
        <v>2.0</v>
      </c>
      <c r="EW8" s="399">
        <v>4.0</v>
      </c>
      <c r="EX8" s="399">
        <v>16.0</v>
      </c>
      <c r="EY8" s="399">
        <v>3.0</v>
      </c>
      <c r="EZ8" s="399">
        <v>5.0</v>
      </c>
      <c r="FA8" s="399">
        <v>1.0</v>
      </c>
      <c r="FB8" s="399"/>
      <c r="FC8" s="399">
        <v>7.0</v>
      </c>
      <c r="FD8" s="399">
        <v>7.0</v>
      </c>
      <c r="FE8" s="399">
        <v>7.0</v>
      </c>
      <c r="FF8" s="399">
        <v>4.0</v>
      </c>
      <c r="FG8" s="399">
        <v>7.0</v>
      </c>
      <c r="FH8" s="399">
        <v>13.0</v>
      </c>
      <c r="FI8" s="399">
        <v>4.0</v>
      </c>
      <c r="FJ8" s="399">
        <v>1.0</v>
      </c>
      <c r="FK8" s="399">
        <v>2.0</v>
      </c>
      <c r="FL8" s="399">
        <v>12.0</v>
      </c>
      <c r="FM8" s="399">
        <v>14.0</v>
      </c>
      <c r="FN8" s="399">
        <v>6.0</v>
      </c>
      <c r="FO8" s="399">
        <v>3.0</v>
      </c>
      <c r="FP8" s="399">
        <v>2.0</v>
      </c>
      <c r="FQ8" s="398"/>
      <c r="FR8" s="400">
        <f t="shared" si="4"/>
        <v>185</v>
      </c>
      <c r="FS8" s="395">
        <f t="shared" si="5"/>
        <v>40</v>
      </c>
      <c r="FT8" s="401">
        <f t="shared" si="6"/>
        <v>46.14408491</v>
      </c>
      <c r="FU8" s="402">
        <v>86685.0</v>
      </c>
      <c r="FV8" s="394"/>
      <c r="FW8" s="394"/>
      <c r="FX8" s="394"/>
      <c r="FY8" s="394"/>
      <c r="FZ8" s="394"/>
      <c r="GA8" s="394"/>
      <c r="GB8" s="394"/>
      <c r="GC8" s="394"/>
      <c r="GD8" s="394"/>
      <c r="GE8" s="394"/>
      <c r="GF8" s="394"/>
      <c r="GG8" s="394"/>
      <c r="GH8" s="394"/>
      <c r="GI8" s="394"/>
      <c r="GJ8" s="394"/>
      <c r="GK8" s="394"/>
    </row>
    <row r="9" ht="15.75" customHeight="1">
      <c r="A9" s="383"/>
      <c r="B9" s="383" t="s">
        <v>106</v>
      </c>
      <c r="C9" s="384"/>
      <c r="D9" s="385"/>
      <c r="E9" s="386"/>
      <c r="F9" s="386"/>
      <c r="G9" s="385"/>
      <c r="H9" s="385"/>
      <c r="I9" s="385"/>
      <c r="J9" s="387"/>
      <c r="K9" s="387"/>
      <c r="L9" s="387"/>
      <c r="M9" s="387"/>
      <c r="N9" s="387"/>
      <c r="O9" s="387"/>
      <c r="P9" s="387"/>
      <c r="Q9" s="387"/>
      <c r="R9" s="384"/>
      <c r="S9" s="384"/>
      <c r="T9" s="384"/>
      <c r="U9" s="383"/>
      <c r="V9" s="383"/>
      <c r="W9" s="383"/>
      <c r="X9" s="383"/>
      <c r="Y9" s="383"/>
      <c r="Z9" s="383"/>
      <c r="AA9" s="383"/>
      <c r="AB9" s="383"/>
      <c r="AC9" s="383"/>
      <c r="AD9" s="383"/>
      <c r="AE9" s="384"/>
      <c r="AF9" s="384"/>
      <c r="AG9" s="384"/>
      <c r="AH9" s="384"/>
      <c r="AI9" s="384"/>
      <c r="AJ9" s="384"/>
      <c r="AK9" s="384"/>
      <c r="AL9" s="384"/>
      <c r="AM9" s="384"/>
      <c r="AN9" s="384"/>
      <c r="AO9" s="384">
        <v>1.0</v>
      </c>
      <c r="AP9" s="384"/>
      <c r="AQ9" s="384"/>
      <c r="AR9" s="384"/>
      <c r="AS9" s="384"/>
      <c r="AT9" s="384"/>
      <c r="AU9" s="384"/>
      <c r="AV9" s="384"/>
      <c r="AW9" s="384"/>
      <c r="AX9" s="384"/>
      <c r="AY9" s="384"/>
      <c r="AZ9" s="384"/>
      <c r="BA9" s="384"/>
      <c r="BB9" s="384"/>
      <c r="BC9" s="384"/>
      <c r="BD9" s="384"/>
      <c r="BE9" s="384"/>
      <c r="BF9" s="384"/>
      <c r="BG9" s="385"/>
      <c r="BH9" s="385"/>
      <c r="BI9" s="384"/>
      <c r="BJ9" s="384"/>
      <c r="BK9" s="384"/>
      <c r="BL9" s="384"/>
      <c r="BM9" s="384"/>
      <c r="BN9" s="384"/>
      <c r="BO9" s="384"/>
      <c r="BP9" s="384"/>
      <c r="BQ9" s="384"/>
      <c r="BR9" s="384"/>
      <c r="BS9" s="384"/>
      <c r="BT9" s="384"/>
      <c r="BU9" s="384"/>
      <c r="BV9" s="384"/>
      <c r="BW9" s="384"/>
      <c r="BX9" s="384"/>
      <c r="BY9" s="384"/>
      <c r="BZ9" s="384">
        <v>1.0</v>
      </c>
      <c r="CA9" s="384">
        <v>1.0</v>
      </c>
      <c r="CB9" s="384"/>
      <c r="CC9" s="384"/>
      <c r="CD9" s="384"/>
      <c r="CE9" s="384"/>
      <c r="CF9" s="384">
        <v>2.0</v>
      </c>
      <c r="CG9" s="384"/>
      <c r="CH9" s="384"/>
      <c r="CI9" s="384"/>
      <c r="CJ9" s="384"/>
      <c r="CK9" s="384"/>
      <c r="CL9" s="384"/>
      <c r="CM9" s="384"/>
      <c r="CN9" s="384">
        <v>1.0</v>
      </c>
      <c r="CO9" s="384"/>
      <c r="CP9" s="384"/>
      <c r="CQ9" s="384"/>
      <c r="CR9" s="384"/>
      <c r="CS9" s="384"/>
      <c r="CT9" s="384"/>
      <c r="CU9" s="384"/>
      <c r="CV9" s="384"/>
      <c r="CW9" s="384"/>
      <c r="CX9" s="384"/>
      <c r="CY9" s="384">
        <v>1.0</v>
      </c>
      <c r="CZ9" s="384"/>
      <c r="DA9" s="384"/>
      <c r="DB9" s="384"/>
      <c r="DC9" s="384"/>
      <c r="DD9" s="384"/>
      <c r="DE9" s="384"/>
      <c r="DF9" s="384"/>
      <c r="DG9" s="384"/>
      <c r="DH9" s="384"/>
      <c r="DI9" s="384"/>
      <c r="DJ9" s="384"/>
      <c r="DK9" s="384"/>
      <c r="DL9" s="384"/>
      <c r="DM9" s="384"/>
      <c r="DN9" s="384"/>
      <c r="DO9" s="384"/>
      <c r="DP9" s="384"/>
      <c r="DQ9" s="384"/>
      <c r="DR9" s="384"/>
      <c r="DS9" s="384"/>
      <c r="DT9" s="388">
        <v>1.0</v>
      </c>
      <c r="DU9" s="384"/>
      <c r="DV9" s="384"/>
      <c r="DW9" s="384"/>
      <c r="DX9" s="384"/>
      <c r="DY9" s="384"/>
      <c r="DZ9" s="384"/>
      <c r="EA9" s="384"/>
      <c r="EB9" s="384"/>
      <c r="EC9" s="388">
        <v>1.0</v>
      </c>
      <c r="ED9" s="388">
        <v>2.0</v>
      </c>
      <c r="EE9" s="384"/>
      <c r="EF9" s="388">
        <v>1.0</v>
      </c>
      <c r="EG9" s="388">
        <v>1.0</v>
      </c>
      <c r="EH9" s="384"/>
      <c r="EI9" s="384"/>
      <c r="EJ9" s="384"/>
      <c r="EK9" s="384"/>
      <c r="EL9" s="388">
        <v>3.0</v>
      </c>
      <c r="EM9" s="388">
        <v>1.0</v>
      </c>
      <c r="EN9" s="388"/>
      <c r="EO9" s="388">
        <v>5.0</v>
      </c>
      <c r="EP9" s="388">
        <v>2.0</v>
      </c>
      <c r="EQ9" s="388">
        <v>1.0</v>
      </c>
      <c r="ER9" s="388"/>
      <c r="ES9" s="388">
        <v>4.0</v>
      </c>
      <c r="ET9" s="389">
        <v>3.0</v>
      </c>
      <c r="EU9" s="389"/>
      <c r="EV9" s="389">
        <v>1.0</v>
      </c>
      <c r="EW9" s="389">
        <v>2.0</v>
      </c>
      <c r="EX9" s="389">
        <v>5.0</v>
      </c>
      <c r="EY9" s="389">
        <v>8.0</v>
      </c>
      <c r="EZ9" s="389">
        <v>3.0</v>
      </c>
      <c r="FA9" s="389">
        <v>10.0</v>
      </c>
      <c r="FB9" s="389">
        <v>3.0</v>
      </c>
      <c r="FC9" s="389">
        <v>7.0</v>
      </c>
      <c r="FD9" s="389">
        <v>6.0</v>
      </c>
      <c r="FE9" s="389">
        <v>4.0</v>
      </c>
      <c r="FF9" s="389">
        <v>6.0</v>
      </c>
      <c r="FG9" s="389">
        <v>10.0</v>
      </c>
      <c r="FH9" s="389">
        <v>4.0</v>
      </c>
      <c r="FI9" s="389">
        <v>11.0</v>
      </c>
      <c r="FJ9" s="389">
        <v>1.0</v>
      </c>
      <c r="FK9" s="389">
        <v>4.0</v>
      </c>
      <c r="FL9" s="389">
        <v>12.0</v>
      </c>
      <c r="FM9" s="389">
        <v>4.0</v>
      </c>
      <c r="FN9" s="389">
        <v>5.0</v>
      </c>
      <c r="FO9" s="389">
        <v>8.0</v>
      </c>
      <c r="FP9" s="389">
        <v>8.0</v>
      </c>
      <c r="FQ9" s="384"/>
      <c r="FR9" s="390">
        <f t="shared" si="4"/>
        <v>154</v>
      </c>
      <c r="FS9" s="384">
        <f t="shared" si="5"/>
        <v>42</v>
      </c>
      <c r="FT9" s="405">
        <f t="shared" si="6"/>
        <v>61.87662979</v>
      </c>
      <c r="FU9" s="392">
        <v>67877.0</v>
      </c>
      <c r="FV9" s="383"/>
      <c r="FW9" s="383"/>
      <c r="FX9" s="383"/>
      <c r="FY9" s="383"/>
      <c r="FZ9" s="383"/>
      <c r="GA9" s="383"/>
      <c r="GB9" s="383"/>
      <c r="GC9" s="383"/>
      <c r="GD9" s="383"/>
      <c r="GE9" s="383"/>
      <c r="GF9" s="383"/>
      <c r="GG9" s="383"/>
      <c r="GH9" s="383"/>
      <c r="GI9" s="383"/>
      <c r="GJ9" s="383"/>
      <c r="GK9" s="383"/>
    </row>
    <row r="10" ht="15.75" customHeight="1">
      <c r="A10" s="394"/>
      <c r="B10" s="394" t="s">
        <v>107</v>
      </c>
      <c r="C10" s="395"/>
      <c r="D10" s="396"/>
      <c r="E10" s="382"/>
      <c r="F10" s="382"/>
      <c r="G10" s="396"/>
      <c r="H10" s="396"/>
      <c r="I10" s="396"/>
      <c r="J10" s="397"/>
      <c r="K10" s="397"/>
      <c r="L10" s="397"/>
      <c r="M10" s="397"/>
      <c r="N10" s="397"/>
      <c r="O10" s="397"/>
      <c r="P10" s="397"/>
      <c r="Q10" s="397"/>
      <c r="R10" s="395"/>
      <c r="S10" s="395"/>
      <c r="T10" s="395"/>
      <c r="U10" s="394"/>
      <c r="V10" s="394"/>
      <c r="W10" s="394"/>
      <c r="X10" s="394"/>
      <c r="Y10" s="394"/>
      <c r="Z10" s="394"/>
      <c r="AA10" s="394"/>
      <c r="AB10" s="394"/>
      <c r="AC10" s="394"/>
      <c r="AD10" s="394"/>
      <c r="AE10" s="395">
        <v>1.0</v>
      </c>
      <c r="AF10" s="395"/>
      <c r="AG10" s="395"/>
      <c r="AH10" s="395"/>
      <c r="AI10" s="395"/>
      <c r="AJ10" s="395"/>
      <c r="AK10" s="395"/>
      <c r="AL10" s="395"/>
      <c r="AM10" s="395"/>
      <c r="AN10" s="395"/>
      <c r="AO10" s="395"/>
      <c r="AP10" s="395"/>
      <c r="AQ10" s="395"/>
      <c r="AR10" s="395"/>
      <c r="AS10" s="395"/>
      <c r="AT10" s="395"/>
      <c r="AU10" s="395"/>
      <c r="AV10" s="395"/>
      <c r="AW10" s="395"/>
      <c r="AX10" s="395">
        <v>1.0</v>
      </c>
      <c r="AY10" s="395"/>
      <c r="AZ10" s="395"/>
      <c r="BA10" s="395">
        <v>3.0</v>
      </c>
      <c r="BB10" s="395">
        <v>2.0</v>
      </c>
      <c r="BC10" s="395">
        <v>4.0</v>
      </c>
      <c r="BD10" s="395">
        <v>1.0</v>
      </c>
      <c r="BE10" s="395">
        <v>2.0</v>
      </c>
      <c r="BF10" s="395"/>
      <c r="BG10" s="395">
        <v>1.0</v>
      </c>
      <c r="BH10" s="396"/>
      <c r="BI10" s="395"/>
      <c r="BJ10" s="395">
        <v>1.0</v>
      </c>
      <c r="BK10" s="395"/>
      <c r="BL10" s="395">
        <v>2.0</v>
      </c>
      <c r="BM10" s="395">
        <v>2.0</v>
      </c>
      <c r="BN10" s="395"/>
      <c r="BO10" s="395"/>
      <c r="BP10" s="395"/>
      <c r="BQ10" s="395"/>
      <c r="BR10" s="395"/>
      <c r="BS10" s="395">
        <v>1.0</v>
      </c>
      <c r="BT10" s="395">
        <v>4.0</v>
      </c>
      <c r="BU10" s="395"/>
      <c r="BV10" s="395"/>
      <c r="BW10" s="395">
        <v>3.0</v>
      </c>
      <c r="BX10" s="395">
        <v>2.0</v>
      </c>
      <c r="BY10" s="395"/>
      <c r="BZ10" s="395"/>
      <c r="CA10" s="395"/>
      <c r="CB10" s="395">
        <v>4.0</v>
      </c>
      <c r="CC10" s="395">
        <v>5.0</v>
      </c>
      <c r="CD10" s="395"/>
      <c r="CE10" s="395">
        <v>2.0</v>
      </c>
      <c r="CF10" s="395">
        <v>2.0</v>
      </c>
      <c r="CG10" s="395"/>
      <c r="CH10" s="395">
        <v>5.0</v>
      </c>
      <c r="CI10" s="395">
        <v>1.0</v>
      </c>
      <c r="CJ10" s="395"/>
      <c r="CK10" s="395">
        <v>1.0</v>
      </c>
      <c r="CL10" s="395">
        <v>2.0</v>
      </c>
      <c r="CM10" s="395"/>
      <c r="CN10" s="395">
        <v>2.0</v>
      </c>
      <c r="CO10" s="395">
        <v>2.0</v>
      </c>
      <c r="CP10" s="395">
        <v>1.0</v>
      </c>
      <c r="CQ10" s="395">
        <v>5.0</v>
      </c>
      <c r="CR10" s="395"/>
      <c r="CS10" s="395"/>
      <c r="CT10" s="395"/>
      <c r="CU10" s="395"/>
      <c r="CV10" s="395">
        <v>2.0</v>
      </c>
      <c r="CW10" s="395">
        <v>1.0</v>
      </c>
      <c r="CX10" s="395"/>
      <c r="CY10" s="395">
        <v>1.0</v>
      </c>
      <c r="CZ10" s="395">
        <v>4.0</v>
      </c>
      <c r="DA10" s="395">
        <v>1.0</v>
      </c>
      <c r="DB10" s="395">
        <v>1.0</v>
      </c>
      <c r="DC10" s="398">
        <v>2.0</v>
      </c>
      <c r="DD10" s="398">
        <v>4.0</v>
      </c>
      <c r="DE10" s="398"/>
      <c r="DF10" s="398"/>
      <c r="DG10" s="398">
        <v>5.0</v>
      </c>
      <c r="DH10" s="398">
        <v>4.0</v>
      </c>
      <c r="DI10" s="398">
        <v>1.0</v>
      </c>
      <c r="DJ10" s="398">
        <v>3.0</v>
      </c>
      <c r="DK10" s="398">
        <v>6.0</v>
      </c>
      <c r="DL10" s="398">
        <v>1.0</v>
      </c>
      <c r="DM10" s="398">
        <v>2.0</v>
      </c>
      <c r="DN10" s="398">
        <v>5.0</v>
      </c>
      <c r="DO10" s="398">
        <v>9.0</v>
      </c>
      <c r="DP10" s="398">
        <v>9.0</v>
      </c>
      <c r="DQ10" s="398">
        <v>5.0</v>
      </c>
      <c r="DR10" s="398">
        <v>11.0</v>
      </c>
      <c r="DS10" s="398">
        <v>6.0</v>
      </c>
      <c r="DT10" s="398">
        <v>6.0</v>
      </c>
      <c r="DU10" s="398">
        <v>12.0</v>
      </c>
      <c r="DV10" s="398">
        <v>11.0</v>
      </c>
      <c r="DW10" s="398">
        <v>9.0</v>
      </c>
      <c r="DX10" s="398">
        <v>8.0</v>
      </c>
      <c r="DY10" s="398">
        <v>5.0</v>
      </c>
      <c r="DZ10" s="398">
        <v>9.0</v>
      </c>
      <c r="EA10" s="398">
        <v>5.0</v>
      </c>
      <c r="EB10" s="398">
        <v>1.0</v>
      </c>
      <c r="EC10" s="398">
        <v>5.0</v>
      </c>
      <c r="ED10" s="398">
        <v>4.0</v>
      </c>
      <c r="EE10" s="398">
        <v>7.0</v>
      </c>
      <c r="EF10" s="398">
        <v>7.0</v>
      </c>
      <c r="EG10" s="398">
        <v>6.0</v>
      </c>
      <c r="EH10" s="398">
        <v>4.0</v>
      </c>
      <c r="EI10" s="398">
        <v>6.0</v>
      </c>
      <c r="EJ10" s="398">
        <v>10.0</v>
      </c>
      <c r="EK10" s="398">
        <v>9.0</v>
      </c>
      <c r="EL10" s="398">
        <v>12.0</v>
      </c>
      <c r="EM10" s="398">
        <v>4.0</v>
      </c>
      <c r="EN10" s="398">
        <v>6.0</v>
      </c>
      <c r="EO10" s="398">
        <v>16.0</v>
      </c>
      <c r="EP10" s="398">
        <v>18.0</v>
      </c>
      <c r="EQ10" s="398">
        <v>10.0</v>
      </c>
      <c r="ER10" s="398">
        <v>13.0</v>
      </c>
      <c r="ES10" s="398">
        <v>14.0</v>
      </c>
      <c r="ET10" s="399">
        <v>9.0</v>
      </c>
      <c r="EU10" s="399">
        <v>32.0</v>
      </c>
      <c r="EV10" s="399">
        <v>21.0</v>
      </c>
      <c r="EW10" s="399">
        <v>18.0</v>
      </c>
      <c r="EX10" s="399">
        <v>22.0</v>
      </c>
      <c r="EY10" s="399">
        <v>19.0</v>
      </c>
      <c r="EZ10" s="399">
        <v>23.0</v>
      </c>
      <c r="FA10" s="399">
        <v>22.0</v>
      </c>
      <c r="FB10" s="399">
        <v>18.0</v>
      </c>
      <c r="FC10" s="399">
        <v>25.0</v>
      </c>
      <c r="FD10" s="399">
        <v>20.0</v>
      </c>
      <c r="FE10" s="399">
        <v>22.0</v>
      </c>
      <c r="FF10" s="399">
        <v>31.0</v>
      </c>
      <c r="FG10" s="399">
        <v>26.0</v>
      </c>
      <c r="FH10" s="399">
        <v>22.0</v>
      </c>
      <c r="FI10" s="399">
        <v>24.0</v>
      </c>
      <c r="FJ10" s="399">
        <v>30.0</v>
      </c>
      <c r="FK10" s="399">
        <v>34.0</v>
      </c>
      <c r="FL10" s="399">
        <v>32.0</v>
      </c>
      <c r="FM10" s="399">
        <v>52.0</v>
      </c>
      <c r="FN10" s="399">
        <v>29.0</v>
      </c>
      <c r="FO10" s="399">
        <v>19.0</v>
      </c>
      <c r="FP10" s="399">
        <v>28.0</v>
      </c>
      <c r="FQ10" s="395"/>
      <c r="FR10" s="400">
        <f t="shared" si="4"/>
        <v>940</v>
      </c>
      <c r="FS10" s="395">
        <f t="shared" si="5"/>
        <v>224</v>
      </c>
      <c r="FT10" s="401">
        <f t="shared" si="6"/>
        <v>72.18867025</v>
      </c>
      <c r="FU10" s="402">
        <v>310298.0</v>
      </c>
      <c r="FV10" s="394"/>
      <c r="FW10" s="394"/>
      <c r="FX10" s="394"/>
      <c r="FY10" s="394"/>
      <c r="FZ10" s="394"/>
      <c r="GA10" s="394"/>
      <c r="GB10" s="394"/>
      <c r="GC10" s="394"/>
      <c r="GD10" s="394"/>
      <c r="GE10" s="394"/>
      <c r="GF10" s="394"/>
      <c r="GG10" s="394"/>
      <c r="GH10" s="394"/>
      <c r="GI10" s="394"/>
      <c r="GJ10" s="394"/>
      <c r="GK10" s="394"/>
    </row>
    <row r="11" ht="15.75" customHeight="1">
      <c r="A11" s="383"/>
      <c r="B11" s="383" t="s">
        <v>108</v>
      </c>
      <c r="C11" s="384"/>
      <c r="D11" s="385"/>
      <c r="E11" s="386"/>
      <c r="F11" s="386"/>
      <c r="G11" s="385"/>
      <c r="H11" s="385"/>
      <c r="I11" s="385"/>
      <c r="J11" s="387"/>
      <c r="K11" s="387"/>
      <c r="L11" s="387"/>
      <c r="M11" s="387"/>
      <c r="N11" s="387"/>
      <c r="O11" s="387"/>
      <c r="P11" s="387"/>
      <c r="Q11" s="387"/>
      <c r="R11" s="384"/>
      <c r="S11" s="384"/>
      <c r="T11" s="384"/>
      <c r="U11" s="383"/>
      <c r="V11" s="383"/>
      <c r="W11" s="383"/>
      <c r="X11" s="383"/>
      <c r="Y11" s="383"/>
      <c r="Z11" s="383"/>
      <c r="AA11" s="383"/>
      <c r="AB11" s="383"/>
      <c r="AC11" s="383"/>
      <c r="AD11" s="383"/>
      <c r="AE11" s="384"/>
      <c r="AF11" s="384"/>
      <c r="AG11" s="384"/>
      <c r="AH11" s="384"/>
      <c r="AI11" s="384"/>
      <c r="AJ11" s="384"/>
      <c r="AK11" s="384"/>
      <c r="AL11" s="384"/>
      <c r="AM11" s="384"/>
      <c r="AN11" s="384"/>
      <c r="AO11" s="384"/>
      <c r="AP11" s="384"/>
      <c r="AQ11" s="384"/>
      <c r="AR11" s="384"/>
      <c r="AS11" s="384"/>
      <c r="AT11" s="384"/>
      <c r="AU11" s="384"/>
      <c r="AV11" s="384">
        <v>1.0</v>
      </c>
      <c r="AW11" s="384"/>
      <c r="AX11" s="384"/>
      <c r="AY11" s="384"/>
      <c r="AZ11" s="384"/>
      <c r="BA11" s="384">
        <v>2.0</v>
      </c>
      <c r="BB11" s="384">
        <v>1.0</v>
      </c>
      <c r="BC11" s="384"/>
      <c r="BD11" s="384"/>
      <c r="BE11" s="384">
        <v>1.0</v>
      </c>
      <c r="BF11" s="384">
        <v>3.0</v>
      </c>
      <c r="BG11" s="384">
        <v>1.0</v>
      </c>
      <c r="BH11" s="385"/>
      <c r="BI11" s="384"/>
      <c r="BJ11" s="384"/>
      <c r="BK11" s="384"/>
      <c r="BL11" s="384"/>
      <c r="BM11" s="384"/>
      <c r="BN11" s="384">
        <v>1.0</v>
      </c>
      <c r="BO11" s="384">
        <v>1.0</v>
      </c>
      <c r="BP11" s="384">
        <v>1.0</v>
      </c>
      <c r="BQ11" s="384">
        <v>1.0</v>
      </c>
      <c r="BR11" s="384"/>
      <c r="BS11" s="384"/>
      <c r="BT11" s="384">
        <v>1.0</v>
      </c>
      <c r="BU11" s="384"/>
      <c r="BV11" s="384"/>
      <c r="BW11" s="384">
        <v>1.0</v>
      </c>
      <c r="BX11" s="384"/>
      <c r="BY11" s="384"/>
      <c r="BZ11" s="384"/>
      <c r="CA11" s="384"/>
      <c r="CB11" s="384"/>
      <c r="CC11" s="384"/>
      <c r="CD11" s="384"/>
      <c r="CE11" s="384">
        <v>1.0</v>
      </c>
      <c r="CF11" s="384">
        <v>1.0</v>
      </c>
      <c r="CG11" s="384">
        <v>1.0</v>
      </c>
      <c r="CH11" s="384"/>
      <c r="CI11" s="384">
        <v>1.0</v>
      </c>
      <c r="CJ11" s="384"/>
      <c r="CK11" s="384"/>
      <c r="CL11" s="384"/>
      <c r="CM11" s="384"/>
      <c r="CN11" s="384">
        <v>1.0</v>
      </c>
      <c r="CO11" s="384">
        <v>1.0</v>
      </c>
      <c r="CP11" s="384">
        <v>1.0</v>
      </c>
      <c r="CQ11" s="384"/>
      <c r="CR11" s="384">
        <v>7.0</v>
      </c>
      <c r="CS11" s="384"/>
      <c r="CT11" s="384">
        <v>1.0</v>
      </c>
      <c r="CU11" s="384"/>
      <c r="CV11" s="384">
        <v>1.0</v>
      </c>
      <c r="CW11" s="384">
        <v>1.0</v>
      </c>
      <c r="CX11" s="384">
        <v>2.0</v>
      </c>
      <c r="CY11" s="384"/>
      <c r="CZ11" s="384"/>
      <c r="DA11" s="384">
        <v>1.0</v>
      </c>
      <c r="DB11" s="384">
        <v>1.0</v>
      </c>
      <c r="DC11" s="384"/>
      <c r="DD11" s="384"/>
      <c r="DE11" s="384"/>
      <c r="DF11" s="384"/>
      <c r="DG11" s="384"/>
      <c r="DH11" s="384"/>
      <c r="DI11" s="388">
        <v>4.0</v>
      </c>
      <c r="DJ11" s="388">
        <v>3.0</v>
      </c>
      <c r="DK11" s="388">
        <v>5.0</v>
      </c>
      <c r="DL11" s="388"/>
      <c r="DM11" s="388">
        <v>1.0</v>
      </c>
      <c r="DN11" s="388">
        <v>2.0</v>
      </c>
      <c r="DO11" s="388">
        <v>4.0</v>
      </c>
      <c r="DP11" s="388">
        <v>9.0</v>
      </c>
      <c r="DQ11" s="388"/>
      <c r="DR11" s="388"/>
      <c r="DS11" s="388"/>
      <c r="DT11" s="388">
        <v>1.0</v>
      </c>
      <c r="DU11" s="388">
        <v>2.0</v>
      </c>
      <c r="DV11" s="388">
        <v>3.0</v>
      </c>
      <c r="DW11" s="388">
        <v>6.0</v>
      </c>
      <c r="DX11" s="388">
        <v>2.0</v>
      </c>
      <c r="DY11" s="384"/>
      <c r="DZ11" s="388">
        <v>3.0</v>
      </c>
      <c r="EA11" s="388">
        <v>3.0</v>
      </c>
      <c r="EB11" s="388">
        <v>8.0</v>
      </c>
      <c r="EC11" s="388">
        <v>5.0</v>
      </c>
      <c r="ED11" s="388">
        <v>4.0</v>
      </c>
      <c r="EE11" s="384"/>
      <c r="EF11" s="388">
        <v>10.0</v>
      </c>
      <c r="EG11" s="388">
        <v>1.0</v>
      </c>
      <c r="EH11" s="388">
        <v>4.0</v>
      </c>
      <c r="EI11" s="388">
        <v>30.0</v>
      </c>
      <c r="EJ11" s="388">
        <v>10.0</v>
      </c>
      <c r="EK11" s="388">
        <v>7.0</v>
      </c>
      <c r="EL11" s="388">
        <v>2.0</v>
      </c>
      <c r="EM11" s="388">
        <v>5.0</v>
      </c>
      <c r="EN11" s="388"/>
      <c r="EO11" s="388">
        <v>6.0</v>
      </c>
      <c r="EP11" s="388">
        <v>4.0</v>
      </c>
      <c r="EQ11" s="388">
        <v>6.0</v>
      </c>
      <c r="ER11" s="388">
        <v>3.0</v>
      </c>
      <c r="ES11" s="388">
        <v>9.0</v>
      </c>
      <c r="ET11" s="389">
        <v>4.0</v>
      </c>
      <c r="EU11" s="389">
        <v>2.0</v>
      </c>
      <c r="EV11" s="389">
        <v>1.0</v>
      </c>
      <c r="EW11" s="389">
        <v>7.0</v>
      </c>
      <c r="EX11" s="389">
        <v>14.0</v>
      </c>
      <c r="EY11" s="389">
        <v>8.0</v>
      </c>
      <c r="EZ11" s="389">
        <v>11.0</v>
      </c>
      <c r="FA11" s="389">
        <v>4.0</v>
      </c>
      <c r="FB11" s="389">
        <v>1.0</v>
      </c>
      <c r="FC11" s="389">
        <v>4.0</v>
      </c>
      <c r="FD11" s="389">
        <v>15.0</v>
      </c>
      <c r="FE11" s="389">
        <v>17.0</v>
      </c>
      <c r="FF11" s="389">
        <v>18.0</v>
      </c>
      <c r="FG11" s="389">
        <v>10.0</v>
      </c>
      <c r="FH11" s="389">
        <v>25.0</v>
      </c>
      <c r="FI11" s="389">
        <v>4.0</v>
      </c>
      <c r="FJ11" s="389">
        <v>4.0</v>
      </c>
      <c r="FK11" s="389">
        <v>15.0</v>
      </c>
      <c r="FL11" s="389">
        <v>9.0</v>
      </c>
      <c r="FM11" s="389">
        <v>10.0</v>
      </c>
      <c r="FN11" s="389">
        <v>15.0</v>
      </c>
      <c r="FO11" s="389">
        <v>6.0</v>
      </c>
      <c r="FP11" s="389">
        <v>10.0</v>
      </c>
      <c r="FQ11" s="384"/>
      <c r="FR11" s="390">
        <f t="shared" si="4"/>
        <v>412</v>
      </c>
      <c r="FS11" s="384">
        <f t="shared" si="5"/>
        <v>69</v>
      </c>
      <c r="FT11" s="405">
        <f t="shared" si="6"/>
        <v>58.51424695</v>
      </c>
      <c r="FU11" s="392">
        <v>117920.0</v>
      </c>
      <c r="FV11" s="383"/>
      <c r="FW11" s="383"/>
      <c r="FX11" s="383"/>
      <c r="FY11" s="383"/>
      <c r="FZ11" s="383"/>
      <c r="GA11" s="383"/>
      <c r="GB11" s="383"/>
      <c r="GC11" s="383"/>
      <c r="GD11" s="383"/>
      <c r="GE11" s="383"/>
      <c r="GF11" s="383"/>
      <c r="GG11" s="383"/>
      <c r="GH11" s="383"/>
      <c r="GI11" s="383"/>
      <c r="GJ11" s="383"/>
      <c r="GK11" s="383"/>
    </row>
    <row r="12" ht="15.75" customHeight="1">
      <c r="A12" s="394"/>
      <c r="B12" s="394" t="s">
        <v>109</v>
      </c>
      <c r="C12" s="395"/>
      <c r="D12" s="396"/>
      <c r="E12" s="382"/>
      <c r="F12" s="382"/>
      <c r="G12" s="396"/>
      <c r="H12" s="396"/>
      <c r="I12" s="396"/>
      <c r="J12" s="397"/>
      <c r="K12" s="397"/>
      <c r="L12" s="397"/>
      <c r="M12" s="397"/>
      <c r="N12" s="397"/>
      <c r="O12" s="397"/>
      <c r="P12" s="397"/>
      <c r="Q12" s="397"/>
      <c r="R12" s="395"/>
      <c r="S12" s="395"/>
      <c r="T12" s="395"/>
      <c r="U12" s="394"/>
      <c r="V12" s="394"/>
      <c r="W12" s="394"/>
      <c r="X12" s="394"/>
      <c r="Y12" s="394"/>
      <c r="Z12" s="394"/>
      <c r="AA12" s="394"/>
      <c r="AB12" s="394"/>
      <c r="AC12" s="394"/>
      <c r="AD12" s="394"/>
      <c r="AE12" s="395"/>
      <c r="AF12" s="395"/>
      <c r="AG12" s="395"/>
      <c r="AH12" s="395"/>
      <c r="AI12" s="395"/>
      <c r="AJ12" s="395"/>
      <c r="AK12" s="395"/>
      <c r="AL12" s="395"/>
      <c r="AM12" s="395"/>
      <c r="AN12" s="395"/>
      <c r="AO12" s="395"/>
      <c r="AP12" s="395">
        <v>2.0</v>
      </c>
      <c r="AQ12" s="395"/>
      <c r="AR12" s="395"/>
      <c r="AS12" s="395"/>
      <c r="AT12" s="395"/>
      <c r="AU12" s="395"/>
      <c r="AV12" s="395"/>
      <c r="AW12" s="395"/>
      <c r="AX12" s="395"/>
      <c r="AY12" s="395"/>
      <c r="AZ12" s="395"/>
      <c r="BA12" s="395"/>
      <c r="BB12" s="395"/>
      <c r="BC12" s="395"/>
      <c r="BD12" s="395"/>
      <c r="BE12" s="395"/>
      <c r="BF12" s="395"/>
      <c r="BG12" s="396"/>
      <c r="BH12" s="396"/>
      <c r="BI12" s="395"/>
      <c r="BJ12" s="395"/>
      <c r="BK12" s="395"/>
      <c r="BL12" s="395"/>
      <c r="BM12" s="395"/>
      <c r="BN12" s="395"/>
      <c r="BO12" s="395"/>
      <c r="BP12" s="395"/>
      <c r="BQ12" s="395"/>
      <c r="BR12" s="395">
        <v>1.0</v>
      </c>
      <c r="BS12" s="395"/>
      <c r="BT12" s="395">
        <v>1.0</v>
      </c>
      <c r="BU12" s="395"/>
      <c r="BV12" s="395"/>
      <c r="BW12" s="395"/>
      <c r="BX12" s="395"/>
      <c r="BY12" s="395"/>
      <c r="BZ12" s="395"/>
      <c r="CA12" s="395"/>
      <c r="CB12" s="395"/>
      <c r="CC12" s="395">
        <v>2.0</v>
      </c>
      <c r="CD12" s="395"/>
      <c r="CE12" s="395"/>
      <c r="CF12" s="395"/>
      <c r="CG12" s="395"/>
      <c r="CH12" s="395"/>
      <c r="CI12" s="395">
        <v>1.0</v>
      </c>
      <c r="CJ12" s="395"/>
      <c r="CK12" s="395">
        <v>1.0</v>
      </c>
      <c r="CL12" s="395"/>
      <c r="CM12" s="395"/>
      <c r="CN12" s="395">
        <v>1.0</v>
      </c>
      <c r="CO12" s="395">
        <v>1.0</v>
      </c>
      <c r="CP12" s="395"/>
      <c r="CQ12" s="395"/>
      <c r="CR12" s="395">
        <v>1.0</v>
      </c>
      <c r="CS12" s="395">
        <v>1.0</v>
      </c>
      <c r="CT12" s="395">
        <v>1.0</v>
      </c>
      <c r="CU12" s="395">
        <v>1.0</v>
      </c>
      <c r="CV12" s="395">
        <v>1.0</v>
      </c>
      <c r="CW12" s="395"/>
      <c r="CX12" s="395"/>
      <c r="CY12" s="395">
        <v>2.0</v>
      </c>
      <c r="CZ12" s="395"/>
      <c r="DA12" s="395"/>
      <c r="DB12" s="395">
        <v>1.0</v>
      </c>
      <c r="DC12" s="398">
        <v>1.0</v>
      </c>
      <c r="DD12" s="398"/>
      <c r="DE12" s="398"/>
      <c r="DF12" s="398"/>
      <c r="DG12" s="398">
        <v>2.0</v>
      </c>
      <c r="DH12" s="398">
        <v>1.0</v>
      </c>
      <c r="DI12" s="398">
        <v>1.0</v>
      </c>
      <c r="DJ12" s="398">
        <v>2.0</v>
      </c>
      <c r="DK12" s="398">
        <v>1.0</v>
      </c>
      <c r="DL12" s="398">
        <v>1.0</v>
      </c>
      <c r="DM12" s="398"/>
      <c r="DN12" s="398">
        <v>2.0</v>
      </c>
      <c r="DO12" s="398"/>
      <c r="DP12" s="398">
        <v>3.0</v>
      </c>
      <c r="DQ12" s="398"/>
      <c r="DR12" s="398"/>
      <c r="DS12" s="398"/>
      <c r="DT12" s="398"/>
      <c r="DU12" s="395"/>
      <c r="DV12" s="395"/>
      <c r="DW12" s="398">
        <v>3.0</v>
      </c>
      <c r="DX12" s="398">
        <v>1.0</v>
      </c>
      <c r="DY12" s="395"/>
      <c r="DZ12" s="395"/>
      <c r="EA12" s="398">
        <v>1.0</v>
      </c>
      <c r="EB12" s="398">
        <v>2.0</v>
      </c>
      <c r="EC12" s="395"/>
      <c r="ED12" s="398">
        <v>2.0</v>
      </c>
      <c r="EE12" s="395"/>
      <c r="EF12" s="395"/>
      <c r="EG12" s="395"/>
      <c r="EH12" s="395"/>
      <c r="EI12" s="395"/>
      <c r="EJ12" s="395"/>
      <c r="EK12" s="395"/>
      <c r="EL12" s="395"/>
      <c r="EM12" s="395"/>
      <c r="EN12" s="398">
        <v>2.0</v>
      </c>
      <c r="EO12" s="398"/>
      <c r="EP12" s="398">
        <v>1.0</v>
      </c>
      <c r="EQ12" s="398">
        <v>2.0</v>
      </c>
      <c r="ER12" s="398"/>
      <c r="ES12" s="398">
        <v>2.0</v>
      </c>
      <c r="ET12" s="407"/>
      <c r="EU12" s="399">
        <v>2.0</v>
      </c>
      <c r="EV12" s="399">
        <v>1.0</v>
      </c>
      <c r="EW12" s="399">
        <v>2.0</v>
      </c>
      <c r="EX12" s="399">
        <v>1.0</v>
      </c>
      <c r="EY12" s="399">
        <v>4.0</v>
      </c>
      <c r="EZ12" s="399">
        <v>5.0</v>
      </c>
      <c r="FA12" s="399">
        <v>17.0</v>
      </c>
      <c r="FB12" s="399">
        <v>2.0</v>
      </c>
      <c r="FC12" s="399">
        <v>8.0</v>
      </c>
      <c r="FD12" s="399">
        <v>6.0</v>
      </c>
      <c r="FE12" s="399">
        <v>19.0</v>
      </c>
      <c r="FF12" s="399">
        <v>18.0</v>
      </c>
      <c r="FG12" s="399">
        <v>24.0</v>
      </c>
      <c r="FH12" s="399">
        <v>17.0</v>
      </c>
      <c r="FI12" s="399">
        <v>38.0</v>
      </c>
      <c r="FJ12" s="399">
        <v>38.0</v>
      </c>
      <c r="FK12" s="399">
        <v>30.0</v>
      </c>
      <c r="FL12" s="399">
        <v>19.0</v>
      </c>
      <c r="FM12" s="399">
        <v>26.0</v>
      </c>
      <c r="FN12" s="399">
        <v>6.0</v>
      </c>
      <c r="FO12" s="399">
        <v>18.0</v>
      </c>
      <c r="FP12" s="399">
        <v>5.0</v>
      </c>
      <c r="FQ12" s="395"/>
      <c r="FR12" s="400">
        <f t="shared" si="4"/>
        <v>354</v>
      </c>
      <c r="FS12" s="395">
        <f t="shared" si="5"/>
        <v>142</v>
      </c>
      <c r="FT12" s="401">
        <f t="shared" si="6"/>
        <v>447.1455112</v>
      </c>
      <c r="FU12" s="402">
        <v>31757.0</v>
      </c>
      <c r="FV12" s="394"/>
      <c r="FW12" s="394"/>
      <c r="FX12" s="394"/>
      <c r="FY12" s="394"/>
      <c r="FZ12" s="394"/>
      <c r="GA12" s="394"/>
      <c r="GB12" s="394"/>
      <c r="GC12" s="394"/>
      <c r="GD12" s="394"/>
      <c r="GE12" s="394"/>
      <c r="GF12" s="394"/>
      <c r="GG12" s="394"/>
      <c r="GH12" s="394"/>
      <c r="GI12" s="394"/>
      <c r="GJ12" s="394"/>
      <c r="GK12" s="394"/>
    </row>
    <row r="13" ht="15.75" customHeight="1">
      <c r="A13" s="383"/>
      <c r="B13" s="383" t="s">
        <v>110</v>
      </c>
      <c r="C13" s="384"/>
      <c r="D13" s="385"/>
      <c r="E13" s="386"/>
      <c r="F13" s="386"/>
      <c r="G13" s="385"/>
      <c r="H13" s="385"/>
      <c r="I13" s="385"/>
      <c r="J13" s="387"/>
      <c r="K13" s="387"/>
      <c r="L13" s="387"/>
      <c r="M13" s="387"/>
      <c r="N13" s="387"/>
      <c r="O13" s="387"/>
      <c r="P13" s="387"/>
      <c r="Q13" s="387"/>
      <c r="R13" s="384"/>
      <c r="S13" s="384"/>
      <c r="T13" s="384"/>
      <c r="U13" s="383"/>
      <c r="V13" s="383"/>
      <c r="W13" s="383"/>
      <c r="X13" s="383"/>
      <c r="Y13" s="383"/>
      <c r="Z13" s="383"/>
      <c r="AA13" s="383"/>
      <c r="AB13" s="383"/>
      <c r="AC13" s="383"/>
      <c r="AD13" s="383"/>
      <c r="AE13" s="384"/>
      <c r="AF13" s="384"/>
      <c r="AG13" s="384"/>
      <c r="AH13" s="384">
        <v>2.0</v>
      </c>
      <c r="AI13" s="384">
        <v>2.0</v>
      </c>
      <c r="AJ13" s="384"/>
      <c r="AK13" s="384"/>
      <c r="AL13" s="384">
        <v>1.0</v>
      </c>
      <c r="AM13" s="384"/>
      <c r="AN13" s="384"/>
      <c r="AO13" s="384"/>
      <c r="AP13" s="384"/>
      <c r="AQ13" s="384">
        <v>1.0</v>
      </c>
      <c r="AR13" s="384"/>
      <c r="AS13" s="384"/>
      <c r="AT13" s="384"/>
      <c r="AU13" s="384"/>
      <c r="AV13" s="384"/>
      <c r="AW13" s="384"/>
      <c r="AX13" s="384"/>
      <c r="AY13" s="384"/>
      <c r="AZ13" s="384"/>
      <c r="BA13" s="384"/>
      <c r="BB13" s="384"/>
      <c r="BC13" s="384"/>
      <c r="BD13" s="384"/>
      <c r="BE13" s="384"/>
      <c r="BF13" s="384"/>
      <c r="BG13" s="385"/>
      <c r="BH13" s="385"/>
      <c r="BI13" s="384"/>
      <c r="BJ13" s="384">
        <v>1.0</v>
      </c>
      <c r="BK13" s="384">
        <v>1.0</v>
      </c>
      <c r="BL13" s="384"/>
      <c r="BM13" s="384">
        <v>1.0</v>
      </c>
      <c r="BN13" s="384"/>
      <c r="BO13" s="384">
        <v>1.0</v>
      </c>
      <c r="BP13" s="384"/>
      <c r="BQ13" s="384"/>
      <c r="BR13" s="384">
        <v>1.0</v>
      </c>
      <c r="BS13" s="384"/>
      <c r="BT13" s="384"/>
      <c r="BU13" s="384">
        <v>3.0</v>
      </c>
      <c r="BV13" s="384">
        <v>2.0</v>
      </c>
      <c r="BW13" s="384"/>
      <c r="BX13" s="384"/>
      <c r="BY13" s="384">
        <v>1.0</v>
      </c>
      <c r="BZ13" s="384">
        <v>2.0</v>
      </c>
      <c r="CA13" s="384">
        <v>1.0</v>
      </c>
      <c r="CB13" s="384"/>
      <c r="CC13" s="384">
        <v>2.0</v>
      </c>
      <c r="CD13" s="384"/>
      <c r="CE13" s="384"/>
      <c r="CF13" s="384">
        <v>5.0</v>
      </c>
      <c r="CG13" s="384">
        <v>1.0</v>
      </c>
      <c r="CH13" s="384"/>
      <c r="CI13" s="384">
        <v>2.0</v>
      </c>
      <c r="CJ13" s="384"/>
      <c r="CK13" s="384"/>
      <c r="CL13" s="384"/>
      <c r="CM13" s="384">
        <v>4.0</v>
      </c>
      <c r="CN13" s="384"/>
      <c r="CO13" s="384">
        <v>1.0</v>
      </c>
      <c r="CP13" s="384"/>
      <c r="CQ13" s="384">
        <v>1.0</v>
      </c>
      <c r="CR13" s="384"/>
      <c r="CS13" s="384"/>
      <c r="CT13" s="384"/>
      <c r="CU13" s="384"/>
      <c r="CV13" s="384">
        <v>4.0</v>
      </c>
      <c r="CW13" s="384"/>
      <c r="CX13" s="384"/>
      <c r="CY13" s="384"/>
      <c r="CZ13" s="384"/>
      <c r="DA13" s="384">
        <v>3.0</v>
      </c>
      <c r="DB13" s="384"/>
      <c r="DC13" s="384"/>
      <c r="DD13" s="384"/>
      <c r="DE13" s="384"/>
      <c r="DF13" s="384"/>
      <c r="DG13" s="384"/>
      <c r="DH13" s="384"/>
      <c r="DI13" s="384"/>
      <c r="DJ13" s="384"/>
      <c r="DK13" s="384"/>
      <c r="DL13" s="384"/>
      <c r="DM13" s="388">
        <v>2.0</v>
      </c>
      <c r="DN13" s="388"/>
      <c r="DO13" s="388">
        <v>1.0</v>
      </c>
      <c r="DP13" s="384"/>
      <c r="DQ13" s="384"/>
      <c r="DR13" s="388">
        <v>4.0</v>
      </c>
      <c r="DS13" s="388">
        <v>1.0</v>
      </c>
      <c r="DT13" s="388"/>
      <c r="DU13" s="384"/>
      <c r="DV13" s="384"/>
      <c r="DW13" s="388">
        <v>2.0</v>
      </c>
      <c r="DX13" s="388">
        <v>2.0</v>
      </c>
      <c r="DY13" s="384"/>
      <c r="DZ13" s="384"/>
      <c r="EA13" s="388">
        <v>1.0</v>
      </c>
      <c r="EB13" s="388">
        <v>2.0</v>
      </c>
      <c r="EC13" s="384"/>
      <c r="ED13" s="388">
        <v>1.0</v>
      </c>
      <c r="EE13" s="384"/>
      <c r="EF13" s="384"/>
      <c r="EG13" s="388">
        <v>2.0</v>
      </c>
      <c r="EH13" s="384"/>
      <c r="EI13" s="388">
        <v>2.0</v>
      </c>
      <c r="EJ13" s="388"/>
      <c r="EK13" s="388">
        <v>2.0</v>
      </c>
      <c r="EL13" s="388">
        <v>6.0</v>
      </c>
      <c r="EM13" s="388">
        <v>14.0</v>
      </c>
      <c r="EN13" s="388">
        <v>13.0</v>
      </c>
      <c r="EO13" s="388"/>
      <c r="EP13" s="388">
        <v>18.0</v>
      </c>
      <c r="EQ13" s="388">
        <v>34.0</v>
      </c>
      <c r="ER13" s="388">
        <v>24.0</v>
      </c>
      <c r="ES13" s="388">
        <v>33.0</v>
      </c>
      <c r="ET13" s="408">
        <v>54.0</v>
      </c>
      <c r="EU13" s="408">
        <v>90.0</v>
      </c>
      <c r="EV13" s="408">
        <v>59.0</v>
      </c>
      <c r="EW13" s="408">
        <v>46.0</v>
      </c>
      <c r="EX13" s="408">
        <v>85.0</v>
      </c>
      <c r="EY13" s="408">
        <v>162.0</v>
      </c>
      <c r="EZ13" s="408">
        <v>100.0</v>
      </c>
      <c r="FA13" s="408">
        <v>151.0</v>
      </c>
      <c r="FB13" s="408">
        <v>31.0</v>
      </c>
      <c r="FC13" s="408">
        <v>24.0</v>
      </c>
      <c r="FD13" s="408">
        <v>52.0</v>
      </c>
      <c r="FE13" s="408">
        <v>48.0</v>
      </c>
      <c r="FF13" s="408">
        <v>98.0</v>
      </c>
      <c r="FG13" s="408">
        <v>24.0</v>
      </c>
      <c r="FH13" s="408">
        <v>83.0</v>
      </c>
      <c r="FI13" s="408">
        <v>29.0</v>
      </c>
      <c r="FJ13" s="408">
        <v>147.0</v>
      </c>
      <c r="FK13" s="408">
        <v>87.0</v>
      </c>
      <c r="FL13" s="408">
        <v>95.0</v>
      </c>
      <c r="FM13" s="408">
        <v>112.0</v>
      </c>
      <c r="FN13" s="408">
        <v>62.0</v>
      </c>
      <c r="FO13" s="408">
        <v>55.0</v>
      </c>
      <c r="FP13" s="408">
        <v>47.0</v>
      </c>
      <c r="FQ13" s="408"/>
      <c r="FR13" s="388">
        <f t="shared" si="4"/>
        <v>1948</v>
      </c>
      <c r="FS13" s="388">
        <f t="shared" si="5"/>
        <v>605</v>
      </c>
      <c r="FT13" s="405">
        <f t="shared" si="6"/>
        <v>615.5442734</v>
      </c>
      <c r="FU13" s="392">
        <v>98287.0</v>
      </c>
      <c r="FV13" s="383"/>
      <c r="FW13" s="383"/>
      <c r="FX13" s="383"/>
      <c r="FY13" s="383"/>
      <c r="FZ13" s="383"/>
      <c r="GA13" s="383"/>
      <c r="GB13" s="383"/>
      <c r="GC13" s="383"/>
      <c r="GD13" s="383"/>
      <c r="GE13" s="383"/>
      <c r="GF13" s="383"/>
      <c r="GG13" s="383"/>
      <c r="GH13" s="383"/>
      <c r="GI13" s="383"/>
      <c r="GJ13" s="383"/>
      <c r="GK13" s="383"/>
    </row>
    <row r="14" ht="15.75" customHeight="1">
      <c r="A14" s="409"/>
      <c r="B14" s="410" t="s">
        <v>111</v>
      </c>
      <c r="C14" s="411"/>
      <c r="D14" s="412"/>
      <c r="E14" s="413"/>
      <c r="F14" s="413"/>
      <c r="G14" s="412"/>
      <c r="H14" s="412"/>
      <c r="I14" s="412"/>
      <c r="J14" s="414"/>
      <c r="K14" s="414"/>
      <c r="L14" s="414"/>
      <c r="M14" s="414"/>
      <c r="N14" s="414"/>
      <c r="O14" s="414"/>
      <c r="P14" s="414"/>
      <c r="Q14" s="414"/>
      <c r="R14" s="411"/>
      <c r="S14" s="411"/>
      <c r="T14" s="411"/>
      <c r="U14" s="415"/>
      <c r="V14" s="415"/>
      <c r="W14" s="415"/>
      <c r="X14" s="415"/>
      <c r="Y14" s="415"/>
      <c r="Z14" s="415"/>
      <c r="AA14" s="415"/>
      <c r="AB14" s="415"/>
      <c r="AC14" s="415"/>
      <c r="AD14" s="415"/>
      <c r="AE14" s="411"/>
      <c r="AF14" s="411"/>
      <c r="AG14" s="411"/>
      <c r="AH14" s="411"/>
      <c r="AI14" s="411"/>
      <c r="AJ14" s="411"/>
      <c r="AK14" s="411"/>
      <c r="AL14" s="411"/>
      <c r="AM14" s="411"/>
      <c r="AN14" s="411"/>
      <c r="AO14" s="411"/>
      <c r="AP14" s="411"/>
      <c r="AQ14" s="411"/>
      <c r="AR14" s="411"/>
      <c r="AS14" s="411"/>
      <c r="AT14" s="411"/>
      <c r="AU14" s="411"/>
      <c r="AV14" s="411"/>
      <c r="AW14" s="411"/>
      <c r="AX14" s="411"/>
      <c r="AY14" s="411"/>
      <c r="AZ14" s="411"/>
      <c r="BA14" s="411"/>
      <c r="BB14" s="411"/>
      <c r="BC14" s="411"/>
      <c r="BD14" s="411">
        <v>1.0</v>
      </c>
      <c r="BE14" s="411"/>
      <c r="BF14" s="411">
        <v>1.0</v>
      </c>
      <c r="BG14" s="412"/>
      <c r="BH14" s="412"/>
      <c r="BI14" s="411"/>
      <c r="BJ14" s="411"/>
      <c r="BK14" s="411"/>
      <c r="BL14" s="411"/>
      <c r="BM14" s="411"/>
      <c r="BN14" s="411">
        <v>1.0</v>
      </c>
      <c r="BO14" s="411">
        <v>3.0</v>
      </c>
      <c r="BP14" s="411">
        <v>2.0</v>
      </c>
      <c r="BQ14" s="411"/>
      <c r="BR14" s="411"/>
      <c r="BS14" s="411">
        <v>2.0</v>
      </c>
      <c r="BT14" s="411"/>
      <c r="BU14" s="411"/>
      <c r="BV14" s="411">
        <v>2.0</v>
      </c>
      <c r="BW14" s="411">
        <v>1.0</v>
      </c>
      <c r="BX14" s="411">
        <v>2.0</v>
      </c>
      <c r="BY14" s="411">
        <v>2.0</v>
      </c>
      <c r="BZ14" s="411">
        <v>2.0</v>
      </c>
      <c r="CA14" s="411">
        <v>1.0</v>
      </c>
      <c r="CB14" s="411">
        <v>5.0</v>
      </c>
      <c r="CC14" s="411">
        <v>6.0</v>
      </c>
      <c r="CD14" s="411">
        <v>1.0</v>
      </c>
      <c r="CE14" s="411"/>
      <c r="CF14" s="411"/>
      <c r="CG14" s="411"/>
      <c r="CH14" s="411"/>
      <c r="CI14" s="411"/>
      <c r="CJ14" s="411"/>
      <c r="CK14" s="411">
        <v>1.0</v>
      </c>
      <c r="CL14" s="411">
        <v>1.0</v>
      </c>
      <c r="CM14" s="411">
        <v>2.0</v>
      </c>
      <c r="CN14" s="411">
        <v>3.0</v>
      </c>
      <c r="CO14" s="411">
        <v>2.0</v>
      </c>
      <c r="CP14" s="411"/>
      <c r="CQ14" s="411"/>
      <c r="CR14" s="411"/>
      <c r="CS14" s="411"/>
      <c r="CT14" s="411"/>
      <c r="CU14" s="411"/>
      <c r="CV14" s="411"/>
      <c r="CW14" s="411"/>
      <c r="CX14" s="411"/>
      <c r="CY14" s="411"/>
      <c r="CZ14" s="411"/>
      <c r="DA14" s="411"/>
      <c r="DB14" s="411"/>
      <c r="DC14" s="411"/>
      <c r="DD14" s="411"/>
      <c r="DE14" s="411"/>
      <c r="DF14" s="411"/>
      <c r="DG14" s="411"/>
      <c r="DH14" s="411"/>
      <c r="DI14" s="411"/>
      <c r="DJ14" s="411"/>
      <c r="DK14" s="411"/>
      <c r="DL14" s="411"/>
      <c r="DM14" s="411"/>
      <c r="DN14" s="411"/>
      <c r="DO14" s="411"/>
      <c r="DP14" s="411"/>
      <c r="DQ14" s="411"/>
      <c r="DR14" s="411"/>
      <c r="DS14" s="411"/>
      <c r="DT14" s="411"/>
      <c r="DU14" s="411"/>
      <c r="DV14" s="411"/>
      <c r="DW14" s="411"/>
      <c r="DX14" s="411"/>
      <c r="DY14" s="411"/>
      <c r="DZ14" s="411"/>
      <c r="EA14" s="411"/>
      <c r="EB14" s="411"/>
      <c r="EC14" s="411"/>
      <c r="ED14" s="411"/>
      <c r="EE14" s="416"/>
      <c r="EF14" s="416"/>
      <c r="EG14" s="416"/>
      <c r="EH14" s="411"/>
      <c r="EI14" s="416"/>
      <c r="EJ14" s="416"/>
      <c r="EK14" s="416"/>
      <c r="EL14" s="411"/>
      <c r="EM14" s="411"/>
      <c r="EN14" s="411"/>
      <c r="EO14" s="411"/>
      <c r="EP14" s="411"/>
      <c r="EQ14" s="411"/>
      <c r="ER14" s="411"/>
      <c r="ES14" s="411"/>
      <c r="ET14" s="417"/>
      <c r="EU14" s="417"/>
      <c r="EV14" s="417"/>
      <c r="EW14" s="417"/>
      <c r="EX14" s="417"/>
      <c r="EY14" s="417"/>
      <c r="EZ14" s="417"/>
      <c r="FA14" s="417"/>
      <c r="FB14" s="417"/>
      <c r="FC14" s="417"/>
      <c r="FD14" s="417"/>
      <c r="FE14" s="417"/>
      <c r="FF14" s="417"/>
      <c r="FG14" s="417"/>
      <c r="FH14" s="417"/>
      <c r="FI14" s="417"/>
      <c r="FJ14" s="417"/>
      <c r="FK14" s="417"/>
      <c r="FL14" s="417"/>
      <c r="FM14" s="417"/>
      <c r="FN14" s="417"/>
      <c r="FO14" s="417"/>
      <c r="FP14" s="417"/>
      <c r="FQ14" s="411"/>
      <c r="FR14" s="411">
        <f t="shared" si="4"/>
        <v>41</v>
      </c>
      <c r="FS14" s="411">
        <f t="shared" si="5"/>
        <v>0</v>
      </c>
      <c r="FT14" s="401">
        <f t="shared" si="6"/>
        <v>0</v>
      </c>
      <c r="FU14" s="418">
        <v>190988.0</v>
      </c>
      <c r="FV14" s="415"/>
      <c r="FW14" s="415"/>
      <c r="FX14" s="415"/>
      <c r="FY14" s="415"/>
      <c r="FZ14" s="415"/>
      <c r="GA14" s="415"/>
      <c r="GB14" s="415"/>
      <c r="GC14" s="415"/>
      <c r="GD14" s="415"/>
      <c r="GE14" s="415"/>
      <c r="GF14" s="415"/>
      <c r="GG14" s="415"/>
      <c r="GH14" s="415"/>
      <c r="GI14" s="415"/>
      <c r="GJ14" s="415"/>
      <c r="GK14" s="415"/>
    </row>
    <row r="15" ht="15.75" customHeight="1">
      <c r="A15" s="383"/>
      <c r="B15" s="383" t="s">
        <v>112</v>
      </c>
      <c r="C15" s="384"/>
      <c r="D15" s="385"/>
      <c r="E15" s="386"/>
      <c r="F15" s="386"/>
      <c r="G15" s="385"/>
      <c r="H15" s="385"/>
      <c r="I15" s="385"/>
      <c r="J15" s="387"/>
      <c r="K15" s="387"/>
      <c r="L15" s="387"/>
      <c r="M15" s="387"/>
      <c r="N15" s="387"/>
      <c r="O15" s="387"/>
      <c r="P15" s="387"/>
      <c r="Q15" s="387"/>
      <c r="R15" s="384"/>
      <c r="S15" s="384"/>
      <c r="T15" s="384"/>
      <c r="U15" s="383"/>
      <c r="V15" s="383"/>
      <c r="W15" s="383"/>
      <c r="X15" s="383"/>
      <c r="Y15" s="383"/>
      <c r="Z15" s="383"/>
      <c r="AA15" s="383"/>
      <c r="AB15" s="383"/>
      <c r="AC15" s="383"/>
      <c r="AD15" s="383"/>
      <c r="AE15" s="384"/>
      <c r="AF15" s="384"/>
      <c r="AG15" s="384">
        <v>2.0</v>
      </c>
      <c r="AH15" s="384"/>
      <c r="AI15" s="384"/>
      <c r="AJ15" s="384"/>
      <c r="AK15" s="384"/>
      <c r="AL15" s="384"/>
      <c r="AM15" s="384"/>
      <c r="AN15" s="384"/>
      <c r="AO15" s="384"/>
      <c r="AP15" s="384"/>
      <c r="AQ15" s="384"/>
      <c r="AR15" s="384"/>
      <c r="AS15" s="384"/>
      <c r="AT15" s="384"/>
      <c r="AU15" s="384">
        <v>1.0</v>
      </c>
      <c r="AV15" s="384"/>
      <c r="AW15" s="384"/>
      <c r="AX15" s="384"/>
      <c r="AY15" s="384"/>
      <c r="AZ15" s="384"/>
      <c r="BA15" s="384"/>
      <c r="BB15" s="384"/>
      <c r="BC15" s="384"/>
      <c r="BD15" s="384"/>
      <c r="BE15" s="384"/>
      <c r="BF15" s="384"/>
      <c r="BG15" s="385"/>
      <c r="BH15" s="385"/>
      <c r="BI15" s="384"/>
      <c r="BJ15" s="384"/>
      <c r="BK15" s="384"/>
      <c r="BL15" s="384"/>
      <c r="BM15" s="384"/>
      <c r="BN15" s="384"/>
      <c r="BO15" s="384"/>
      <c r="BP15" s="384"/>
      <c r="BQ15" s="384"/>
      <c r="BR15" s="384"/>
      <c r="BS15" s="384"/>
      <c r="BT15" s="384"/>
      <c r="BU15" s="384"/>
      <c r="BV15" s="384"/>
      <c r="BW15" s="384"/>
      <c r="BX15" s="384"/>
      <c r="BY15" s="384"/>
      <c r="BZ15" s="384"/>
      <c r="CA15" s="384"/>
      <c r="CB15" s="384"/>
      <c r="CC15" s="384"/>
      <c r="CD15" s="384"/>
      <c r="CE15" s="384"/>
      <c r="CF15" s="384"/>
      <c r="CG15" s="384"/>
      <c r="CH15" s="384"/>
      <c r="CI15" s="384"/>
      <c r="CJ15" s="384"/>
      <c r="CK15" s="384"/>
      <c r="CL15" s="384"/>
      <c r="CM15" s="384"/>
      <c r="CN15" s="384"/>
      <c r="CO15" s="384"/>
      <c r="CP15" s="384"/>
      <c r="CQ15" s="384"/>
      <c r="CR15" s="384"/>
      <c r="CS15" s="384"/>
      <c r="CT15" s="384"/>
      <c r="CU15" s="384"/>
      <c r="CV15" s="384"/>
      <c r="CW15" s="384"/>
      <c r="CX15" s="384"/>
      <c r="CY15" s="384"/>
      <c r="CZ15" s="384"/>
      <c r="DA15" s="384"/>
      <c r="DB15" s="384"/>
      <c r="DC15" s="384"/>
      <c r="DD15" s="384"/>
      <c r="DE15" s="384"/>
      <c r="DF15" s="384"/>
      <c r="DG15" s="384"/>
      <c r="DH15" s="384"/>
      <c r="DI15" s="384"/>
      <c r="DJ15" s="384"/>
      <c r="DK15" s="384"/>
      <c r="DL15" s="384"/>
      <c r="DM15" s="384"/>
      <c r="DN15" s="384"/>
      <c r="DO15" s="384"/>
      <c r="DP15" s="384"/>
      <c r="DQ15" s="384"/>
      <c r="DR15" s="384"/>
      <c r="DS15" s="384"/>
      <c r="DT15" s="384"/>
      <c r="DU15" s="388"/>
      <c r="DV15" s="384"/>
      <c r="DW15" s="384"/>
      <c r="DX15" s="384"/>
      <c r="DY15" s="384"/>
      <c r="DZ15" s="384"/>
      <c r="EA15" s="384"/>
      <c r="EB15" s="384"/>
      <c r="EC15" s="384"/>
      <c r="ED15" s="384"/>
      <c r="EE15" s="384"/>
      <c r="EF15" s="384"/>
      <c r="EG15" s="384"/>
      <c r="EH15" s="384"/>
      <c r="EI15" s="384"/>
      <c r="EJ15" s="384"/>
      <c r="EK15" s="384"/>
      <c r="EL15" s="384"/>
      <c r="EM15" s="384"/>
      <c r="EN15" s="384"/>
      <c r="EO15" s="384"/>
      <c r="EP15" s="384"/>
      <c r="EQ15" s="384"/>
      <c r="ER15" s="384"/>
      <c r="ES15" s="384"/>
      <c r="ET15" s="419"/>
      <c r="EU15" s="419"/>
      <c r="EV15" s="419"/>
      <c r="EW15" s="419"/>
      <c r="EX15" s="419"/>
      <c r="EY15" s="389">
        <v>1.0</v>
      </c>
      <c r="EZ15" s="389"/>
      <c r="FA15" s="389">
        <v>1.0</v>
      </c>
      <c r="FB15" s="389"/>
      <c r="FC15" s="389"/>
      <c r="FD15" s="389">
        <v>1.0</v>
      </c>
      <c r="FE15" s="389"/>
      <c r="FF15" s="389"/>
      <c r="FG15" s="389"/>
      <c r="FH15" s="389"/>
      <c r="FI15" s="389"/>
      <c r="FJ15" s="420"/>
      <c r="FK15" s="420"/>
      <c r="FL15" s="420"/>
      <c r="FM15" s="420"/>
      <c r="FN15" s="420"/>
      <c r="FO15" s="420"/>
      <c r="FP15" s="420"/>
      <c r="FQ15" s="384"/>
      <c r="FR15" s="390">
        <f t="shared" si="4"/>
        <v>6</v>
      </c>
      <c r="FS15" s="384">
        <f t="shared" si="5"/>
        <v>0</v>
      </c>
      <c r="FT15" s="405">
        <f t="shared" si="6"/>
        <v>0</v>
      </c>
      <c r="FU15" s="421">
        <v>7310.0</v>
      </c>
      <c r="FV15" s="383"/>
      <c r="FW15" s="383"/>
      <c r="FX15" s="383"/>
      <c r="FY15" s="383"/>
      <c r="FZ15" s="383"/>
      <c r="GA15" s="383"/>
      <c r="GB15" s="383"/>
      <c r="GC15" s="383"/>
      <c r="GD15" s="383"/>
      <c r="GE15" s="383"/>
      <c r="GF15" s="383"/>
      <c r="GG15" s="383"/>
      <c r="GH15" s="383"/>
      <c r="GI15" s="383"/>
      <c r="GJ15" s="383"/>
      <c r="GK15" s="383"/>
    </row>
    <row r="16" ht="15.75" customHeight="1">
      <c r="A16" s="394"/>
      <c r="B16" s="394" t="s">
        <v>113</v>
      </c>
      <c r="C16" s="395"/>
      <c r="D16" s="396"/>
      <c r="E16" s="382"/>
      <c r="F16" s="382"/>
      <c r="G16" s="396"/>
      <c r="H16" s="396"/>
      <c r="I16" s="396"/>
      <c r="J16" s="397"/>
      <c r="K16" s="397"/>
      <c r="L16" s="397"/>
      <c r="M16" s="397"/>
      <c r="N16" s="397"/>
      <c r="O16" s="397"/>
      <c r="P16" s="397"/>
      <c r="Q16" s="397"/>
      <c r="R16" s="395"/>
      <c r="S16" s="395"/>
      <c r="T16" s="395"/>
      <c r="U16" s="394"/>
      <c r="V16" s="394"/>
      <c r="W16" s="394"/>
      <c r="X16" s="394"/>
      <c r="Y16" s="394"/>
      <c r="Z16" s="394"/>
      <c r="AA16" s="394"/>
      <c r="AB16" s="394"/>
      <c r="AC16" s="394"/>
      <c r="AD16" s="394"/>
      <c r="AE16" s="395"/>
      <c r="AF16" s="395"/>
      <c r="AG16" s="395"/>
      <c r="AH16" s="395"/>
      <c r="AI16" s="395"/>
      <c r="AJ16" s="395"/>
      <c r="AK16" s="395"/>
      <c r="AL16" s="395"/>
      <c r="AM16" s="395"/>
      <c r="AN16" s="395"/>
      <c r="AO16" s="395"/>
      <c r="AP16" s="395"/>
      <c r="AQ16" s="395"/>
      <c r="AR16" s="395"/>
      <c r="AS16" s="395"/>
      <c r="AT16" s="395"/>
      <c r="AU16" s="395"/>
      <c r="AV16" s="395"/>
      <c r="AW16" s="395"/>
      <c r="AX16" s="395"/>
      <c r="AY16" s="395"/>
      <c r="AZ16" s="395"/>
      <c r="BA16" s="395"/>
      <c r="BB16" s="395"/>
      <c r="BC16" s="395"/>
      <c r="BD16" s="395"/>
      <c r="BE16" s="395"/>
      <c r="BF16" s="395"/>
      <c r="BG16" s="396"/>
      <c r="BH16" s="396"/>
      <c r="BI16" s="395"/>
      <c r="BJ16" s="395"/>
      <c r="BK16" s="395"/>
      <c r="BL16" s="395"/>
      <c r="BM16" s="395"/>
      <c r="BN16" s="395"/>
      <c r="BO16" s="395"/>
      <c r="BP16" s="395"/>
      <c r="BQ16" s="395"/>
      <c r="BR16" s="395"/>
      <c r="BS16" s="395"/>
      <c r="BT16" s="395"/>
      <c r="BU16" s="395"/>
      <c r="BV16" s="395"/>
      <c r="BW16" s="395"/>
      <c r="BX16" s="395"/>
      <c r="BY16" s="395"/>
      <c r="BZ16" s="395"/>
      <c r="CA16" s="395"/>
      <c r="CB16" s="395"/>
      <c r="CC16" s="395"/>
      <c r="CD16" s="395"/>
      <c r="CE16" s="395"/>
      <c r="CF16" s="395"/>
      <c r="CG16" s="395"/>
      <c r="CH16" s="395"/>
      <c r="CI16" s="395"/>
      <c r="CJ16" s="395"/>
      <c r="CK16" s="395"/>
      <c r="CL16" s="395"/>
      <c r="CM16" s="395"/>
      <c r="CN16" s="395"/>
      <c r="CO16" s="395"/>
      <c r="CP16" s="395"/>
      <c r="CQ16" s="395"/>
      <c r="CR16" s="395"/>
      <c r="CS16" s="395"/>
      <c r="CT16" s="395"/>
      <c r="CU16" s="395"/>
      <c r="CV16" s="395"/>
      <c r="CW16" s="395"/>
      <c r="CX16" s="395"/>
      <c r="CY16" s="395"/>
      <c r="CZ16" s="395"/>
      <c r="DA16" s="395">
        <v>1.0</v>
      </c>
      <c r="DB16" s="395"/>
      <c r="DC16" s="395"/>
      <c r="DD16" s="395"/>
      <c r="DE16" s="395"/>
      <c r="DF16" s="395"/>
      <c r="DG16" s="398">
        <v>1.0</v>
      </c>
      <c r="DH16" s="395"/>
      <c r="DI16" s="395"/>
      <c r="DJ16" s="395"/>
      <c r="DK16" s="395"/>
      <c r="DL16" s="395"/>
      <c r="DM16" s="395"/>
      <c r="DN16" s="395"/>
      <c r="DO16" s="395"/>
      <c r="DP16" s="395"/>
      <c r="DQ16" s="395"/>
      <c r="DR16" s="395"/>
      <c r="DS16" s="395"/>
      <c r="DT16" s="395"/>
      <c r="DU16" s="395"/>
      <c r="DV16" s="398">
        <v>1.0</v>
      </c>
      <c r="DW16" s="395"/>
      <c r="DX16" s="395"/>
      <c r="DY16" s="395"/>
      <c r="DZ16" s="395"/>
      <c r="EA16" s="395"/>
      <c r="EB16" s="395"/>
      <c r="EC16" s="395"/>
      <c r="ED16" s="398">
        <v>1.0</v>
      </c>
      <c r="EE16" s="398">
        <v>1.0</v>
      </c>
      <c r="EF16" s="398">
        <v>1.0</v>
      </c>
      <c r="EG16" s="395"/>
      <c r="EH16" s="398">
        <v>1.0</v>
      </c>
      <c r="EI16" s="398"/>
      <c r="EJ16" s="398">
        <v>1.0</v>
      </c>
      <c r="EK16" s="398"/>
      <c r="EL16" s="398"/>
      <c r="EM16" s="398"/>
      <c r="EN16" s="398"/>
      <c r="EO16" s="398">
        <v>1.0</v>
      </c>
      <c r="EP16" s="398">
        <v>1.0</v>
      </c>
      <c r="EQ16" s="398"/>
      <c r="ER16" s="398"/>
      <c r="ES16" s="398"/>
      <c r="ET16" s="407"/>
      <c r="EU16" s="407"/>
      <c r="EV16" s="407"/>
      <c r="EW16" s="407"/>
      <c r="EX16" s="422"/>
      <c r="EY16" s="399">
        <v>1.0</v>
      </c>
      <c r="EZ16" s="399">
        <v>2.0</v>
      </c>
      <c r="FA16" s="399">
        <v>1.0</v>
      </c>
      <c r="FB16" s="399"/>
      <c r="FC16" s="399"/>
      <c r="FD16" s="399">
        <v>1.0</v>
      </c>
      <c r="FE16" s="399">
        <v>1.0</v>
      </c>
      <c r="FF16" s="399"/>
      <c r="FG16" s="399">
        <v>1.0</v>
      </c>
      <c r="FH16" s="399"/>
      <c r="FI16" s="399"/>
      <c r="FJ16" s="422"/>
      <c r="FK16" s="399">
        <v>3.0</v>
      </c>
      <c r="FL16" s="399"/>
      <c r="FM16" s="399"/>
      <c r="FN16" s="399">
        <v>3.0</v>
      </c>
      <c r="FO16" s="399"/>
      <c r="FP16" s="399"/>
      <c r="FQ16" s="395"/>
      <c r="FR16" s="400">
        <f t="shared" si="4"/>
        <v>23</v>
      </c>
      <c r="FS16" s="395">
        <f t="shared" si="5"/>
        <v>6</v>
      </c>
      <c r="FT16" s="401">
        <f t="shared" si="6"/>
        <v>17.44388882</v>
      </c>
      <c r="FU16" s="423">
        <v>34396.0</v>
      </c>
      <c r="FV16" s="394"/>
      <c r="FW16" s="394"/>
      <c r="FX16" s="394"/>
      <c r="FY16" s="394"/>
      <c r="FZ16" s="394"/>
      <c r="GA16" s="394"/>
      <c r="GB16" s="394"/>
      <c r="GC16" s="394"/>
      <c r="GD16" s="394"/>
      <c r="GE16" s="394"/>
      <c r="GF16" s="394"/>
      <c r="GG16" s="394"/>
      <c r="GH16" s="394"/>
      <c r="GI16" s="394"/>
      <c r="GJ16" s="394"/>
      <c r="GK16" s="394"/>
    </row>
    <row r="17" ht="15.75" customHeight="1">
      <c r="A17" s="424"/>
      <c r="B17" s="425" t="s">
        <v>114</v>
      </c>
      <c r="C17" s="426"/>
      <c r="D17" s="426"/>
      <c r="E17" s="427"/>
      <c r="F17" s="427"/>
      <c r="G17" s="428"/>
      <c r="H17" s="428"/>
      <c r="I17" s="428"/>
      <c r="J17" s="429"/>
      <c r="K17" s="429"/>
      <c r="L17" s="429"/>
      <c r="M17" s="429"/>
      <c r="N17" s="429"/>
      <c r="O17" s="429"/>
      <c r="P17" s="429"/>
      <c r="Q17" s="429"/>
      <c r="R17" s="426"/>
      <c r="S17" s="426"/>
      <c r="T17" s="426"/>
      <c r="U17" s="430"/>
      <c r="V17" s="430"/>
      <c r="W17" s="430"/>
      <c r="X17" s="430"/>
      <c r="Y17" s="430"/>
      <c r="Z17" s="430"/>
      <c r="AA17" s="430"/>
      <c r="AB17" s="430"/>
      <c r="AC17" s="430"/>
      <c r="AD17" s="430"/>
      <c r="AE17" s="426"/>
      <c r="AF17" s="426"/>
      <c r="AG17" s="426"/>
      <c r="AH17" s="426"/>
      <c r="AI17" s="426"/>
      <c r="AJ17" s="426"/>
      <c r="AK17" s="426"/>
      <c r="AL17" s="426"/>
      <c r="AM17" s="426"/>
      <c r="AN17" s="426"/>
      <c r="AO17" s="426"/>
      <c r="AP17" s="426"/>
      <c r="AQ17" s="426"/>
      <c r="AR17" s="426"/>
      <c r="AS17" s="426"/>
      <c r="AT17" s="426"/>
      <c r="AU17" s="426"/>
      <c r="AV17" s="426"/>
      <c r="AW17" s="426"/>
      <c r="AX17" s="426"/>
      <c r="AY17" s="426"/>
      <c r="AZ17" s="426"/>
      <c r="BA17" s="426"/>
      <c r="BB17" s="426"/>
      <c r="BC17" s="426"/>
      <c r="BD17" s="426"/>
      <c r="BE17" s="426"/>
      <c r="BF17" s="426"/>
      <c r="BG17" s="428"/>
      <c r="BH17" s="428"/>
      <c r="BI17" s="426"/>
      <c r="BJ17" s="426"/>
      <c r="BK17" s="426">
        <v>2.0</v>
      </c>
      <c r="BL17" s="426"/>
      <c r="BM17" s="426"/>
      <c r="BN17" s="426"/>
      <c r="BO17" s="426"/>
      <c r="BP17" s="426"/>
      <c r="BQ17" s="426"/>
      <c r="BR17" s="426"/>
      <c r="BS17" s="426"/>
      <c r="BT17" s="426"/>
      <c r="BU17" s="426"/>
      <c r="BV17" s="426"/>
      <c r="BW17" s="426"/>
      <c r="BX17" s="426"/>
      <c r="BY17" s="426"/>
      <c r="BZ17" s="426"/>
      <c r="CA17" s="426"/>
      <c r="CB17" s="426"/>
      <c r="CC17" s="426"/>
      <c r="CD17" s="426"/>
      <c r="CE17" s="426"/>
      <c r="CF17" s="426"/>
      <c r="CG17" s="426"/>
      <c r="CH17" s="426"/>
      <c r="CI17" s="426"/>
      <c r="CJ17" s="426"/>
      <c r="CK17" s="426"/>
      <c r="CL17" s="426"/>
      <c r="CM17" s="426"/>
      <c r="CN17" s="426"/>
      <c r="CO17" s="426"/>
      <c r="CP17" s="426"/>
      <c r="CQ17" s="426"/>
      <c r="CR17" s="426"/>
      <c r="CS17" s="426"/>
      <c r="CT17" s="426"/>
      <c r="CU17" s="426"/>
      <c r="CV17" s="426">
        <v>2.0</v>
      </c>
      <c r="CW17" s="426">
        <v>1.0</v>
      </c>
      <c r="CX17" s="426"/>
      <c r="CY17" s="426"/>
      <c r="CZ17" s="426">
        <v>2.0</v>
      </c>
      <c r="DA17" s="426"/>
      <c r="DB17" s="426"/>
      <c r="DC17" s="431">
        <v>3.0</v>
      </c>
      <c r="DD17" s="431"/>
      <c r="DE17" s="431"/>
      <c r="DF17" s="431"/>
      <c r="DG17" s="431"/>
      <c r="DH17" s="431">
        <v>1.0</v>
      </c>
      <c r="DI17" s="431">
        <v>2.0</v>
      </c>
      <c r="DJ17" s="431"/>
      <c r="DK17" s="431">
        <v>1.0</v>
      </c>
      <c r="DL17" s="431">
        <v>1.0</v>
      </c>
      <c r="DM17" s="431"/>
      <c r="DN17" s="431"/>
      <c r="DO17" s="431">
        <v>1.0</v>
      </c>
      <c r="DP17" s="431">
        <v>1.0</v>
      </c>
      <c r="DQ17" s="431"/>
      <c r="DR17" s="431"/>
      <c r="DS17" s="431"/>
      <c r="DT17" s="431"/>
      <c r="DU17" s="431">
        <v>1.0</v>
      </c>
      <c r="DV17" s="426"/>
      <c r="DW17" s="431">
        <v>1.0</v>
      </c>
      <c r="DX17" s="431">
        <v>1.0</v>
      </c>
      <c r="DY17" s="426"/>
      <c r="DZ17" s="426"/>
      <c r="EA17" s="426"/>
      <c r="EB17" s="431">
        <v>1.0</v>
      </c>
      <c r="EC17" s="431">
        <v>4.0</v>
      </c>
      <c r="ED17" s="431"/>
      <c r="EE17" s="431">
        <v>9.0</v>
      </c>
      <c r="EF17" s="431">
        <v>1.0</v>
      </c>
      <c r="EG17" s="431"/>
      <c r="EH17" s="431">
        <v>1.0</v>
      </c>
      <c r="EI17" s="431">
        <v>1.0</v>
      </c>
      <c r="EJ17" s="431">
        <v>2.0</v>
      </c>
      <c r="EK17" s="431"/>
      <c r="EL17" s="431">
        <v>2.0</v>
      </c>
      <c r="EM17" s="431">
        <v>1.0</v>
      </c>
      <c r="EN17" s="431">
        <v>2.0</v>
      </c>
      <c r="EO17" s="431">
        <v>1.0</v>
      </c>
      <c r="EP17" s="431">
        <v>9.0</v>
      </c>
      <c r="EQ17" s="431">
        <v>5.0</v>
      </c>
      <c r="ER17" s="431">
        <v>3.0</v>
      </c>
      <c r="ES17" s="431">
        <v>6.0</v>
      </c>
      <c r="ET17" s="408">
        <v>4.0</v>
      </c>
      <c r="EU17" s="408">
        <v>14.0</v>
      </c>
      <c r="EV17" s="408">
        <v>1.0</v>
      </c>
      <c r="EW17" s="408">
        <v>11.0</v>
      </c>
      <c r="EX17" s="408">
        <v>5.0</v>
      </c>
      <c r="EY17" s="408">
        <v>9.0</v>
      </c>
      <c r="EZ17" s="408">
        <v>4.0</v>
      </c>
      <c r="FA17" s="408">
        <v>13.0</v>
      </c>
      <c r="FB17" s="408">
        <v>11.0</v>
      </c>
      <c r="FC17" s="408">
        <v>6.0</v>
      </c>
      <c r="FD17" s="408">
        <v>9.0</v>
      </c>
      <c r="FE17" s="408">
        <v>10.0</v>
      </c>
      <c r="FF17" s="408">
        <v>9.0</v>
      </c>
      <c r="FG17" s="408">
        <v>6.0</v>
      </c>
      <c r="FH17" s="408">
        <v>3.0</v>
      </c>
      <c r="FI17" s="408">
        <v>5.0</v>
      </c>
      <c r="FJ17" s="408">
        <v>10.0</v>
      </c>
      <c r="FK17" s="408">
        <v>12.0</v>
      </c>
      <c r="FL17" s="408">
        <v>8.0</v>
      </c>
      <c r="FM17" s="408">
        <v>17.0</v>
      </c>
      <c r="FN17" s="408">
        <v>6.0</v>
      </c>
      <c r="FO17" s="408">
        <v>6.0</v>
      </c>
      <c r="FP17" s="408">
        <v>12.0</v>
      </c>
      <c r="FQ17" s="431"/>
      <c r="FR17" s="431">
        <f t="shared" si="4"/>
        <v>259</v>
      </c>
      <c r="FS17" s="431">
        <f t="shared" si="5"/>
        <v>71</v>
      </c>
      <c r="FT17" s="405">
        <f t="shared" si="6"/>
        <v>59.25060502</v>
      </c>
      <c r="FU17" s="432">
        <v>119830.0</v>
      </c>
      <c r="FV17" s="430"/>
      <c r="FW17" s="430"/>
      <c r="FX17" s="430"/>
      <c r="FY17" s="430"/>
      <c r="FZ17" s="430"/>
      <c r="GA17" s="430"/>
      <c r="GB17" s="430"/>
      <c r="GC17" s="430"/>
      <c r="GD17" s="430"/>
      <c r="GE17" s="430"/>
      <c r="GF17" s="430"/>
      <c r="GG17" s="430"/>
      <c r="GH17" s="430"/>
      <c r="GI17" s="430"/>
      <c r="GJ17" s="430"/>
      <c r="GK17" s="430"/>
    </row>
    <row r="18" ht="15.75" customHeight="1">
      <c r="A18" s="394"/>
      <c r="B18" s="394" t="s">
        <v>115</v>
      </c>
      <c r="C18" s="395"/>
      <c r="D18" s="396"/>
      <c r="E18" s="382"/>
      <c r="F18" s="382"/>
      <c r="G18" s="396"/>
      <c r="H18" s="396"/>
      <c r="I18" s="396"/>
      <c r="J18" s="397"/>
      <c r="K18" s="397"/>
      <c r="L18" s="397"/>
      <c r="M18" s="397"/>
      <c r="N18" s="397"/>
      <c r="O18" s="397"/>
      <c r="P18" s="397"/>
      <c r="Q18" s="397"/>
      <c r="R18" s="395"/>
      <c r="S18" s="395"/>
      <c r="T18" s="395"/>
      <c r="U18" s="394"/>
      <c r="V18" s="394"/>
      <c r="W18" s="394"/>
      <c r="X18" s="394"/>
      <c r="Y18" s="394"/>
      <c r="Z18" s="394"/>
      <c r="AA18" s="394"/>
      <c r="AB18" s="394"/>
      <c r="AC18" s="394"/>
      <c r="AD18" s="394"/>
      <c r="AE18" s="395"/>
      <c r="AF18" s="395"/>
      <c r="AG18" s="395"/>
      <c r="AH18" s="395"/>
      <c r="AI18" s="395"/>
      <c r="AJ18" s="395"/>
      <c r="AK18" s="395"/>
      <c r="AL18" s="395"/>
      <c r="AM18" s="395"/>
      <c r="AN18" s="395"/>
      <c r="AO18" s="395"/>
      <c r="AP18" s="395"/>
      <c r="AQ18" s="395"/>
      <c r="AR18" s="395"/>
      <c r="AS18" s="395"/>
      <c r="AT18" s="395"/>
      <c r="AU18" s="395"/>
      <c r="AV18" s="395"/>
      <c r="AW18" s="395"/>
      <c r="AX18" s="395"/>
      <c r="AY18" s="395"/>
      <c r="AZ18" s="395"/>
      <c r="BA18" s="395"/>
      <c r="BB18" s="395"/>
      <c r="BC18" s="395"/>
      <c r="BD18" s="395"/>
      <c r="BE18" s="395"/>
      <c r="BF18" s="395"/>
      <c r="BG18" s="396"/>
      <c r="BH18" s="396"/>
      <c r="BI18" s="395">
        <v>9.0</v>
      </c>
      <c r="BJ18" s="395">
        <v>1.0</v>
      </c>
      <c r="BK18" s="395">
        <v>18.0</v>
      </c>
      <c r="BL18" s="395">
        <v>4.0</v>
      </c>
      <c r="BM18" s="395">
        <v>17.0</v>
      </c>
      <c r="BN18" s="395">
        <v>5.0</v>
      </c>
      <c r="BO18" s="395"/>
      <c r="BP18" s="395">
        <v>1.0</v>
      </c>
      <c r="BQ18" s="395">
        <v>2.0</v>
      </c>
      <c r="BR18" s="395">
        <v>1.0</v>
      </c>
      <c r="BS18" s="395">
        <v>5.0</v>
      </c>
      <c r="BT18" s="395">
        <v>9.0</v>
      </c>
      <c r="BU18" s="395">
        <v>10.0</v>
      </c>
      <c r="BV18" s="395">
        <v>11.0</v>
      </c>
      <c r="BW18" s="395"/>
      <c r="BX18" s="395">
        <v>1.0</v>
      </c>
      <c r="BY18" s="395">
        <v>1.0</v>
      </c>
      <c r="BZ18" s="395"/>
      <c r="CA18" s="395">
        <v>1.0</v>
      </c>
      <c r="CB18" s="395">
        <v>1.0</v>
      </c>
      <c r="CC18" s="395">
        <v>7.0</v>
      </c>
      <c r="CD18" s="395">
        <v>1.0</v>
      </c>
      <c r="CE18" s="395"/>
      <c r="CF18" s="395">
        <v>6.0</v>
      </c>
      <c r="CG18" s="395">
        <v>1.0</v>
      </c>
      <c r="CH18" s="395"/>
      <c r="CI18" s="395"/>
      <c r="CJ18" s="395"/>
      <c r="CK18" s="395"/>
      <c r="CL18" s="395"/>
      <c r="CM18" s="395">
        <v>1.0</v>
      </c>
      <c r="CN18" s="395">
        <v>2.0</v>
      </c>
      <c r="CO18" s="395"/>
      <c r="CP18" s="395"/>
      <c r="CQ18" s="395"/>
      <c r="CR18" s="395"/>
      <c r="CS18" s="395"/>
      <c r="CT18" s="395">
        <v>1.0</v>
      </c>
      <c r="CU18" s="395"/>
      <c r="CV18" s="395">
        <v>1.0</v>
      </c>
      <c r="CW18" s="395">
        <v>3.0</v>
      </c>
      <c r="CX18" s="395">
        <v>1.0</v>
      </c>
      <c r="CY18" s="395">
        <v>1.0</v>
      </c>
      <c r="CZ18" s="395">
        <v>1.0</v>
      </c>
      <c r="DA18" s="395">
        <v>1.0</v>
      </c>
      <c r="DB18" s="395">
        <v>1.0</v>
      </c>
      <c r="DC18" s="398">
        <v>2.0</v>
      </c>
      <c r="DD18" s="398">
        <v>2.0</v>
      </c>
      <c r="DE18" s="398"/>
      <c r="DF18" s="398"/>
      <c r="DG18" s="398">
        <v>1.0</v>
      </c>
      <c r="DH18" s="395"/>
      <c r="DI18" s="395"/>
      <c r="DJ18" s="395"/>
      <c r="DK18" s="398">
        <v>1.0</v>
      </c>
      <c r="DL18" s="398">
        <v>1.0</v>
      </c>
      <c r="DM18" s="398"/>
      <c r="DN18" s="398"/>
      <c r="DO18" s="398"/>
      <c r="DP18" s="395"/>
      <c r="DQ18" s="398">
        <v>1.0</v>
      </c>
      <c r="DR18" s="398">
        <v>2.0</v>
      </c>
      <c r="DS18" s="398">
        <v>1.0</v>
      </c>
      <c r="DT18" s="398">
        <v>1.0</v>
      </c>
      <c r="DU18" s="395"/>
      <c r="DV18" s="398">
        <v>1.0</v>
      </c>
      <c r="DW18" s="398">
        <v>1.0</v>
      </c>
      <c r="DX18" s="395"/>
      <c r="DY18" s="395"/>
      <c r="DZ18" s="398">
        <v>1.0</v>
      </c>
      <c r="EA18" s="398">
        <v>1.0</v>
      </c>
      <c r="EB18" s="398"/>
      <c r="EC18" s="398">
        <v>1.0</v>
      </c>
      <c r="ED18" s="398">
        <v>4.0</v>
      </c>
      <c r="EE18" s="398">
        <v>5.0</v>
      </c>
      <c r="EF18" s="398">
        <v>2.0</v>
      </c>
      <c r="EG18" s="395"/>
      <c r="EH18" s="395"/>
      <c r="EI18" s="398">
        <v>1.0</v>
      </c>
      <c r="EJ18" s="398">
        <v>4.0</v>
      </c>
      <c r="EK18" s="398">
        <v>3.0</v>
      </c>
      <c r="EL18" s="398">
        <v>7.0</v>
      </c>
      <c r="EM18" s="398">
        <v>11.0</v>
      </c>
      <c r="EN18" s="398">
        <v>19.0</v>
      </c>
      <c r="EO18" s="398">
        <v>3.0</v>
      </c>
      <c r="EP18" s="398">
        <v>20.0</v>
      </c>
      <c r="EQ18" s="398">
        <v>26.0</v>
      </c>
      <c r="ER18" s="398">
        <v>23.0</v>
      </c>
      <c r="ES18" s="398">
        <v>34.0</v>
      </c>
      <c r="ET18" s="399">
        <v>24.0</v>
      </c>
      <c r="EU18" s="399">
        <v>48.0</v>
      </c>
      <c r="EV18" s="399">
        <v>23.0</v>
      </c>
      <c r="EW18" s="399">
        <v>42.0</v>
      </c>
      <c r="EX18" s="399">
        <v>61.0</v>
      </c>
      <c r="EY18" s="399">
        <v>41.0</v>
      </c>
      <c r="EZ18" s="399">
        <v>36.0</v>
      </c>
      <c r="FA18" s="399">
        <v>31.0</v>
      </c>
      <c r="FB18" s="399">
        <v>42.0</v>
      </c>
      <c r="FC18" s="399">
        <v>54.0</v>
      </c>
      <c r="FD18" s="399">
        <v>45.0</v>
      </c>
      <c r="FE18" s="399">
        <v>69.0</v>
      </c>
      <c r="FF18" s="399">
        <v>76.0</v>
      </c>
      <c r="FG18" s="399">
        <v>80.0</v>
      </c>
      <c r="FH18" s="399">
        <v>40.0</v>
      </c>
      <c r="FI18" s="399">
        <v>28.0</v>
      </c>
      <c r="FJ18" s="399">
        <v>52.0</v>
      </c>
      <c r="FK18" s="399">
        <v>49.0</v>
      </c>
      <c r="FL18" s="399">
        <v>64.0</v>
      </c>
      <c r="FM18" s="399">
        <v>43.0</v>
      </c>
      <c r="FN18" s="399">
        <v>28.0</v>
      </c>
      <c r="FO18" s="399">
        <v>27.0</v>
      </c>
      <c r="FP18" s="399">
        <v>36.0</v>
      </c>
      <c r="FQ18" s="398"/>
      <c r="FR18" s="398">
        <f t="shared" si="4"/>
        <v>1343</v>
      </c>
      <c r="FS18" s="398">
        <f t="shared" si="5"/>
        <v>299</v>
      </c>
      <c r="FT18" s="401">
        <f t="shared" si="6"/>
        <v>202.0994005</v>
      </c>
      <c r="FU18" s="402">
        <v>147947.0</v>
      </c>
      <c r="FV18" s="394"/>
      <c r="FW18" s="394"/>
      <c r="FX18" s="394"/>
      <c r="FY18" s="394"/>
      <c r="FZ18" s="394"/>
      <c r="GA18" s="394"/>
      <c r="GB18" s="394"/>
      <c r="GC18" s="394"/>
      <c r="GD18" s="394"/>
      <c r="GE18" s="394"/>
      <c r="GF18" s="394"/>
      <c r="GG18" s="394"/>
      <c r="GH18" s="394"/>
      <c r="GI18" s="394"/>
      <c r="GJ18" s="394"/>
      <c r="GK18" s="394"/>
    </row>
    <row r="19" ht="15.75" customHeight="1">
      <c r="A19" s="383"/>
      <c r="B19" s="383" t="s">
        <v>116</v>
      </c>
      <c r="C19" s="384"/>
      <c r="D19" s="385"/>
      <c r="E19" s="386"/>
      <c r="F19" s="386"/>
      <c r="G19" s="385"/>
      <c r="H19" s="385"/>
      <c r="I19" s="385"/>
      <c r="J19" s="387"/>
      <c r="K19" s="387"/>
      <c r="L19" s="387"/>
      <c r="M19" s="387"/>
      <c r="N19" s="387"/>
      <c r="O19" s="387"/>
      <c r="P19" s="387"/>
      <c r="Q19" s="387"/>
      <c r="R19" s="384"/>
      <c r="S19" s="384"/>
      <c r="T19" s="384"/>
      <c r="U19" s="383"/>
      <c r="V19" s="383"/>
      <c r="W19" s="383"/>
      <c r="X19" s="383"/>
      <c r="Y19" s="383"/>
      <c r="Z19" s="383"/>
      <c r="AA19" s="383"/>
      <c r="AB19" s="383"/>
      <c r="AC19" s="383"/>
      <c r="AD19" s="383"/>
      <c r="AE19" s="384"/>
      <c r="AF19" s="384"/>
      <c r="AG19" s="384"/>
      <c r="AH19" s="384"/>
      <c r="AI19" s="384"/>
      <c r="AJ19" s="384"/>
      <c r="AK19" s="384"/>
      <c r="AL19" s="384"/>
      <c r="AM19" s="384"/>
      <c r="AN19" s="384"/>
      <c r="AO19" s="384"/>
      <c r="AP19" s="384"/>
      <c r="AQ19" s="384"/>
      <c r="AR19" s="384"/>
      <c r="AS19" s="384"/>
      <c r="AT19" s="384"/>
      <c r="AU19" s="384"/>
      <c r="AV19" s="384"/>
      <c r="AW19" s="384">
        <v>1.0</v>
      </c>
      <c r="AX19" s="384"/>
      <c r="AY19" s="384"/>
      <c r="AZ19" s="384"/>
      <c r="BA19" s="384"/>
      <c r="BB19" s="384"/>
      <c r="BC19" s="384">
        <v>1.0</v>
      </c>
      <c r="BD19" s="384"/>
      <c r="BE19" s="384"/>
      <c r="BF19" s="384"/>
      <c r="BG19" s="385"/>
      <c r="BH19" s="385"/>
      <c r="BI19" s="384">
        <v>2.0</v>
      </c>
      <c r="BJ19" s="384">
        <v>1.0</v>
      </c>
      <c r="BK19" s="384"/>
      <c r="BL19" s="384"/>
      <c r="BM19" s="384"/>
      <c r="BN19" s="384"/>
      <c r="BO19" s="384"/>
      <c r="BP19" s="384"/>
      <c r="BQ19" s="384">
        <v>2.0</v>
      </c>
      <c r="BR19" s="384">
        <v>1.0</v>
      </c>
      <c r="BS19" s="384">
        <v>1.0</v>
      </c>
      <c r="BT19" s="384"/>
      <c r="BU19" s="384">
        <v>1.0</v>
      </c>
      <c r="BV19" s="384"/>
      <c r="BW19" s="384">
        <v>1.0</v>
      </c>
      <c r="BX19" s="384"/>
      <c r="BY19" s="384"/>
      <c r="BZ19" s="384"/>
      <c r="CA19" s="384"/>
      <c r="CB19" s="384"/>
      <c r="CC19" s="384"/>
      <c r="CD19" s="384"/>
      <c r="CE19" s="384">
        <v>1.0</v>
      </c>
      <c r="CF19" s="384">
        <v>1.0</v>
      </c>
      <c r="CG19" s="384"/>
      <c r="CH19" s="384">
        <v>1.0</v>
      </c>
      <c r="CI19" s="384"/>
      <c r="CJ19" s="384">
        <v>1.0</v>
      </c>
      <c r="CK19" s="384"/>
      <c r="CL19" s="384">
        <v>1.0</v>
      </c>
      <c r="CM19" s="384">
        <v>1.0</v>
      </c>
      <c r="CN19" s="384"/>
      <c r="CO19" s="384"/>
      <c r="CP19" s="384"/>
      <c r="CQ19" s="384">
        <v>1.0</v>
      </c>
      <c r="CR19" s="384"/>
      <c r="CS19" s="384">
        <v>1.0</v>
      </c>
      <c r="CT19" s="384">
        <v>1.0</v>
      </c>
      <c r="CU19" s="384">
        <v>5.0</v>
      </c>
      <c r="CV19" s="384">
        <v>1.0</v>
      </c>
      <c r="CW19" s="384"/>
      <c r="CX19" s="384">
        <v>1.0</v>
      </c>
      <c r="CY19" s="384">
        <v>2.0</v>
      </c>
      <c r="CZ19" s="384"/>
      <c r="DA19" s="384">
        <v>2.0</v>
      </c>
      <c r="DB19" s="384"/>
      <c r="DC19" s="388">
        <v>1.0</v>
      </c>
      <c r="DD19" s="388"/>
      <c r="DE19" s="388"/>
      <c r="DF19" s="388"/>
      <c r="DG19" s="388"/>
      <c r="DH19" s="384"/>
      <c r="DI19" s="388">
        <v>2.0</v>
      </c>
      <c r="DJ19" s="388"/>
      <c r="DK19" s="388"/>
      <c r="DL19" s="388">
        <v>2.0</v>
      </c>
      <c r="DM19" s="388">
        <v>3.0</v>
      </c>
      <c r="DN19" s="388">
        <v>3.0</v>
      </c>
      <c r="DO19" s="388">
        <v>3.0</v>
      </c>
      <c r="DP19" s="388">
        <v>1.0</v>
      </c>
      <c r="DQ19" s="388">
        <v>2.0</v>
      </c>
      <c r="DR19" s="388">
        <v>5.0</v>
      </c>
      <c r="DS19" s="388"/>
      <c r="DT19" s="388">
        <v>5.0</v>
      </c>
      <c r="DU19" s="388">
        <v>9.0</v>
      </c>
      <c r="DV19" s="388">
        <v>12.0</v>
      </c>
      <c r="DW19" s="388">
        <v>10.0</v>
      </c>
      <c r="DX19" s="388">
        <v>9.0</v>
      </c>
      <c r="DY19" s="384"/>
      <c r="DZ19" s="384"/>
      <c r="EA19" s="388">
        <v>1.0</v>
      </c>
      <c r="EB19" s="388">
        <v>1.0</v>
      </c>
      <c r="EC19" s="388">
        <v>1.0</v>
      </c>
      <c r="ED19" s="384"/>
      <c r="EE19" s="388">
        <v>2.0</v>
      </c>
      <c r="EF19" s="388">
        <v>3.0</v>
      </c>
      <c r="EG19" s="388">
        <v>2.0</v>
      </c>
      <c r="EH19" s="388">
        <v>4.0</v>
      </c>
      <c r="EI19" s="388">
        <v>4.0</v>
      </c>
      <c r="EJ19" s="388">
        <v>13.0</v>
      </c>
      <c r="EK19" s="388">
        <v>2.0</v>
      </c>
      <c r="EL19" s="388">
        <v>5.0</v>
      </c>
      <c r="EM19" s="388">
        <v>6.0</v>
      </c>
      <c r="EN19" s="388">
        <v>6.0</v>
      </c>
      <c r="EO19" s="388">
        <v>2.0</v>
      </c>
      <c r="EP19" s="388">
        <v>7.0</v>
      </c>
      <c r="EQ19" s="388">
        <v>1.0</v>
      </c>
      <c r="ER19" s="388">
        <v>3.0</v>
      </c>
      <c r="ES19" s="388">
        <v>5.0</v>
      </c>
      <c r="ET19" s="389">
        <v>3.0</v>
      </c>
      <c r="EU19" s="389">
        <v>3.0</v>
      </c>
      <c r="EV19" s="389"/>
      <c r="EW19" s="389">
        <v>7.0</v>
      </c>
      <c r="EX19" s="389">
        <v>6.0</v>
      </c>
      <c r="EY19" s="389">
        <v>14.0</v>
      </c>
      <c r="EZ19" s="389">
        <v>2.0</v>
      </c>
      <c r="FA19" s="389">
        <v>6.0</v>
      </c>
      <c r="FB19" s="389">
        <v>2.0</v>
      </c>
      <c r="FC19" s="389">
        <v>9.0</v>
      </c>
      <c r="FD19" s="389">
        <v>6.0</v>
      </c>
      <c r="FE19" s="389">
        <v>14.0</v>
      </c>
      <c r="FF19" s="389">
        <v>10.0</v>
      </c>
      <c r="FG19" s="389">
        <v>4.0</v>
      </c>
      <c r="FH19" s="389">
        <v>5.0</v>
      </c>
      <c r="FI19" s="389">
        <v>4.0</v>
      </c>
      <c r="FJ19" s="389">
        <v>8.0</v>
      </c>
      <c r="FK19" s="389">
        <v>12.0</v>
      </c>
      <c r="FL19" s="389">
        <v>6.0</v>
      </c>
      <c r="FM19" s="389">
        <v>7.0</v>
      </c>
      <c r="FN19" s="389">
        <v>13.0</v>
      </c>
      <c r="FO19" s="389">
        <v>6.0</v>
      </c>
      <c r="FP19" s="389"/>
      <c r="FQ19" s="384"/>
      <c r="FR19" s="390">
        <f t="shared" si="4"/>
        <v>313</v>
      </c>
      <c r="FS19" s="384">
        <f t="shared" si="5"/>
        <v>52</v>
      </c>
      <c r="FT19" s="405">
        <f t="shared" si="6"/>
        <v>24.66617651</v>
      </c>
      <c r="FU19" s="392">
        <v>210815.0</v>
      </c>
      <c r="FV19" s="383"/>
      <c r="FW19" s="383"/>
      <c r="FX19" s="383"/>
      <c r="FY19" s="383"/>
      <c r="FZ19" s="383"/>
      <c r="GA19" s="383"/>
      <c r="GB19" s="383"/>
      <c r="GC19" s="383"/>
      <c r="GD19" s="383"/>
      <c r="GE19" s="383"/>
      <c r="GF19" s="383"/>
      <c r="GG19" s="383"/>
      <c r="GH19" s="383"/>
      <c r="GI19" s="383"/>
      <c r="GJ19" s="383"/>
      <c r="GK19" s="383"/>
    </row>
    <row r="20" ht="15.75" customHeight="1">
      <c r="A20" s="394"/>
      <c r="B20" s="394" t="s">
        <v>117</v>
      </c>
      <c r="C20" s="395"/>
      <c r="D20" s="396"/>
      <c r="E20" s="382"/>
      <c r="F20" s="382"/>
      <c r="G20" s="396"/>
      <c r="H20" s="396"/>
      <c r="I20" s="396"/>
      <c r="J20" s="397"/>
      <c r="K20" s="397"/>
      <c r="L20" s="397"/>
      <c r="M20" s="397"/>
      <c r="N20" s="397"/>
      <c r="O20" s="397"/>
      <c r="P20" s="397"/>
      <c r="Q20" s="397"/>
      <c r="R20" s="395"/>
      <c r="S20" s="395"/>
      <c r="T20" s="395"/>
      <c r="U20" s="394"/>
      <c r="V20" s="394"/>
      <c r="W20" s="394"/>
      <c r="X20" s="394"/>
      <c r="Y20" s="394"/>
      <c r="Z20" s="394"/>
      <c r="AA20" s="394"/>
      <c r="AB20" s="394"/>
      <c r="AC20" s="394"/>
      <c r="AD20" s="394"/>
      <c r="AE20" s="395"/>
      <c r="AF20" s="395"/>
      <c r="AG20" s="395"/>
      <c r="AH20" s="395"/>
      <c r="AI20" s="395"/>
      <c r="AJ20" s="395"/>
      <c r="AK20" s="395"/>
      <c r="AL20" s="395"/>
      <c r="AM20" s="395"/>
      <c r="AN20" s="395"/>
      <c r="AO20" s="395"/>
      <c r="AP20" s="395"/>
      <c r="AQ20" s="395"/>
      <c r="AR20" s="395"/>
      <c r="AS20" s="395"/>
      <c r="AT20" s="395"/>
      <c r="AU20" s="395"/>
      <c r="AV20" s="395"/>
      <c r="AW20" s="395"/>
      <c r="AX20" s="395"/>
      <c r="AY20" s="395"/>
      <c r="AZ20" s="395"/>
      <c r="BA20" s="395"/>
      <c r="BB20" s="395"/>
      <c r="BC20" s="395"/>
      <c r="BD20" s="395"/>
      <c r="BE20" s="395"/>
      <c r="BF20" s="395"/>
      <c r="BG20" s="396"/>
      <c r="BH20" s="396"/>
      <c r="BI20" s="395">
        <v>1.0</v>
      </c>
      <c r="BJ20" s="395"/>
      <c r="BK20" s="395"/>
      <c r="BL20" s="395"/>
      <c r="BM20" s="395"/>
      <c r="BN20" s="395"/>
      <c r="BO20" s="395"/>
      <c r="BP20" s="395"/>
      <c r="BQ20" s="395"/>
      <c r="BR20" s="395"/>
      <c r="BS20" s="395"/>
      <c r="BT20" s="395"/>
      <c r="BU20" s="395"/>
      <c r="BV20" s="395"/>
      <c r="BW20" s="395"/>
      <c r="BX20" s="395"/>
      <c r="BY20" s="395"/>
      <c r="BZ20" s="395"/>
      <c r="CA20" s="395"/>
      <c r="CB20" s="395">
        <v>1.0</v>
      </c>
      <c r="CC20" s="395"/>
      <c r="CD20" s="395"/>
      <c r="CE20" s="395"/>
      <c r="CF20" s="395"/>
      <c r="CG20" s="395"/>
      <c r="CH20" s="395"/>
      <c r="CI20" s="395"/>
      <c r="CJ20" s="395"/>
      <c r="CK20" s="395"/>
      <c r="CL20" s="395"/>
      <c r="CM20" s="395"/>
      <c r="CN20" s="395">
        <v>1.0</v>
      </c>
      <c r="CO20" s="395"/>
      <c r="CP20" s="395"/>
      <c r="CQ20" s="395"/>
      <c r="CR20" s="395">
        <v>1.0</v>
      </c>
      <c r="CS20" s="395"/>
      <c r="CT20" s="395"/>
      <c r="CU20" s="395"/>
      <c r="CV20" s="395"/>
      <c r="CW20" s="395">
        <v>1.0</v>
      </c>
      <c r="CX20" s="395"/>
      <c r="CY20" s="395"/>
      <c r="CZ20" s="395"/>
      <c r="DA20" s="395"/>
      <c r="DB20" s="395"/>
      <c r="DC20" s="395"/>
      <c r="DD20" s="398">
        <v>1.0</v>
      </c>
      <c r="DE20" s="398"/>
      <c r="DF20" s="398"/>
      <c r="DG20" s="398"/>
      <c r="DH20" s="395"/>
      <c r="DI20" s="395"/>
      <c r="DJ20" s="395"/>
      <c r="DK20" s="395"/>
      <c r="DL20" s="395"/>
      <c r="DM20" s="395"/>
      <c r="DN20" s="395"/>
      <c r="DO20" s="395"/>
      <c r="DP20" s="395"/>
      <c r="DQ20" s="395"/>
      <c r="DR20" s="395"/>
      <c r="DS20" s="395"/>
      <c r="DT20" s="395"/>
      <c r="DU20" s="395"/>
      <c r="DV20" s="395"/>
      <c r="DW20" s="395"/>
      <c r="DX20" s="395"/>
      <c r="DY20" s="398">
        <v>4.0</v>
      </c>
      <c r="DZ20" s="395"/>
      <c r="EA20" s="395"/>
      <c r="EB20" s="395"/>
      <c r="EC20" s="395"/>
      <c r="ED20" s="395"/>
      <c r="EE20" s="395"/>
      <c r="EF20" s="395"/>
      <c r="EG20" s="398">
        <v>1.0</v>
      </c>
      <c r="EH20" s="395"/>
      <c r="EI20" s="395"/>
      <c r="EJ20" s="395"/>
      <c r="EK20" s="395"/>
      <c r="EL20" s="395"/>
      <c r="EM20" s="395"/>
      <c r="EN20" s="395"/>
      <c r="EO20" s="395"/>
      <c r="EP20" s="395"/>
      <c r="EQ20" s="395"/>
      <c r="ER20" s="395"/>
      <c r="ES20" s="395"/>
      <c r="ET20" s="417"/>
      <c r="EU20" s="417"/>
      <c r="EV20" s="399">
        <v>2.0</v>
      </c>
      <c r="EW20" s="399">
        <v>1.0</v>
      </c>
      <c r="EX20" s="399">
        <v>4.0</v>
      </c>
      <c r="EY20" s="399"/>
      <c r="EZ20" s="399"/>
      <c r="FA20" s="399">
        <v>3.0</v>
      </c>
      <c r="FB20" s="399">
        <v>2.0</v>
      </c>
      <c r="FC20" s="399"/>
      <c r="FD20" s="399">
        <v>14.0</v>
      </c>
      <c r="FE20" s="399">
        <v>7.0</v>
      </c>
      <c r="FF20" s="399">
        <v>15.0</v>
      </c>
      <c r="FG20" s="399">
        <v>21.0</v>
      </c>
      <c r="FH20" s="399">
        <v>14.0</v>
      </c>
      <c r="FI20" s="399">
        <v>8.0</v>
      </c>
      <c r="FJ20" s="399">
        <v>5.0</v>
      </c>
      <c r="FK20" s="399">
        <v>3.0</v>
      </c>
      <c r="FL20" s="399">
        <v>8.0</v>
      </c>
      <c r="FM20" s="399">
        <v>14.0</v>
      </c>
      <c r="FN20" s="399">
        <v>1.0</v>
      </c>
      <c r="FO20" s="399">
        <v>2.0</v>
      </c>
      <c r="FP20" s="399">
        <v>1.0</v>
      </c>
      <c r="FQ20" s="395"/>
      <c r="FR20" s="400">
        <f t="shared" si="4"/>
        <v>136</v>
      </c>
      <c r="FS20" s="395">
        <f t="shared" si="5"/>
        <v>34</v>
      </c>
      <c r="FT20" s="401">
        <f t="shared" si="6"/>
        <v>169.3142772</v>
      </c>
      <c r="FU20" s="402">
        <v>20081.0</v>
      </c>
      <c r="FV20" s="394"/>
      <c r="FW20" s="394"/>
      <c r="FX20" s="394"/>
      <c r="FY20" s="394"/>
      <c r="FZ20" s="394"/>
      <c r="GA20" s="394"/>
      <c r="GB20" s="394"/>
      <c r="GC20" s="394"/>
      <c r="GD20" s="394"/>
      <c r="GE20" s="394"/>
      <c r="GF20" s="394"/>
      <c r="GG20" s="394"/>
      <c r="GH20" s="394"/>
      <c r="GI20" s="394"/>
      <c r="GJ20" s="394"/>
      <c r="GK20" s="394"/>
    </row>
    <row r="21" ht="15.75" customHeight="1">
      <c r="A21" s="383"/>
      <c r="B21" s="383" t="s">
        <v>118</v>
      </c>
      <c r="C21" s="384"/>
      <c r="D21" s="385"/>
      <c r="E21" s="386"/>
      <c r="F21" s="386"/>
      <c r="G21" s="385"/>
      <c r="H21" s="385"/>
      <c r="I21" s="385"/>
      <c r="J21" s="387"/>
      <c r="K21" s="387"/>
      <c r="L21" s="387"/>
      <c r="M21" s="387"/>
      <c r="N21" s="387"/>
      <c r="O21" s="387"/>
      <c r="P21" s="387"/>
      <c r="Q21" s="387"/>
      <c r="R21" s="384"/>
      <c r="S21" s="384"/>
      <c r="T21" s="384"/>
      <c r="U21" s="383"/>
      <c r="V21" s="383"/>
      <c r="W21" s="383"/>
      <c r="X21" s="383"/>
      <c r="Y21" s="383"/>
      <c r="Z21" s="383"/>
      <c r="AA21" s="383"/>
      <c r="AB21" s="383"/>
      <c r="AC21" s="383"/>
      <c r="AD21" s="383"/>
      <c r="AE21" s="384"/>
      <c r="AF21" s="384"/>
      <c r="AG21" s="384"/>
      <c r="AH21" s="384"/>
      <c r="AI21" s="384"/>
      <c r="AJ21" s="384"/>
      <c r="AK21" s="384"/>
      <c r="AL21" s="384"/>
      <c r="AM21" s="384"/>
      <c r="AN21" s="384"/>
      <c r="AO21" s="384"/>
      <c r="AP21" s="384"/>
      <c r="AQ21" s="384"/>
      <c r="AR21" s="384"/>
      <c r="AS21" s="384"/>
      <c r="AT21" s="384"/>
      <c r="AU21" s="384"/>
      <c r="AV21" s="384"/>
      <c r="AW21" s="384"/>
      <c r="AX21" s="384"/>
      <c r="AY21" s="384"/>
      <c r="AZ21" s="384"/>
      <c r="BA21" s="384">
        <v>2.0</v>
      </c>
      <c r="BB21" s="384"/>
      <c r="BC21" s="384"/>
      <c r="BD21" s="384"/>
      <c r="BE21" s="384"/>
      <c r="BF21" s="384">
        <v>2.0</v>
      </c>
      <c r="BG21" s="385"/>
      <c r="BH21" s="385"/>
      <c r="BI21" s="384"/>
      <c r="BJ21" s="384"/>
      <c r="BK21" s="384"/>
      <c r="BL21" s="384"/>
      <c r="BM21" s="384"/>
      <c r="BN21" s="384"/>
      <c r="BO21" s="384"/>
      <c r="BP21" s="384"/>
      <c r="BQ21" s="384"/>
      <c r="BR21" s="384"/>
      <c r="BS21" s="384">
        <v>1.0</v>
      </c>
      <c r="BT21" s="384"/>
      <c r="BU21" s="384">
        <v>1.0</v>
      </c>
      <c r="BV21" s="384"/>
      <c r="BW21" s="384"/>
      <c r="BX21" s="384"/>
      <c r="BY21" s="384">
        <v>1.0</v>
      </c>
      <c r="BZ21" s="384">
        <v>1.0</v>
      </c>
      <c r="CA21" s="384"/>
      <c r="CB21" s="384"/>
      <c r="CC21" s="384">
        <v>1.0</v>
      </c>
      <c r="CD21" s="384"/>
      <c r="CE21" s="384"/>
      <c r="CF21" s="384"/>
      <c r="CG21" s="384">
        <v>3.0</v>
      </c>
      <c r="CH21" s="384">
        <v>5.0</v>
      </c>
      <c r="CI21" s="384"/>
      <c r="CJ21" s="384">
        <v>2.0</v>
      </c>
      <c r="CK21" s="384">
        <v>1.0</v>
      </c>
      <c r="CL21" s="384">
        <v>2.0</v>
      </c>
      <c r="CM21" s="384">
        <v>1.0</v>
      </c>
      <c r="CN21" s="384">
        <v>2.0</v>
      </c>
      <c r="CO21" s="384">
        <v>8.0</v>
      </c>
      <c r="CP21" s="384"/>
      <c r="CQ21" s="384"/>
      <c r="CR21" s="384"/>
      <c r="CS21" s="384"/>
      <c r="CT21" s="384">
        <v>3.0</v>
      </c>
      <c r="CU21" s="384">
        <v>3.0</v>
      </c>
      <c r="CV21" s="384">
        <v>1.0</v>
      </c>
      <c r="CW21" s="384">
        <v>3.0</v>
      </c>
      <c r="CX21" s="384"/>
      <c r="CY21" s="384"/>
      <c r="CZ21" s="384"/>
      <c r="DA21" s="384"/>
      <c r="DB21" s="384"/>
      <c r="DC21" s="384"/>
      <c r="DD21" s="384"/>
      <c r="DE21" s="384"/>
      <c r="DF21" s="388">
        <v>1.0</v>
      </c>
      <c r="DG21" s="388"/>
      <c r="DH21" s="384"/>
      <c r="DI21" s="384"/>
      <c r="DJ21" s="384"/>
      <c r="DK21" s="384"/>
      <c r="DL21" s="384"/>
      <c r="DM21" s="384"/>
      <c r="DN21" s="388">
        <v>3.0</v>
      </c>
      <c r="DO21" s="388"/>
      <c r="DP21" s="388">
        <v>1.0</v>
      </c>
      <c r="DQ21" s="388"/>
      <c r="DR21" s="388"/>
      <c r="DS21" s="388"/>
      <c r="DT21" s="388"/>
      <c r="DU21" s="388">
        <v>1.0</v>
      </c>
      <c r="DV21" s="384"/>
      <c r="DW21" s="384"/>
      <c r="DX21" s="384"/>
      <c r="DY21" s="388">
        <v>1.0</v>
      </c>
      <c r="DZ21" s="384"/>
      <c r="EA21" s="384"/>
      <c r="EB21" s="384"/>
      <c r="EC21" s="384"/>
      <c r="ED21" s="384"/>
      <c r="EE21" s="384"/>
      <c r="EF21" s="384"/>
      <c r="EG21" s="384"/>
      <c r="EH21" s="384"/>
      <c r="EI21" s="384"/>
      <c r="EJ21" s="384"/>
      <c r="EK21" s="384"/>
      <c r="EL21" s="384"/>
      <c r="EM21" s="384"/>
      <c r="EN21" s="388">
        <v>1.0</v>
      </c>
      <c r="EO21" s="388"/>
      <c r="EP21" s="384"/>
      <c r="EQ21" s="384"/>
      <c r="ER21" s="384"/>
      <c r="ES21" s="384"/>
      <c r="ET21" s="419"/>
      <c r="EU21" s="389">
        <v>1.0</v>
      </c>
      <c r="EV21" s="389"/>
      <c r="EW21" s="389">
        <v>1.0</v>
      </c>
      <c r="EX21" s="420"/>
      <c r="EY21" s="389">
        <v>3.0</v>
      </c>
      <c r="EZ21" s="389"/>
      <c r="FA21" s="389">
        <v>2.0</v>
      </c>
      <c r="FB21" s="389"/>
      <c r="FC21" s="389"/>
      <c r="FD21" s="389">
        <v>1.0</v>
      </c>
      <c r="FE21" s="389">
        <v>2.0</v>
      </c>
      <c r="FF21" s="389"/>
      <c r="FG21" s="389"/>
      <c r="FH21" s="389">
        <v>1.0</v>
      </c>
      <c r="FI21" s="389"/>
      <c r="FJ21" s="420"/>
      <c r="FK21" s="389">
        <v>1.0</v>
      </c>
      <c r="FL21" s="389">
        <v>1.0</v>
      </c>
      <c r="FM21" s="389">
        <v>3.0</v>
      </c>
      <c r="FN21" s="389">
        <v>1.0</v>
      </c>
      <c r="FO21" s="389"/>
      <c r="FP21" s="389"/>
      <c r="FQ21" s="384"/>
      <c r="FR21" s="390">
        <f t="shared" si="4"/>
        <v>68</v>
      </c>
      <c r="FS21" s="384">
        <f t="shared" si="5"/>
        <v>6</v>
      </c>
      <c r="FT21" s="405">
        <f t="shared" si="6"/>
        <v>14.72067519</v>
      </c>
      <c r="FU21" s="392">
        <v>40759.0</v>
      </c>
      <c r="FV21" s="383"/>
      <c r="FW21" s="383"/>
      <c r="FX21" s="383"/>
      <c r="FY21" s="383"/>
      <c r="FZ21" s="383"/>
      <c r="GA21" s="383"/>
      <c r="GB21" s="383"/>
      <c r="GC21" s="383"/>
      <c r="GD21" s="383"/>
      <c r="GE21" s="383"/>
      <c r="GF21" s="383"/>
      <c r="GG21" s="383"/>
      <c r="GH21" s="383"/>
      <c r="GI21" s="383"/>
      <c r="GJ21" s="383"/>
      <c r="GK21" s="383"/>
    </row>
    <row r="22" ht="15.75" customHeight="1">
      <c r="A22" s="394"/>
      <c r="B22" s="394" t="s">
        <v>119</v>
      </c>
      <c r="C22" s="395"/>
      <c r="D22" s="396"/>
      <c r="E22" s="382"/>
      <c r="F22" s="382"/>
      <c r="G22" s="396"/>
      <c r="H22" s="396"/>
      <c r="I22" s="396"/>
      <c r="J22" s="397"/>
      <c r="K22" s="397"/>
      <c r="L22" s="397"/>
      <c r="M22" s="397"/>
      <c r="N22" s="397"/>
      <c r="O22" s="397"/>
      <c r="P22" s="397"/>
      <c r="Q22" s="397"/>
      <c r="R22" s="395"/>
      <c r="S22" s="395"/>
      <c r="T22" s="395"/>
      <c r="U22" s="394"/>
      <c r="V22" s="394"/>
      <c r="W22" s="394"/>
      <c r="X22" s="394"/>
      <c r="Y22" s="394"/>
      <c r="Z22" s="394"/>
      <c r="AA22" s="394"/>
      <c r="AB22" s="394"/>
      <c r="AC22" s="394"/>
      <c r="AD22" s="394"/>
      <c r="AE22" s="395"/>
      <c r="AF22" s="395"/>
      <c r="AG22" s="395"/>
      <c r="AH22" s="395"/>
      <c r="AI22" s="395"/>
      <c r="AJ22" s="395"/>
      <c r="AK22" s="395"/>
      <c r="AL22" s="395"/>
      <c r="AM22" s="395"/>
      <c r="AN22" s="395"/>
      <c r="AO22" s="395"/>
      <c r="AP22" s="395"/>
      <c r="AQ22" s="395"/>
      <c r="AR22" s="395"/>
      <c r="AS22" s="395"/>
      <c r="AT22" s="395"/>
      <c r="AU22" s="395"/>
      <c r="AV22" s="395"/>
      <c r="AW22" s="395"/>
      <c r="AX22" s="395"/>
      <c r="AY22" s="395"/>
      <c r="AZ22" s="395"/>
      <c r="BA22" s="395"/>
      <c r="BB22" s="395"/>
      <c r="BC22" s="395"/>
      <c r="BD22" s="395"/>
      <c r="BE22" s="395"/>
      <c r="BF22" s="395"/>
      <c r="BG22" s="396"/>
      <c r="BH22" s="396"/>
      <c r="BI22" s="395"/>
      <c r="BJ22" s="395"/>
      <c r="BK22" s="395"/>
      <c r="BL22" s="395">
        <v>3.0</v>
      </c>
      <c r="BM22" s="395"/>
      <c r="BN22" s="395"/>
      <c r="BO22" s="395"/>
      <c r="BP22" s="395">
        <v>1.0</v>
      </c>
      <c r="BQ22" s="395"/>
      <c r="BR22" s="395">
        <v>1.0</v>
      </c>
      <c r="BS22" s="395">
        <v>2.0</v>
      </c>
      <c r="BT22" s="395">
        <v>5.0</v>
      </c>
      <c r="BU22" s="395"/>
      <c r="BV22" s="395">
        <v>1.0</v>
      </c>
      <c r="BW22" s="395">
        <v>3.0</v>
      </c>
      <c r="BX22" s="395">
        <v>3.0</v>
      </c>
      <c r="BY22" s="395">
        <v>2.0</v>
      </c>
      <c r="BZ22" s="395">
        <v>1.0</v>
      </c>
      <c r="CA22" s="395"/>
      <c r="CB22" s="395"/>
      <c r="CC22" s="395">
        <v>1.0</v>
      </c>
      <c r="CD22" s="395">
        <v>1.0</v>
      </c>
      <c r="CE22" s="395"/>
      <c r="CF22" s="395"/>
      <c r="CG22" s="395"/>
      <c r="CH22" s="395"/>
      <c r="CI22" s="395">
        <v>1.0</v>
      </c>
      <c r="CJ22" s="395"/>
      <c r="CK22" s="395"/>
      <c r="CL22" s="395"/>
      <c r="CM22" s="395"/>
      <c r="CN22" s="395"/>
      <c r="CO22" s="395"/>
      <c r="CP22" s="395">
        <v>1.0</v>
      </c>
      <c r="CQ22" s="395">
        <v>1.0</v>
      </c>
      <c r="CR22" s="395"/>
      <c r="CS22" s="395"/>
      <c r="CT22" s="395"/>
      <c r="CU22" s="395"/>
      <c r="CV22" s="395"/>
      <c r="CW22" s="395"/>
      <c r="CX22" s="395"/>
      <c r="CY22" s="395">
        <v>1.0</v>
      </c>
      <c r="CZ22" s="395">
        <v>1.0</v>
      </c>
      <c r="DA22" s="395"/>
      <c r="DB22" s="395"/>
      <c r="DC22" s="395"/>
      <c r="DD22" s="395"/>
      <c r="DE22" s="395"/>
      <c r="DF22" s="398">
        <v>1.0</v>
      </c>
      <c r="DG22" s="398">
        <v>1.0</v>
      </c>
      <c r="DH22" s="395"/>
      <c r="DI22" s="395"/>
      <c r="DJ22" s="395"/>
      <c r="DK22" s="395"/>
      <c r="DL22" s="395"/>
      <c r="DM22" s="395"/>
      <c r="DN22" s="398">
        <v>1.0</v>
      </c>
      <c r="DO22" s="398"/>
      <c r="DP22" s="395"/>
      <c r="DQ22" s="395"/>
      <c r="DR22" s="395"/>
      <c r="DS22" s="395"/>
      <c r="DT22" s="395"/>
      <c r="DU22" s="398">
        <v>1.0</v>
      </c>
      <c r="DV22" s="398">
        <v>1.0</v>
      </c>
      <c r="DW22" s="398">
        <v>3.0</v>
      </c>
      <c r="DX22" s="398">
        <v>8.0</v>
      </c>
      <c r="DY22" s="398">
        <v>2.0</v>
      </c>
      <c r="DZ22" s="398">
        <v>1.0</v>
      </c>
      <c r="EA22" s="395"/>
      <c r="EB22" s="398">
        <v>1.0</v>
      </c>
      <c r="EC22" s="395"/>
      <c r="ED22" s="398">
        <v>5.0</v>
      </c>
      <c r="EE22" s="398">
        <v>1.0</v>
      </c>
      <c r="EF22" s="395"/>
      <c r="EG22" s="398">
        <v>3.0</v>
      </c>
      <c r="EH22" s="395"/>
      <c r="EI22" s="398">
        <v>9.0</v>
      </c>
      <c r="EJ22" s="398">
        <v>3.0</v>
      </c>
      <c r="EK22" s="398">
        <v>2.0</v>
      </c>
      <c r="EL22" s="398">
        <v>3.0</v>
      </c>
      <c r="EM22" s="398"/>
      <c r="EN22" s="398">
        <v>1.0</v>
      </c>
      <c r="EO22" s="398"/>
      <c r="EP22" s="398">
        <v>8.0</v>
      </c>
      <c r="EQ22" s="398"/>
      <c r="ER22" s="398">
        <v>1.0</v>
      </c>
      <c r="ES22" s="398">
        <v>1.0</v>
      </c>
      <c r="ET22" s="399">
        <v>1.0</v>
      </c>
      <c r="EU22" s="399">
        <v>3.0</v>
      </c>
      <c r="EV22" s="399">
        <v>4.0</v>
      </c>
      <c r="EW22" s="399">
        <v>4.0</v>
      </c>
      <c r="EX22" s="399">
        <v>10.0</v>
      </c>
      <c r="EY22" s="399">
        <v>3.0</v>
      </c>
      <c r="EZ22" s="399">
        <v>8.0</v>
      </c>
      <c r="FA22" s="399">
        <v>5.0</v>
      </c>
      <c r="FB22" s="399">
        <v>2.0</v>
      </c>
      <c r="FC22" s="399">
        <v>11.0</v>
      </c>
      <c r="FD22" s="399">
        <v>9.0</v>
      </c>
      <c r="FE22" s="399">
        <v>5.0</v>
      </c>
      <c r="FF22" s="399">
        <v>9.0</v>
      </c>
      <c r="FG22" s="399">
        <v>8.0</v>
      </c>
      <c r="FH22" s="399">
        <v>5.0</v>
      </c>
      <c r="FI22" s="399">
        <v>4.0</v>
      </c>
      <c r="FJ22" s="399">
        <v>6.0</v>
      </c>
      <c r="FK22" s="399">
        <v>10.0</v>
      </c>
      <c r="FL22" s="399">
        <v>9.0</v>
      </c>
      <c r="FM22" s="399">
        <v>13.0</v>
      </c>
      <c r="FN22" s="399">
        <v>12.0</v>
      </c>
      <c r="FO22" s="399">
        <v>6.0</v>
      </c>
      <c r="FP22" s="399">
        <v>14.0</v>
      </c>
      <c r="FQ22" s="395"/>
      <c r="FR22" s="400">
        <f t="shared" si="4"/>
        <v>247</v>
      </c>
      <c r="FS22" s="395">
        <f t="shared" si="5"/>
        <v>70</v>
      </c>
      <c r="FT22" s="401">
        <f t="shared" si="6"/>
        <v>43.94224733</v>
      </c>
      <c r="FU22" s="402">
        <v>159300.0</v>
      </c>
      <c r="FV22" s="394"/>
      <c r="FW22" s="394"/>
      <c r="FX22" s="394"/>
      <c r="FY22" s="394"/>
      <c r="FZ22" s="394"/>
      <c r="GA22" s="394"/>
      <c r="GB22" s="394"/>
      <c r="GC22" s="394"/>
      <c r="GD22" s="394"/>
      <c r="GE22" s="394"/>
      <c r="GF22" s="394"/>
      <c r="GG22" s="394"/>
      <c r="GH22" s="394"/>
      <c r="GI22" s="394"/>
      <c r="GJ22" s="394"/>
      <c r="GK22" s="394"/>
    </row>
    <row r="23" ht="15.75" customHeight="1">
      <c r="A23" s="383"/>
      <c r="B23" s="383" t="s">
        <v>120</v>
      </c>
      <c r="C23" s="384"/>
      <c r="D23" s="385"/>
      <c r="E23" s="386"/>
      <c r="F23" s="386"/>
      <c r="G23" s="385"/>
      <c r="H23" s="385"/>
      <c r="I23" s="385"/>
      <c r="J23" s="387"/>
      <c r="K23" s="387"/>
      <c r="L23" s="387"/>
      <c r="M23" s="387"/>
      <c r="N23" s="387"/>
      <c r="O23" s="387"/>
      <c r="P23" s="387"/>
      <c r="Q23" s="387"/>
      <c r="R23" s="384"/>
      <c r="S23" s="384"/>
      <c r="T23" s="384"/>
      <c r="U23" s="383"/>
      <c r="V23" s="383"/>
      <c r="W23" s="383"/>
      <c r="X23" s="383"/>
      <c r="Y23" s="383"/>
      <c r="Z23" s="383"/>
      <c r="AA23" s="383"/>
      <c r="AB23" s="383"/>
      <c r="AC23" s="383"/>
      <c r="AD23" s="383"/>
      <c r="AE23" s="384"/>
      <c r="AF23" s="384"/>
      <c r="AG23" s="384"/>
      <c r="AH23" s="384"/>
      <c r="AI23" s="384"/>
      <c r="AJ23" s="384"/>
      <c r="AK23" s="384">
        <v>1.0</v>
      </c>
      <c r="AL23" s="384"/>
      <c r="AM23" s="384">
        <v>5.0</v>
      </c>
      <c r="AN23" s="384">
        <v>1.0</v>
      </c>
      <c r="AO23" s="384">
        <v>1.0</v>
      </c>
      <c r="AP23" s="384"/>
      <c r="AQ23" s="384"/>
      <c r="AR23" s="384"/>
      <c r="AS23" s="384"/>
      <c r="AT23" s="384"/>
      <c r="AU23" s="384"/>
      <c r="AV23" s="384"/>
      <c r="AW23" s="384"/>
      <c r="AX23" s="384"/>
      <c r="AY23" s="384"/>
      <c r="AZ23" s="384">
        <v>1.0</v>
      </c>
      <c r="BA23" s="384"/>
      <c r="BB23" s="384"/>
      <c r="BC23" s="384">
        <v>2.0</v>
      </c>
      <c r="BD23" s="384">
        <v>1.0</v>
      </c>
      <c r="BE23" s="384"/>
      <c r="BF23" s="384"/>
      <c r="BG23" s="385"/>
      <c r="BH23" s="384">
        <v>1.0</v>
      </c>
      <c r="BI23" s="384"/>
      <c r="BJ23" s="384">
        <v>2.0</v>
      </c>
      <c r="BK23" s="384">
        <v>2.0</v>
      </c>
      <c r="BL23" s="384"/>
      <c r="BM23" s="384">
        <v>1.0</v>
      </c>
      <c r="BN23" s="384">
        <v>4.0</v>
      </c>
      <c r="BO23" s="384"/>
      <c r="BP23" s="384"/>
      <c r="BQ23" s="384"/>
      <c r="BR23" s="384">
        <v>3.0</v>
      </c>
      <c r="BS23" s="384">
        <v>2.0</v>
      </c>
      <c r="BT23" s="384">
        <v>3.0</v>
      </c>
      <c r="BU23" s="384">
        <v>1.0</v>
      </c>
      <c r="BV23" s="384">
        <v>1.0</v>
      </c>
      <c r="BW23" s="384">
        <v>5.0</v>
      </c>
      <c r="BX23" s="384">
        <v>6.0</v>
      </c>
      <c r="BY23" s="384">
        <v>6.0</v>
      </c>
      <c r="BZ23" s="384">
        <v>7.0</v>
      </c>
      <c r="CA23" s="384">
        <v>3.0</v>
      </c>
      <c r="CB23" s="384">
        <v>5.0</v>
      </c>
      <c r="CC23" s="384">
        <v>3.0</v>
      </c>
      <c r="CD23" s="384">
        <v>1.0</v>
      </c>
      <c r="CE23" s="384">
        <v>4.0</v>
      </c>
      <c r="CF23" s="384">
        <v>9.0</v>
      </c>
      <c r="CG23" s="384">
        <v>7.0</v>
      </c>
      <c r="CH23" s="384">
        <v>6.0</v>
      </c>
      <c r="CI23" s="384">
        <v>3.0</v>
      </c>
      <c r="CJ23" s="384"/>
      <c r="CK23" s="384">
        <v>8.0</v>
      </c>
      <c r="CL23" s="384">
        <v>7.0</v>
      </c>
      <c r="CM23" s="384">
        <v>15.0</v>
      </c>
      <c r="CN23" s="384">
        <v>6.0</v>
      </c>
      <c r="CO23" s="384">
        <v>7.0</v>
      </c>
      <c r="CP23" s="384">
        <v>5.0</v>
      </c>
      <c r="CQ23" s="384"/>
      <c r="CR23" s="384">
        <v>5.0</v>
      </c>
      <c r="CS23" s="384">
        <v>6.0</v>
      </c>
      <c r="CT23" s="384">
        <v>9.0</v>
      </c>
      <c r="CU23" s="384">
        <v>8.0</v>
      </c>
      <c r="CV23" s="384">
        <v>7.0</v>
      </c>
      <c r="CW23" s="384">
        <v>4.0</v>
      </c>
      <c r="CX23" s="384">
        <v>1.0</v>
      </c>
      <c r="CY23" s="384">
        <v>4.0</v>
      </c>
      <c r="CZ23" s="384">
        <v>3.0</v>
      </c>
      <c r="DA23" s="384">
        <v>2.0</v>
      </c>
      <c r="DB23" s="384">
        <v>5.0</v>
      </c>
      <c r="DC23" s="388">
        <v>4.0</v>
      </c>
      <c r="DD23" s="388"/>
      <c r="DE23" s="388"/>
      <c r="DF23" s="388"/>
      <c r="DG23" s="388">
        <v>5.0</v>
      </c>
      <c r="DH23" s="388">
        <v>1.0</v>
      </c>
      <c r="DI23" s="388"/>
      <c r="DJ23" s="388"/>
      <c r="DK23" s="388">
        <v>1.0</v>
      </c>
      <c r="DL23" s="388"/>
      <c r="DM23" s="388"/>
      <c r="DN23" s="388">
        <v>3.0</v>
      </c>
      <c r="DO23" s="388">
        <v>3.0</v>
      </c>
      <c r="DP23" s="384"/>
      <c r="DQ23" s="384"/>
      <c r="DR23" s="384"/>
      <c r="DS23" s="384"/>
      <c r="DT23" s="388">
        <v>2.0</v>
      </c>
      <c r="DU23" s="384"/>
      <c r="DV23" s="388">
        <v>6.0</v>
      </c>
      <c r="DW23" s="388">
        <v>1.0</v>
      </c>
      <c r="DX23" s="388">
        <v>2.0</v>
      </c>
      <c r="DY23" s="384"/>
      <c r="DZ23" s="384"/>
      <c r="EA23" s="384"/>
      <c r="EB23" s="388">
        <v>6.0</v>
      </c>
      <c r="EC23" s="388">
        <v>1.0</v>
      </c>
      <c r="ED23" s="388">
        <v>4.0</v>
      </c>
      <c r="EE23" s="388">
        <v>3.0</v>
      </c>
      <c r="EF23" s="388">
        <v>2.0</v>
      </c>
      <c r="EG23" s="384"/>
      <c r="EH23" s="388">
        <v>3.0</v>
      </c>
      <c r="EI23" s="388">
        <v>1.0</v>
      </c>
      <c r="EJ23" s="388">
        <v>3.0</v>
      </c>
      <c r="EK23" s="388">
        <v>5.0</v>
      </c>
      <c r="EL23" s="388">
        <v>2.0</v>
      </c>
      <c r="EM23" s="388">
        <v>13.0</v>
      </c>
      <c r="EN23" s="388">
        <v>4.0</v>
      </c>
      <c r="EO23" s="388">
        <v>5.0</v>
      </c>
      <c r="EP23" s="388">
        <v>13.0</v>
      </c>
      <c r="EQ23" s="388">
        <v>12.0</v>
      </c>
      <c r="ER23" s="388">
        <v>13.0</v>
      </c>
      <c r="ES23" s="388">
        <v>24.0</v>
      </c>
      <c r="ET23" s="389">
        <v>21.0</v>
      </c>
      <c r="EU23" s="389">
        <v>9.0</v>
      </c>
      <c r="EV23" s="389">
        <v>16.0</v>
      </c>
      <c r="EW23" s="389">
        <v>53.0</v>
      </c>
      <c r="EX23" s="389">
        <v>45.0</v>
      </c>
      <c r="EY23" s="389">
        <v>97.0</v>
      </c>
      <c r="EZ23" s="389">
        <v>62.0</v>
      </c>
      <c r="FA23" s="389">
        <v>51.0</v>
      </c>
      <c r="FB23" s="389">
        <v>12.0</v>
      </c>
      <c r="FC23" s="389">
        <v>46.0</v>
      </c>
      <c r="FD23" s="389">
        <v>62.0</v>
      </c>
      <c r="FE23" s="389">
        <v>85.0</v>
      </c>
      <c r="FF23" s="389">
        <v>101.0</v>
      </c>
      <c r="FG23" s="389">
        <v>79.0</v>
      </c>
      <c r="FH23" s="389">
        <v>73.0</v>
      </c>
      <c r="FI23" s="389">
        <v>37.0</v>
      </c>
      <c r="FJ23" s="389">
        <v>38.0</v>
      </c>
      <c r="FK23" s="389">
        <v>62.0</v>
      </c>
      <c r="FL23" s="389">
        <v>111.0</v>
      </c>
      <c r="FM23" s="389">
        <v>109.0</v>
      </c>
      <c r="FN23" s="389">
        <v>112.0</v>
      </c>
      <c r="FO23" s="389">
        <v>61.0</v>
      </c>
      <c r="FP23" s="389">
        <v>28.0</v>
      </c>
      <c r="FQ23" s="384"/>
      <c r="FR23" s="390">
        <f t="shared" si="4"/>
        <v>1711</v>
      </c>
      <c r="FS23" s="384">
        <f t="shared" si="5"/>
        <v>521</v>
      </c>
      <c r="FT23" s="405">
        <f t="shared" si="6"/>
        <v>370.5257768</v>
      </c>
      <c r="FU23" s="392">
        <v>140611.0</v>
      </c>
      <c r="FV23" s="383"/>
      <c r="FW23" s="383"/>
      <c r="FX23" s="383"/>
      <c r="FY23" s="383"/>
      <c r="FZ23" s="383"/>
      <c r="GA23" s="383"/>
      <c r="GB23" s="383"/>
      <c r="GC23" s="383"/>
      <c r="GD23" s="383"/>
      <c r="GE23" s="383"/>
      <c r="GF23" s="383"/>
      <c r="GG23" s="383"/>
      <c r="GH23" s="383"/>
      <c r="GI23" s="383"/>
      <c r="GJ23" s="383"/>
      <c r="GK23" s="383"/>
    </row>
    <row r="24" ht="15.75" customHeight="1">
      <c r="A24" s="394"/>
      <c r="B24" s="394" t="s">
        <v>121</v>
      </c>
      <c r="C24" s="395"/>
      <c r="D24" s="396"/>
      <c r="E24" s="382"/>
      <c r="F24" s="382"/>
      <c r="G24" s="396"/>
      <c r="H24" s="396"/>
      <c r="I24" s="396"/>
      <c r="J24" s="397"/>
      <c r="K24" s="397"/>
      <c r="L24" s="397"/>
      <c r="M24" s="397"/>
      <c r="N24" s="397"/>
      <c r="O24" s="397"/>
      <c r="P24" s="397"/>
      <c r="Q24" s="397"/>
      <c r="R24" s="395"/>
      <c r="S24" s="395"/>
      <c r="T24" s="395"/>
      <c r="U24" s="394"/>
      <c r="V24" s="394"/>
      <c r="W24" s="394"/>
      <c r="X24" s="394"/>
      <c r="Y24" s="394"/>
      <c r="Z24" s="394"/>
      <c r="AA24" s="394"/>
      <c r="AB24" s="394"/>
      <c r="AC24" s="394"/>
      <c r="AD24" s="394"/>
      <c r="AE24" s="395"/>
      <c r="AF24" s="395"/>
      <c r="AG24" s="395"/>
      <c r="AH24" s="395"/>
      <c r="AI24" s="395"/>
      <c r="AJ24" s="395"/>
      <c r="AK24" s="395"/>
      <c r="AL24" s="395"/>
      <c r="AM24" s="395"/>
      <c r="AN24" s="395"/>
      <c r="AO24" s="395"/>
      <c r="AP24" s="395"/>
      <c r="AQ24" s="395"/>
      <c r="AR24" s="395">
        <v>1.0</v>
      </c>
      <c r="AS24" s="395">
        <v>1.0</v>
      </c>
      <c r="AT24" s="395"/>
      <c r="AU24" s="395"/>
      <c r="AV24" s="395">
        <v>1.0</v>
      </c>
      <c r="AW24" s="395">
        <v>1.0</v>
      </c>
      <c r="AX24" s="395"/>
      <c r="AY24" s="395"/>
      <c r="AZ24" s="395">
        <v>1.0</v>
      </c>
      <c r="BA24" s="395"/>
      <c r="BB24" s="395"/>
      <c r="BC24" s="395"/>
      <c r="BD24" s="395"/>
      <c r="BE24" s="395"/>
      <c r="BF24" s="395"/>
      <c r="BG24" s="396"/>
      <c r="BH24" s="395">
        <v>2.0</v>
      </c>
      <c r="BI24" s="395">
        <v>1.0</v>
      </c>
      <c r="BJ24" s="395"/>
      <c r="BK24" s="395"/>
      <c r="BL24" s="395"/>
      <c r="BM24" s="395">
        <v>2.0</v>
      </c>
      <c r="BN24" s="395"/>
      <c r="BO24" s="395">
        <v>2.0</v>
      </c>
      <c r="BP24" s="395">
        <v>3.0</v>
      </c>
      <c r="BQ24" s="395">
        <v>2.0</v>
      </c>
      <c r="BR24" s="395">
        <v>2.0</v>
      </c>
      <c r="BS24" s="395">
        <v>2.0</v>
      </c>
      <c r="BT24" s="395">
        <v>2.0</v>
      </c>
      <c r="BU24" s="395">
        <v>4.0</v>
      </c>
      <c r="BV24" s="395">
        <v>10.0</v>
      </c>
      <c r="BW24" s="395">
        <v>3.0</v>
      </c>
      <c r="BX24" s="395"/>
      <c r="BY24" s="395"/>
      <c r="BZ24" s="395">
        <v>4.0</v>
      </c>
      <c r="CA24" s="395">
        <v>2.0</v>
      </c>
      <c r="CB24" s="395">
        <v>3.0</v>
      </c>
      <c r="CC24" s="395">
        <v>2.0</v>
      </c>
      <c r="CD24" s="395">
        <v>4.0</v>
      </c>
      <c r="CE24" s="395">
        <v>10.0</v>
      </c>
      <c r="CF24" s="395">
        <v>3.0</v>
      </c>
      <c r="CG24" s="395">
        <v>5.0</v>
      </c>
      <c r="CH24" s="395">
        <v>4.0</v>
      </c>
      <c r="CI24" s="395">
        <v>4.0</v>
      </c>
      <c r="CJ24" s="395">
        <v>11.0</v>
      </c>
      <c r="CK24" s="395">
        <v>2.0</v>
      </c>
      <c r="CL24" s="395">
        <v>5.0</v>
      </c>
      <c r="CM24" s="395">
        <v>9.0</v>
      </c>
      <c r="CN24" s="395">
        <v>9.0</v>
      </c>
      <c r="CO24" s="395">
        <v>7.0</v>
      </c>
      <c r="CP24" s="395">
        <v>4.0</v>
      </c>
      <c r="CQ24" s="395">
        <v>7.0</v>
      </c>
      <c r="CR24" s="395">
        <v>4.0</v>
      </c>
      <c r="CS24" s="395">
        <v>3.0</v>
      </c>
      <c r="CT24" s="395"/>
      <c r="CU24" s="395">
        <v>7.0</v>
      </c>
      <c r="CV24" s="395">
        <v>3.0</v>
      </c>
      <c r="CW24" s="395">
        <v>1.0</v>
      </c>
      <c r="CX24" s="395">
        <v>13.0</v>
      </c>
      <c r="CY24" s="395">
        <v>1.0</v>
      </c>
      <c r="CZ24" s="395">
        <v>4.0</v>
      </c>
      <c r="DA24" s="395">
        <v>7.0</v>
      </c>
      <c r="DB24" s="395">
        <v>3.0</v>
      </c>
      <c r="DC24" s="398">
        <v>2.0</v>
      </c>
      <c r="DD24" s="398">
        <v>3.0</v>
      </c>
      <c r="DE24" s="398"/>
      <c r="DF24" s="398"/>
      <c r="DG24" s="398">
        <v>6.0</v>
      </c>
      <c r="DH24" s="398">
        <v>4.0</v>
      </c>
      <c r="DI24" s="398"/>
      <c r="DJ24" s="398">
        <v>2.0</v>
      </c>
      <c r="DK24" s="398"/>
      <c r="DL24" s="398"/>
      <c r="DM24" s="398"/>
      <c r="DN24" s="398">
        <v>1.0</v>
      </c>
      <c r="DO24" s="398">
        <v>5.0</v>
      </c>
      <c r="DP24" s="398">
        <v>2.0</v>
      </c>
      <c r="DQ24" s="398">
        <v>2.0</v>
      </c>
      <c r="DR24" s="398">
        <v>1.0</v>
      </c>
      <c r="DS24" s="398"/>
      <c r="DT24" s="398">
        <v>1.0</v>
      </c>
      <c r="DU24" s="398">
        <v>1.0</v>
      </c>
      <c r="DV24" s="398">
        <v>1.0</v>
      </c>
      <c r="DW24" s="398">
        <v>4.0</v>
      </c>
      <c r="DX24" s="395"/>
      <c r="DY24" s="398">
        <v>1.0</v>
      </c>
      <c r="DZ24" s="398">
        <v>5.0</v>
      </c>
      <c r="EA24" s="395"/>
      <c r="EB24" s="398">
        <v>1.0</v>
      </c>
      <c r="EC24" s="398">
        <v>1.0</v>
      </c>
      <c r="ED24" s="398">
        <v>6.0</v>
      </c>
      <c r="EE24" s="398">
        <v>5.0</v>
      </c>
      <c r="EF24" s="395"/>
      <c r="EG24" s="398">
        <v>6.0</v>
      </c>
      <c r="EH24" s="398">
        <v>1.0</v>
      </c>
      <c r="EI24" s="398">
        <v>8.0</v>
      </c>
      <c r="EJ24" s="398">
        <v>6.0</v>
      </c>
      <c r="EK24" s="398">
        <v>10.0</v>
      </c>
      <c r="EL24" s="398">
        <v>8.0</v>
      </c>
      <c r="EM24" s="398">
        <v>5.0</v>
      </c>
      <c r="EN24" s="398">
        <v>11.0</v>
      </c>
      <c r="EO24" s="398">
        <v>4.0</v>
      </c>
      <c r="EP24" s="398">
        <v>7.0</v>
      </c>
      <c r="EQ24" s="398">
        <v>6.0</v>
      </c>
      <c r="ER24" s="398">
        <v>13.0</v>
      </c>
      <c r="ES24" s="398">
        <v>10.0</v>
      </c>
      <c r="ET24" s="399">
        <v>14.0</v>
      </c>
      <c r="EU24" s="399">
        <v>9.0</v>
      </c>
      <c r="EV24" s="399">
        <v>6.0</v>
      </c>
      <c r="EW24" s="399">
        <v>24.0</v>
      </c>
      <c r="EX24" s="399">
        <v>17.0</v>
      </c>
      <c r="EY24" s="399">
        <v>40.0</v>
      </c>
      <c r="EZ24" s="399">
        <v>38.0</v>
      </c>
      <c r="FA24" s="399">
        <v>25.0</v>
      </c>
      <c r="FB24" s="399">
        <v>14.0</v>
      </c>
      <c r="FC24" s="399">
        <v>14.0</v>
      </c>
      <c r="FD24" s="399">
        <v>21.0</v>
      </c>
      <c r="FE24" s="399">
        <v>27.0</v>
      </c>
      <c r="FF24" s="399">
        <v>20.0</v>
      </c>
      <c r="FG24" s="399">
        <v>24.0</v>
      </c>
      <c r="FH24" s="399">
        <v>29.0</v>
      </c>
      <c r="FI24" s="399">
        <v>20.0</v>
      </c>
      <c r="FJ24" s="399">
        <v>28.0</v>
      </c>
      <c r="FK24" s="399">
        <v>20.0</v>
      </c>
      <c r="FL24" s="399">
        <v>35.0</v>
      </c>
      <c r="FM24" s="399">
        <v>20.0</v>
      </c>
      <c r="FN24" s="399">
        <v>26.0</v>
      </c>
      <c r="FO24" s="399">
        <v>19.0</v>
      </c>
      <c r="FP24" s="399">
        <v>29.0</v>
      </c>
      <c r="FQ24" s="395"/>
      <c r="FR24" s="400">
        <f t="shared" si="4"/>
        <v>849</v>
      </c>
      <c r="FS24" s="395">
        <f t="shared" si="5"/>
        <v>177</v>
      </c>
      <c r="FT24" s="401">
        <f t="shared" si="6"/>
        <v>57.93970343</v>
      </c>
      <c r="FU24" s="402">
        <v>305490.0</v>
      </c>
      <c r="FV24" s="394"/>
      <c r="FW24" s="394"/>
      <c r="FX24" s="394"/>
      <c r="FY24" s="394"/>
      <c r="FZ24" s="394"/>
      <c r="GA24" s="394"/>
      <c r="GB24" s="394"/>
      <c r="GC24" s="394"/>
      <c r="GD24" s="394"/>
      <c r="GE24" s="394"/>
      <c r="GF24" s="394"/>
      <c r="GG24" s="394"/>
      <c r="GH24" s="394"/>
      <c r="GI24" s="394"/>
      <c r="GJ24" s="394"/>
      <c r="GK24" s="394"/>
    </row>
    <row r="25" ht="15.75" customHeight="1">
      <c r="A25" s="383"/>
      <c r="B25" s="383" t="s">
        <v>122</v>
      </c>
      <c r="C25" s="384"/>
      <c r="D25" s="385"/>
      <c r="E25" s="386"/>
      <c r="F25" s="386"/>
      <c r="G25" s="385"/>
      <c r="H25" s="385"/>
      <c r="I25" s="385"/>
      <c r="J25" s="387"/>
      <c r="K25" s="387"/>
      <c r="L25" s="387"/>
      <c r="M25" s="387"/>
      <c r="N25" s="387"/>
      <c r="O25" s="387"/>
      <c r="P25" s="387"/>
      <c r="Q25" s="387"/>
      <c r="R25" s="384"/>
      <c r="S25" s="384"/>
      <c r="T25" s="384"/>
      <c r="U25" s="383"/>
      <c r="V25" s="383"/>
      <c r="W25" s="383"/>
      <c r="X25" s="383"/>
      <c r="Y25" s="383"/>
      <c r="Z25" s="383"/>
      <c r="AA25" s="383"/>
      <c r="AB25" s="383"/>
      <c r="AC25" s="383"/>
      <c r="AD25" s="383"/>
      <c r="AE25" s="384"/>
      <c r="AF25" s="384"/>
      <c r="AG25" s="384"/>
      <c r="AH25" s="384"/>
      <c r="AI25" s="384"/>
      <c r="AJ25" s="384"/>
      <c r="AK25" s="384"/>
      <c r="AL25" s="384"/>
      <c r="AM25" s="384"/>
      <c r="AN25" s="384"/>
      <c r="AO25" s="384"/>
      <c r="AP25" s="384"/>
      <c r="AQ25" s="384"/>
      <c r="AR25" s="384"/>
      <c r="AS25" s="384"/>
      <c r="AT25" s="384"/>
      <c r="AU25" s="384"/>
      <c r="AV25" s="384"/>
      <c r="AW25" s="384"/>
      <c r="AX25" s="384"/>
      <c r="AY25" s="384"/>
      <c r="AZ25" s="384"/>
      <c r="BA25" s="384"/>
      <c r="BB25" s="384"/>
      <c r="BC25" s="384"/>
      <c r="BD25" s="384"/>
      <c r="BE25" s="384"/>
      <c r="BF25" s="384"/>
      <c r="BG25" s="385"/>
      <c r="BH25" s="385"/>
      <c r="BI25" s="384"/>
      <c r="BJ25" s="384"/>
      <c r="BK25" s="384"/>
      <c r="BL25" s="384"/>
      <c r="BM25" s="384"/>
      <c r="BN25" s="384"/>
      <c r="BO25" s="384"/>
      <c r="BP25" s="384"/>
      <c r="BQ25" s="384"/>
      <c r="BR25" s="384"/>
      <c r="BS25" s="384"/>
      <c r="BT25" s="384"/>
      <c r="BU25" s="384"/>
      <c r="BV25" s="384"/>
      <c r="BW25" s="384"/>
      <c r="BX25" s="384"/>
      <c r="BY25" s="384"/>
      <c r="BZ25" s="384"/>
      <c r="CA25" s="384"/>
      <c r="CB25" s="384"/>
      <c r="CC25" s="384"/>
      <c r="CD25" s="384"/>
      <c r="CE25" s="384"/>
      <c r="CF25" s="384"/>
      <c r="CG25" s="384"/>
      <c r="CH25" s="384"/>
      <c r="CI25" s="384"/>
      <c r="CJ25" s="384"/>
      <c r="CK25" s="384"/>
      <c r="CL25" s="384"/>
      <c r="CM25" s="384"/>
      <c r="CN25" s="384"/>
      <c r="CO25" s="384"/>
      <c r="CP25" s="384"/>
      <c r="CQ25" s="384"/>
      <c r="CR25" s="384"/>
      <c r="CS25" s="384"/>
      <c r="CT25" s="384"/>
      <c r="CU25" s="384"/>
      <c r="CV25" s="384"/>
      <c r="CW25" s="384"/>
      <c r="CX25" s="384"/>
      <c r="CY25" s="384"/>
      <c r="CZ25" s="384"/>
      <c r="DA25" s="384"/>
      <c r="DB25" s="384"/>
      <c r="DC25" s="384"/>
      <c r="DD25" s="384"/>
      <c r="DE25" s="384"/>
      <c r="DF25" s="384"/>
      <c r="DG25" s="384"/>
      <c r="DH25" s="384"/>
      <c r="DI25" s="384"/>
      <c r="DJ25" s="384"/>
      <c r="DK25" s="384"/>
      <c r="DL25" s="384"/>
      <c r="DM25" s="384"/>
      <c r="DN25" s="384"/>
      <c r="DO25" s="384"/>
      <c r="DP25" s="384"/>
      <c r="DQ25" s="384"/>
      <c r="DR25" s="384"/>
      <c r="DS25" s="384"/>
      <c r="DT25" s="384"/>
      <c r="DU25" s="384"/>
      <c r="DV25" s="384"/>
      <c r="DW25" s="384"/>
      <c r="DX25" s="384"/>
      <c r="DY25" s="384"/>
      <c r="DZ25" s="384"/>
      <c r="EA25" s="384"/>
      <c r="EB25" s="384"/>
      <c r="EC25" s="384"/>
      <c r="ED25" s="388">
        <v>3.0</v>
      </c>
      <c r="EE25" s="384"/>
      <c r="EF25" s="384"/>
      <c r="EG25" s="384"/>
      <c r="EH25" s="384"/>
      <c r="EI25" s="384"/>
      <c r="EJ25" s="384"/>
      <c r="EK25" s="384"/>
      <c r="EL25" s="384"/>
      <c r="EM25" s="384"/>
      <c r="EN25" s="384"/>
      <c r="EO25" s="384"/>
      <c r="EP25" s="384"/>
      <c r="EQ25" s="384"/>
      <c r="ER25" s="384"/>
      <c r="ES25" s="384"/>
      <c r="ET25" s="419"/>
      <c r="EU25" s="419"/>
      <c r="EV25" s="419"/>
      <c r="EW25" s="419"/>
      <c r="EX25" s="419"/>
      <c r="EY25" s="419"/>
      <c r="EZ25" s="389">
        <v>1.0</v>
      </c>
      <c r="FA25" s="389"/>
      <c r="FB25" s="389"/>
      <c r="FC25" s="389"/>
      <c r="FD25" s="389">
        <v>1.0</v>
      </c>
      <c r="FE25" s="389">
        <v>4.0</v>
      </c>
      <c r="FF25" s="389">
        <v>1.0</v>
      </c>
      <c r="FG25" s="389">
        <v>1.0</v>
      </c>
      <c r="FH25" s="389"/>
      <c r="FI25" s="389"/>
      <c r="FJ25" s="433"/>
      <c r="FK25" s="389">
        <v>1.0</v>
      </c>
      <c r="FL25" s="389">
        <v>2.0</v>
      </c>
      <c r="FM25" s="389">
        <v>2.0</v>
      </c>
      <c r="FN25" s="389"/>
      <c r="FO25" s="389"/>
      <c r="FP25" s="389"/>
      <c r="FQ25" s="384"/>
      <c r="FR25" s="390">
        <f t="shared" si="4"/>
        <v>16</v>
      </c>
      <c r="FS25" s="384">
        <f t="shared" si="5"/>
        <v>5</v>
      </c>
      <c r="FT25" s="405">
        <f t="shared" si="6"/>
        <v>36.31082062</v>
      </c>
      <c r="FU25" s="392">
        <v>13770.0</v>
      </c>
      <c r="FV25" s="383"/>
      <c r="FW25" s="383"/>
      <c r="FX25" s="383"/>
      <c r="FY25" s="383"/>
      <c r="FZ25" s="383"/>
      <c r="GA25" s="383"/>
      <c r="GB25" s="383"/>
      <c r="GC25" s="383"/>
      <c r="GD25" s="383"/>
      <c r="GE25" s="383"/>
      <c r="GF25" s="383"/>
      <c r="GG25" s="383"/>
      <c r="GH25" s="383"/>
      <c r="GI25" s="383"/>
      <c r="GJ25" s="383"/>
      <c r="GK25" s="383"/>
    </row>
    <row r="26" ht="15.75" customHeight="1">
      <c r="A26" s="394"/>
      <c r="B26" s="394" t="s">
        <v>123</v>
      </c>
      <c r="C26" s="395"/>
      <c r="D26" s="396"/>
      <c r="E26" s="382"/>
      <c r="F26" s="382"/>
      <c r="G26" s="396"/>
      <c r="H26" s="396"/>
      <c r="I26" s="396"/>
      <c r="J26" s="397"/>
      <c r="K26" s="397"/>
      <c r="L26" s="397"/>
      <c r="M26" s="397"/>
      <c r="N26" s="397"/>
      <c r="O26" s="397"/>
      <c r="P26" s="397"/>
      <c r="Q26" s="397"/>
      <c r="R26" s="395"/>
      <c r="S26" s="395"/>
      <c r="T26" s="395"/>
      <c r="U26" s="394"/>
      <c r="V26" s="394"/>
      <c r="W26" s="394"/>
      <c r="X26" s="394"/>
      <c r="Y26" s="394"/>
      <c r="Z26" s="394"/>
      <c r="AA26" s="394"/>
      <c r="AB26" s="394"/>
      <c r="AC26" s="394"/>
      <c r="AD26" s="394"/>
      <c r="AE26" s="395"/>
      <c r="AF26" s="395"/>
      <c r="AG26" s="395"/>
      <c r="AH26" s="395"/>
      <c r="AI26" s="395"/>
      <c r="AJ26" s="395"/>
      <c r="AK26" s="395"/>
      <c r="AL26" s="395"/>
      <c r="AM26" s="395"/>
      <c r="AN26" s="395"/>
      <c r="AO26" s="395"/>
      <c r="AP26" s="395"/>
      <c r="AQ26" s="395"/>
      <c r="AR26" s="395"/>
      <c r="AS26" s="395"/>
      <c r="AT26" s="395"/>
      <c r="AU26" s="395"/>
      <c r="AV26" s="395"/>
      <c r="AW26" s="395"/>
      <c r="AX26" s="395"/>
      <c r="AY26" s="395"/>
      <c r="AZ26" s="395"/>
      <c r="BA26" s="395"/>
      <c r="BB26" s="395"/>
      <c r="BC26" s="395"/>
      <c r="BD26" s="395"/>
      <c r="BE26" s="395"/>
      <c r="BF26" s="395"/>
      <c r="BG26" s="396"/>
      <c r="BH26" s="396"/>
      <c r="BI26" s="395"/>
      <c r="BJ26" s="395"/>
      <c r="BK26" s="395"/>
      <c r="BL26" s="395">
        <v>1.0</v>
      </c>
      <c r="BM26" s="395"/>
      <c r="BN26" s="395"/>
      <c r="BO26" s="395"/>
      <c r="BP26" s="395"/>
      <c r="BQ26" s="395"/>
      <c r="BR26" s="395"/>
      <c r="BS26" s="395">
        <v>1.0</v>
      </c>
      <c r="BT26" s="395"/>
      <c r="BU26" s="395">
        <v>1.0</v>
      </c>
      <c r="BV26" s="395">
        <v>1.0</v>
      </c>
      <c r="BW26" s="395"/>
      <c r="BX26" s="395"/>
      <c r="BY26" s="395"/>
      <c r="BZ26" s="395"/>
      <c r="CA26" s="395">
        <v>2.0</v>
      </c>
      <c r="CB26" s="395"/>
      <c r="CC26" s="395"/>
      <c r="CD26" s="395"/>
      <c r="CE26" s="395"/>
      <c r="CF26" s="395"/>
      <c r="CG26" s="395">
        <v>2.0</v>
      </c>
      <c r="CH26" s="395"/>
      <c r="CI26" s="395">
        <v>2.0</v>
      </c>
      <c r="CJ26" s="395"/>
      <c r="CK26" s="395"/>
      <c r="CL26" s="395"/>
      <c r="CM26" s="395"/>
      <c r="CN26" s="395"/>
      <c r="CO26" s="395"/>
      <c r="CP26" s="395"/>
      <c r="CQ26" s="395"/>
      <c r="CR26" s="395">
        <v>1.0</v>
      </c>
      <c r="CS26" s="395"/>
      <c r="CT26" s="395"/>
      <c r="CU26" s="395"/>
      <c r="CV26" s="395"/>
      <c r="CW26" s="395"/>
      <c r="CX26" s="395"/>
      <c r="CY26" s="395"/>
      <c r="CZ26" s="395"/>
      <c r="DA26" s="395"/>
      <c r="DB26" s="395"/>
      <c r="DC26" s="395"/>
      <c r="DD26" s="395"/>
      <c r="DE26" s="395"/>
      <c r="DF26" s="395"/>
      <c r="DG26" s="395"/>
      <c r="DH26" s="395"/>
      <c r="DI26" s="395"/>
      <c r="DJ26" s="395"/>
      <c r="DK26" s="395"/>
      <c r="DL26" s="395"/>
      <c r="DM26" s="395"/>
      <c r="DN26" s="395"/>
      <c r="DO26" s="395"/>
      <c r="DP26" s="395"/>
      <c r="DQ26" s="398">
        <v>1.0</v>
      </c>
      <c r="DR26" s="398"/>
      <c r="DS26" s="398"/>
      <c r="DT26" s="398"/>
      <c r="DU26" s="395"/>
      <c r="DV26" s="395"/>
      <c r="DW26" s="395"/>
      <c r="DX26" s="395"/>
      <c r="DY26" s="395"/>
      <c r="DZ26" s="395"/>
      <c r="EA26" s="395"/>
      <c r="EB26" s="395"/>
      <c r="EC26" s="395"/>
      <c r="ED26" s="398">
        <v>4.0</v>
      </c>
      <c r="EE26" s="398">
        <v>1.0</v>
      </c>
      <c r="EF26" s="395"/>
      <c r="EG26" s="398">
        <v>2.0</v>
      </c>
      <c r="EH26" s="398">
        <v>1.0</v>
      </c>
      <c r="EI26" s="398">
        <v>3.0</v>
      </c>
      <c r="EJ26" s="398"/>
      <c r="EK26" s="398"/>
      <c r="EL26" s="398">
        <v>1.0</v>
      </c>
      <c r="EM26" s="398">
        <v>2.0</v>
      </c>
      <c r="EN26" s="398"/>
      <c r="EO26" s="398">
        <v>2.0</v>
      </c>
      <c r="EP26" s="398">
        <v>4.0</v>
      </c>
      <c r="EQ26" s="398">
        <v>3.0</v>
      </c>
      <c r="ER26" s="398">
        <v>4.0</v>
      </c>
      <c r="ES26" s="398">
        <v>4.0</v>
      </c>
      <c r="ET26" s="407"/>
      <c r="EU26" s="399">
        <v>3.0</v>
      </c>
      <c r="EV26" s="399">
        <v>1.0</v>
      </c>
      <c r="EW26" s="399">
        <v>2.0</v>
      </c>
      <c r="EX26" s="399">
        <v>3.0</v>
      </c>
      <c r="EY26" s="399">
        <v>4.0</v>
      </c>
      <c r="EZ26" s="399">
        <v>1.0</v>
      </c>
      <c r="FA26" s="399">
        <v>6.0</v>
      </c>
      <c r="FB26" s="399">
        <v>2.0</v>
      </c>
      <c r="FC26" s="399">
        <v>8.0</v>
      </c>
      <c r="FD26" s="399">
        <v>5.0</v>
      </c>
      <c r="FE26" s="399">
        <v>5.0</v>
      </c>
      <c r="FF26" s="399">
        <v>4.0</v>
      </c>
      <c r="FG26" s="399">
        <v>2.0</v>
      </c>
      <c r="FH26" s="399">
        <v>3.0</v>
      </c>
      <c r="FI26" s="399">
        <v>6.0</v>
      </c>
      <c r="FJ26" s="399">
        <v>1.0</v>
      </c>
      <c r="FK26" s="399">
        <v>1.0</v>
      </c>
      <c r="FL26" s="399">
        <v>2.0</v>
      </c>
      <c r="FM26" s="399">
        <v>2.0</v>
      </c>
      <c r="FN26" s="399">
        <v>1.0</v>
      </c>
      <c r="FO26" s="399">
        <v>1.0</v>
      </c>
      <c r="FP26" s="399">
        <v>2.0</v>
      </c>
      <c r="FQ26" s="395"/>
      <c r="FR26" s="400">
        <f t="shared" si="4"/>
        <v>108</v>
      </c>
      <c r="FS26" s="395">
        <f t="shared" si="5"/>
        <v>10</v>
      </c>
      <c r="FT26" s="401">
        <f t="shared" si="6"/>
        <v>22.94262051</v>
      </c>
      <c r="FU26" s="402">
        <v>43587.0</v>
      </c>
      <c r="FV26" s="394"/>
      <c r="FW26" s="394"/>
      <c r="FX26" s="394"/>
      <c r="FY26" s="394"/>
      <c r="FZ26" s="394"/>
      <c r="GA26" s="394"/>
      <c r="GB26" s="394"/>
      <c r="GC26" s="394"/>
      <c r="GD26" s="394"/>
      <c r="GE26" s="394"/>
      <c r="GF26" s="394"/>
      <c r="GG26" s="394"/>
      <c r="GH26" s="394"/>
      <c r="GI26" s="394"/>
      <c r="GJ26" s="394"/>
      <c r="GK26" s="394"/>
    </row>
    <row r="27" ht="15.75" customHeight="1">
      <c r="A27" s="383"/>
      <c r="B27" s="383" t="s">
        <v>124</v>
      </c>
      <c r="C27" s="384"/>
      <c r="D27" s="385"/>
      <c r="E27" s="386"/>
      <c r="F27" s="386"/>
      <c r="G27" s="385"/>
      <c r="H27" s="385"/>
      <c r="I27" s="385"/>
      <c r="J27" s="387"/>
      <c r="K27" s="387"/>
      <c r="L27" s="387"/>
      <c r="M27" s="387"/>
      <c r="N27" s="387"/>
      <c r="O27" s="387"/>
      <c r="P27" s="387"/>
      <c r="Q27" s="387"/>
      <c r="R27" s="384"/>
      <c r="S27" s="384"/>
      <c r="T27" s="384"/>
      <c r="U27" s="383"/>
      <c r="V27" s="383"/>
      <c r="W27" s="383"/>
      <c r="X27" s="383"/>
      <c r="Y27" s="383"/>
      <c r="Z27" s="383"/>
      <c r="AA27" s="383"/>
      <c r="AB27" s="383"/>
      <c r="AC27" s="383"/>
      <c r="AD27" s="383"/>
      <c r="AE27" s="384"/>
      <c r="AF27" s="384"/>
      <c r="AG27" s="384"/>
      <c r="AH27" s="384"/>
      <c r="AI27" s="384"/>
      <c r="AJ27" s="384"/>
      <c r="AK27" s="384"/>
      <c r="AL27" s="384"/>
      <c r="AM27" s="384"/>
      <c r="AN27" s="384"/>
      <c r="AO27" s="384"/>
      <c r="AP27" s="384"/>
      <c r="AQ27" s="384"/>
      <c r="AR27" s="384"/>
      <c r="AS27" s="384"/>
      <c r="AT27" s="384"/>
      <c r="AU27" s="384"/>
      <c r="AV27" s="384"/>
      <c r="AW27" s="384"/>
      <c r="AX27" s="384"/>
      <c r="AY27" s="384"/>
      <c r="AZ27" s="384"/>
      <c r="BA27" s="384"/>
      <c r="BB27" s="384"/>
      <c r="BC27" s="384"/>
      <c r="BD27" s="384"/>
      <c r="BE27" s="384"/>
      <c r="BF27" s="384"/>
      <c r="BG27" s="385"/>
      <c r="BH27" s="385"/>
      <c r="BI27" s="384"/>
      <c r="BJ27" s="384"/>
      <c r="BK27" s="384"/>
      <c r="BL27" s="384"/>
      <c r="BM27" s="384"/>
      <c r="BN27" s="384"/>
      <c r="BO27" s="384"/>
      <c r="BP27" s="384"/>
      <c r="BQ27" s="384"/>
      <c r="BR27" s="384"/>
      <c r="BS27" s="384"/>
      <c r="BT27" s="384"/>
      <c r="BU27" s="384"/>
      <c r="BV27" s="384"/>
      <c r="BW27" s="384"/>
      <c r="BX27" s="384"/>
      <c r="BY27" s="384"/>
      <c r="BZ27" s="384"/>
      <c r="CA27" s="384"/>
      <c r="CB27" s="384"/>
      <c r="CC27" s="384"/>
      <c r="CD27" s="384"/>
      <c r="CE27" s="384"/>
      <c r="CF27" s="384"/>
      <c r="CG27" s="384"/>
      <c r="CH27" s="384"/>
      <c r="CI27" s="384"/>
      <c r="CJ27" s="384"/>
      <c r="CK27" s="384"/>
      <c r="CL27" s="384"/>
      <c r="CM27" s="384"/>
      <c r="CN27" s="384"/>
      <c r="CO27" s="384"/>
      <c r="CP27" s="384"/>
      <c r="CQ27" s="384"/>
      <c r="CR27" s="384"/>
      <c r="CS27" s="384"/>
      <c r="CT27" s="384"/>
      <c r="CU27" s="384"/>
      <c r="CV27" s="384"/>
      <c r="CW27" s="384"/>
      <c r="CX27" s="384"/>
      <c r="CY27" s="384"/>
      <c r="CZ27" s="384"/>
      <c r="DA27" s="384"/>
      <c r="DB27" s="384"/>
      <c r="DC27" s="384"/>
      <c r="DD27" s="384"/>
      <c r="DE27" s="384"/>
      <c r="DF27" s="384"/>
      <c r="DG27" s="384"/>
      <c r="DH27" s="384"/>
      <c r="DI27" s="384"/>
      <c r="DJ27" s="384"/>
      <c r="DK27" s="384"/>
      <c r="DL27" s="384"/>
      <c r="DM27" s="384"/>
      <c r="DN27" s="384"/>
      <c r="DO27" s="384"/>
      <c r="DP27" s="384"/>
      <c r="DQ27" s="384"/>
      <c r="DR27" s="384"/>
      <c r="DS27" s="384"/>
      <c r="DT27" s="384"/>
      <c r="DU27" s="384"/>
      <c r="DV27" s="384"/>
      <c r="DW27" s="384"/>
      <c r="DX27" s="384"/>
      <c r="DY27" s="384"/>
      <c r="DZ27" s="384"/>
      <c r="EA27" s="384"/>
      <c r="EB27" s="384"/>
      <c r="EC27" s="384"/>
      <c r="ED27" s="384"/>
      <c r="EE27" s="384"/>
      <c r="EF27" s="384"/>
      <c r="EG27" s="384"/>
      <c r="EH27" s="384"/>
      <c r="EI27" s="384"/>
      <c r="EJ27" s="384"/>
      <c r="EK27" s="384"/>
      <c r="EL27" s="384"/>
      <c r="EM27" s="384"/>
      <c r="EN27" s="384"/>
      <c r="EO27" s="384"/>
      <c r="EP27" s="384"/>
      <c r="EQ27" s="384"/>
      <c r="ER27" s="384"/>
      <c r="ES27" s="384"/>
      <c r="ET27" s="419"/>
      <c r="EU27" s="419"/>
      <c r="EV27" s="419"/>
      <c r="EW27" s="419"/>
      <c r="EX27" s="419"/>
      <c r="EY27" s="419"/>
      <c r="EZ27" s="419"/>
      <c r="FA27" s="419"/>
      <c r="FB27" s="419"/>
      <c r="FC27" s="419"/>
      <c r="FD27" s="419"/>
      <c r="FE27" s="419"/>
      <c r="FF27" s="419"/>
      <c r="FG27" s="419"/>
      <c r="FH27" s="419"/>
      <c r="FI27" s="419"/>
      <c r="FJ27" s="419"/>
      <c r="FK27" s="389"/>
      <c r="FL27" s="389"/>
      <c r="FM27" s="389"/>
      <c r="FN27" s="389"/>
      <c r="FO27" s="389"/>
      <c r="FP27" s="389"/>
      <c r="FQ27" s="384"/>
      <c r="FR27" s="390">
        <f t="shared" si="4"/>
        <v>0</v>
      </c>
      <c r="FS27" s="384">
        <f t="shared" si="5"/>
        <v>0</v>
      </c>
      <c r="FT27" s="405">
        <f t="shared" si="6"/>
        <v>0</v>
      </c>
      <c r="FU27" s="392">
        <v>3231.0</v>
      </c>
      <c r="FV27" s="383"/>
      <c r="FW27" s="383"/>
      <c r="FX27" s="383"/>
      <c r="FY27" s="383"/>
      <c r="FZ27" s="383"/>
      <c r="GA27" s="383"/>
      <c r="GB27" s="383"/>
      <c r="GC27" s="383"/>
      <c r="GD27" s="383"/>
      <c r="GE27" s="383"/>
      <c r="GF27" s="383"/>
      <c r="GG27" s="383"/>
      <c r="GH27" s="383"/>
      <c r="GI27" s="383"/>
      <c r="GJ27" s="383"/>
      <c r="GK27" s="383"/>
    </row>
    <row r="28" ht="15.75" customHeight="1">
      <c r="A28" s="394"/>
      <c r="B28" s="394" t="s">
        <v>125</v>
      </c>
      <c r="C28" s="395"/>
      <c r="D28" s="396"/>
      <c r="E28" s="382"/>
      <c r="F28" s="382"/>
      <c r="G28" s="396"/>
      <c r="H28" s="396"/>
      <c r="I28" s="396"/>
      <c r="J28" s="397"/>
      <c r="K28" s="397"/>
      <c r="L28" s="397"/>
      <c r="M28" s="397"/>
      <c r="N28" s="397"/>
      <c r="O28" s="397"/>
      <c r="P28" s="397"/>
      <c r="Q28" s="397"/>
      <c r="R28" s="395"/>
      <c r="S28" s="395"/>
      <c r="T28" s="395"/>
      <c r="U28" s="394"/>
      <c r="V28" s="394"/>
      <c r="W28" s="394"/>
      <c r="X28" s="394"/>
      <c r="Y28" s="394"/>
      <c r="Z28" s="394"/>
      <c r="AA28" s="394"/>
      <c r="AB28" s="394"/>
      <c r="AC28" s="394"/>
      <c r="AD28" s="394"/>
      <c r="AE28" s="395"/>
      <c r="AF28" s="395"/>
      <c r="AG28" s="395"/>
      <c r="AH28" s="395"/>
      <c r="AI28" s="395"/>
      <c r="AJ28" s="395"/>
      <c r="AK28" s="395"/>
      <c r="AL28" s="395"/>
      <c r="AM28" s="395"/>
      <c r="AN28" s="395"/>
      <c r="AO28" s="395"/>
      <c r="AP28" s="395"/>
      <c r="AQ28" s="395"/>
      <c r="AR28" s="395"/>
      <c r="AS28" s="395"/>
      <c r="AT28" s="395"/>
      <c r="AU28" s="395"/>
      <c r="AV28" s="395"/>
      <c r="AW28" s="395"/>
      <c r="AX28" s="395"/>
      <c r="AY28" s="395"/>
      <c r="AZ28" s="395"/>
      <c r="BA28" s="395"/>
      <c r="BB28" s="395"/>
      <c r="BC28" s="395"/>
      <c r="BD28" s="395"/>
      <c r="BE28" s="395"/>
      <c r="BF28" s="395"/>
      <c r="BG28" s="396"/>
      <c r="BH28" s="396"/>
      <c r="BI28" s="395"/>
      <c r="BJ28" s="395"/>
      <c r="BK28" s="395"/>
      <c r="BL28" s="395"/>
      <c r="BM28" s="395"/>
      <c r="BN28" s="395">
        <v>1.0</v>
      </c>
      <c r="BO28" s="395"/>
      <c r="BP28" s="395"/>
      <c r="BQ28" s="395"/>
      <c r="BR28" s="395"/>
      <c r="BS28" s="395"/>
      <c r="BT28" s="395"/>
      <c r="BU28" s="395"/>
      <c r="BV28" s="395"/>
      <c r="BW28" s="395"/>
      <c r="BX28" s="395"/>
      <c r="BY28" s="395"/>
      <c r="BZ28" s="395"/>
      <c r="CA28" s="395"/>
      <c r="CB28" s="395"/>
      <c r="CC28" s="395"/>
      <c r="CD28" s="395"/>
      <c r="CE28" s="395"/>
      <c r="CF28" s="395"/>
      <c r="CG28" s="395"/>
      <c r="CH28" s="395"/>
      <c r="CI28" s="395"/>
      <c r="CJ28" s="395"/>
      <c r="CK28" s="395"/>
      <c r="CL28" s="395"/>
      <c r="CM28" s="395"/>
      <c r="CN28" s="395"/>
      <c r="CO28" s="395"/>
      <c r="CP28" s="395"/>
      <c r="CQ28" s="395"/>
      <c r="CR28" s="395"/>
      <c r="CS28" s="395"/>
      <c r="CT28" s="395"/>
      <c r="CU28" s="395"/>
      <c r="CV28" s="395"/>
      <c r="CW28" s="395"/>
      <c r="CX28" s="395"/>
      <c r="CY28" s="395"/>
      <c r="CZ28" s="395"/>
      <c r="DA28" s="395"/>
      <c r="DB28" s="395"/>
      <c r="DC28" s="395"/>
      <c r="DD28" s="395"/>
      <c r="DE28" s="395"/>
      <c r="DF28" s="395"/>
      <c r="DG28" s="395"/>
      <c r="DH28" s="395"/>
      <c r="DI28" s="395"/>
      <c r="DJ28" s="395"/>
      <c r="DK28" s="395"/>
      <c r="DL28" s="395"/>
      <c r="DM28" s="395"/>
      <c r="DN28" s="395"/>
      <c r="DO28" s="395"/>
      <c r="DP28" s="395"/>
      <c r="DQ28" s="395"/>
      <c r="DR28" s="395"/>
      <c r="DS28" s="395"/>
      <c r="DT28" s="395"/>
      <c r="DU28" s="395"/>
      <c r="DV28" s="395"/>
      <c r="DW28" s="395"/>
      <c r="DX28" s="395"/>
      <c r="DY28" s="395"/>
      <c r="DZ28" s="395"/>
      <c r="EA28" s="395"/>
      <c r="EB28" s="395"/>
      <c r="EC28" s="395"/>
      <c r="ED28" s="395"/>
      <c r="EE28" s="395"/>
      <c r="EF28" s="395"/>
      <c r="EG28" s="395"/>
      <c r="EH28" s="395"/>
      <c r="EI28" s="395"/>
      <c r="EJ28" s="395"/>
      <c r="EK28" s="395"/>
      <c r="EL28" s="395"/>
      <c r="EM28" s="395"/>
      <c r="EN28" s="395"/>
      <c r="EO28" s="395"/>
      <c r="EP28" s="395"/>
      <c r="EQ28" s="398">
        <v>1.0</v>
      </c>
      <c r="ER28" s="398"/>
      <c r="ES28" s="398"/>
      <c r="ET28" s="407"/>
      <c r="EU28" s="407"/>
      <c r="EV28" s="407"/>
      <c r="EW28" s="407"/>
      <c r="EX28" s="422"/>
      <c r="EY28" s="422"/>
      <c r="EZ28" s="422"/>
      <c r="FA28" s="422"/>
      <c r="FB28" s="422"/>
      <c r="FC28" s="422"/>
      <c r="FD28" s="422"/>
      <c r="FE28" s="422"/>
      <c r="FF28" s="422"/>
      <c r="FG28" s="422"/>
      <c r="FH28" s="422"/>
      <c r="FI28" s="422"/>
      <c r="FJ28" s="422"/>
      <c r="FK28" s="399"/>
      <c r="FL28" s="399"/>
      <c r="FM28" s="399"/>
      <c r="FN28" s="399"/>
      <c r="FO28" s="399">
        <v>1.0</v>
      </c>
      <c r="FP28" s="399"/>
      <c r="FQ28" s="395"/>
      <c r="FR28" s="400">
        <f t="shared" si="4"/>
        <v>3</v>
      </c>
      <c r="FS28" s="395">
        <f t="shared" si="5"/>
        <v>1</v>
      </c>
      <c r="FT28" s="401">
        <f t="shared" si="6"/>
        <v>10.11940903</v>
      </c>
      <c r="FU28" s="402">
        <v>9882.0</v>
      </c>
      <c r="FV28" s="394"/>
      <c r="FW28" s="394"/>
      <c r="FX28" s="394"/>
      <c r="FY28" s="394"/>
      <c r="FZ28" s="394"/>
      <c r="GA28" s="394"/>
      <c r="GB28" s="394"/>
      <c r="GC28" s="394"/>
      <c r="GD28" s="394"/>
      <c r="GE28" s="394"/>
      <c r="GF28" s="394"/>
      <c r="GG28" s="394"/>
      <c r="GH28" s="394"/>
      <c r="GI28" s="394"/>
      <c r="GJ28" s="394"/>
      <c r="GK28" s="394"/>
    </row>
    <row r="29" ht="15.75" customHeight="1">
      <c r="A29" s="383"/>
      <c r="B29" s="383" t="s">
        <v>126</v>
      </c>
      <c r="C29" s="384"/>
      <c r="D29" s="385"/>
      <c r="E29" s="386"/>
      <c r="F29" s="386"/>
      <c r="G29" s="385"/>
      <c r="H29" s="385"/>
      <c r="I29" s="385"/>
      <c r="J29" s="387"/>
      <c r="K29" s="387"/>
      <c r="L29" s="387"/>
      <c r="M29" s="387"/>
      <c r="N29" s="387"/>
      <c r="O29" s="387"/>
      <c r="P29" s="387"/>
      <c r="Q29" s="387"/>
      <c r="R29" s="384"/>
      <c r="S29" s="384"/>
      <c r="T29" s="384"/>
      <c r="U29" s="383"/>
      <c r="V29" s="383"/>
      <c r="W29" s="383"/>
      <c r="X29" s="383"/>
      <c r="Y29" s="383"/>
      <c r="Z29" s="383"/>
      <c r="AA29" s="383"/>
      <c r="AB29" s="383"/>
      <c r="AC29" s="383"/>
      <c r="AD29" s="383"/>
      <c r="AE29" s="384"/>
      <c r="AF29" s="384"/>
      <c r="AG29" s="384"/>
      <c r="AH29" s="384"/>
      <c r="AI29" s="384"/>
      <c r="AJ29" s="384"/>
      <c r="AK29" s="384"/>
      <c r="AL29" s="384"/>
      <c r="AM29" s="384"/>
      <c r="AN29" s="384"/>
      <c r="AO29" s="384"/>
      <c r="AP29" s="384"/>
      <c r="AQ29" s="384"/>
      <c r="AR29" s="384"/>
      <c r="AS29" s="384"/>
      <c r="AT29" s="384"/>
      <c r="AU29" s="384"/>
      <c r="AV29" s="384"/>
      <c r="AW29" s="384"/>
      <c r="AX29" s="384"/>
      <c r="AY29" s="384"/>
      <c r="AZ29" s="384"/>
      <c r="BA29" s="384"/>
      <c r="BB29" s="384"/>
      <c r="BC29" s="384"/>
      <c r="BD29" s="384"/>
      <c r="BE29" s="384"/>
      <c r="BF29" s="384"/>
      <c r="BG29" s="385"/>
      <c r="BH29" s="384">
        <v>1.0</v>
      </c>
      <c r="BI29" s="384"/>
      <c r="BJ29" s="384"/>
      <c r="BK29" s="384"/>
      <c r="BL29" s="384">
        <v>2.0</v>
      </c>
      <c r="BM29" s="384"/>
      <c r="BN29" s="384">
        <v>2.0</v>
      </c>
      <c r="BO29" s="384"/>
      <c r="BP29" s="384"/>
      <c r="BQ29" s="384">
        <v>1.0</v>
      </c>
      <c r="BR29" s="384"/>
      <c r="BS29" s="384"/>
      <c r="BT29" s="384">
        <v>1.0</v>
      </c>
      <c r="BU29" s="384">
        <v>3.0</v>
      </c>
      <c r="BV29" s="384">
        <v>1.0</v>
      </c>
      <c r="BW29" s="384"/>
      <c r="BX29" s="384">
        <v>1.0</v>
      </c>
      <c r="BY29" s="384"/>
      <c r="BZ29" s="384">
        <v>3.0</v>
      </c>
      <c r="CA29" s="384">
        <v>1.0</v>
      </c>
      <c r="CB29" s="384">
        <v>1.0</v>
      </c>
      <c r="CC29" s="384">
        <v>1.0</v>
      </c>
      <c r="CD29" s="384">
        <v>1.0</v>
      </c>
      <c r="CE29" s="384">
        <v>1.0</v>
      </c>
      <c r="CF29" s="384">
        <v>1.0</v>
      </c>
      <c r="CG29" s="384">
        <v>1.0</v>
      </c>
      <c r="CH29" s="384"/>
      <c r="CI29" s="384">
        <v>3.0</v>
      </c>
      <c r="CJ29" s="384">
        <v>3.0</v>
      </c>
      <c r="CK29" s="384">
        <v>6.0</v>
      </c>
      <c r="CL29" s="384">
        <v>3.0</v>
      </c>
      <c r="CM29" s="384">
        <v>4.0</v>
      </c>
      <c r="CN29" s="384">
        <v>3.0</v>
      </c>
      <c r="CO29" s="384">
        <v>3.0</v>
      </c>
      <c r="CP29" s="384">
        <v>3.0</v>
      </c>
      <c r="CQ29" s="384"/>
      <c r="CR29" s="384">
        <v>1.0</v>
      </c>
      <c r="CS29" s="384">
        <v>3.0</v>
      </c>
      <c r="CT29" s="384">
        <v>2.0</v>
      </c>
      <c r="CU29" s="384">
        <v>9.0</v>
      </c>
      <c r="CV29" s="384"/>
      <c r="CW29" s="384">
        <v>1.0</v>
      </c>
      <c r="CX29" s="384">
        <v>2.0</v>
      </c>
      <c r="CY29" s="384"/>
      <c r="CZ29" s="384">
        <v>3.0</v>
      </c>
      <c r="DA29" s="384">
        <v>1.0</v>
      </c>
      <c r="DB29" s="384">
        <v>3.0</v>
      </c>
      <c r="DC29" s="388">
        <v>7.0</v>
      </c>
      <c r="DD29" s="388">
        <v>12.0</v>
      </c>
      <c r="DE29" s="388">
        <v>1.0</v>
      </c>
      <c r="DF29" s="388">
        <v>1.0</v>
      </c>
      <c r="DG29" s="388">
        <v>2.0</v>
      </c>
      <c r="DH29" s="388">
        <v>2.0</v>
      </c>
      <c r="DI29" s="388">
        <v>7.0</v>
      </c>
      <c r="DJ29" s="388">
        <v>6.0</v>
      </c>
      <c r="DK29" s="388">
        <v>6.0</v>
      </c>
      <c r="DL29" s="388">
        <v>4.0</v>
      </c>
      <c r="DM29" s="388">
        <v>12.0</v>
      </c>
      <c r="DN29" s="388">
        <v>8.0</v>
      </c>
      <c r="DO29" s="388">
        <v>4.0</v>
      </c>
      <c r="DP29" s="388">
        <v>2.0</v>
      </c>
      <c r="DQ29" s="388">
        <v>10.0</v>
      </c>
      <c r="DR29" s="388">
        <v>6.0</v>
      </c>
      <c r="DS29" s="388">
        <v>9.0</v>
      </c>
      <c r="DT29" s="388">
        <v>8.0</v>
      </c>
      <c r="DU29" s="388">
        <v>12.0</v>
      </c>
      <c r="DV29" s="388">
        <v>26.0</v>
      </c>
      <c r="DW29" s="388">
        <v>20.0</v>
      </c>
      <c r="DX29" s="388">
        <v>23.0</v>
      </c>
      <c r="DY29" s="388">
        <v>27.0</v>
      </c>
      <c r="DZ29" s="388">
        <v>15.0</v>
      </c>
      <c r="EA29" s="388">
        <v>15.0</v>
      </c>
      <c r="EB29" s="388">
        <v>13.0</v>
      </c>
      <c r="EC29" s="388">
        <v>19.0</v>
      </c>
      <c r="ED29" s="388">
        <v>18.0</v>
      </c>
      <c r="EE29" s="388">
        <v>31.0</v>
      </c>
      <c r="EF29" s="388">
        <v>13.0</v>
      </c>
      <c r="EG29" s="388">
        <v>23.0</v>
      </c>
      <c r="EH29" s="388">
        <v>8.0</v>
      </c>
      <c r="EI29" s="388">
        <v>15.0</v>
      </c>
      <c r="EJ29" s="388">
        <v>32.0</v>
      </c>
      <c r="EK29" s="388">
        <v>23.0</v>
      </c>
      <c r="EL29" s="388">
        <v>19.0</v>
      </c>
      <c r="EM29" s="388">
        <v>30.0</v>
      </c>
      <c r="EN29" s="388">
        <v>36.0</v>
      </c>
      <c r="EO29" s="388">
        <v>52.0</v>
      </c>
      <c r="EP29" s="388">
        <v>21.0</v>
      </c>
      <c r="EQ29" s="388">
        <v>51.0</v>
      </c>
      <c r="ER29" s="388">
        <v>18.0</v>
      </c>
      <c r="ES29" s="388">
        <v>24.0</v>
      </c>
      <c r="ET29" s="389">
        <v>19.0</v>
      </c>
      <c r="EU29" s="389">
        <v>59.0</v>
      </c>
      <c r="EV29" s="389">
        <v>43.0</v>
      </c>
      <c r="EW29" s="389">
        <v>27.0</v>
      </c>
      <c r="EX29" s="389">
        <v>23.0</v>
      </c>
      <c r="EY29" s="389">
        <v>9.0</v>
      </c>
      <c r="EZ29" s="389">
        <v>19.0</v>
      </c>
      <c r="FA29" s="389">
        <v>9.0</v>
      </c>
      <c r="FB29" s="389">
        <v>22.0</v>
      </c>
      <c r="FC29" s="389">
        <v>8.0</v>
      </c>
      <c r="FD29" s="389">
        <v>19.0</v>
      </c>
      <c r="FE29" s="389">
        <v>19.0</v>
      </c>
      <c r="FF29" s="389">
        <v>23.0</v>
      </c>
      <c r="FG29" s="389">
        <v>12.0</v>
      </c>
      <c r="FH29" s="389">
        <v>25.0</v>
      </c>
      <c r="FI29" s="389">
        <v>11.0</v>
      </c>
      <c r="FJ29" s="389">
        <v>7.0</v>
      </c>
      <c r="FK29" s="389">
        <v>17.0</v>
      </c>
      <c r="FL29" s="389">
        <v>14.0</v>
      </c>
      <c r="FM29" s="389">
        <v>11.0</v>
      </c>
      <c r="FN29" s="389">
        <v>9.0</v>
      </c>
      <c r="FO29" s="389">
        <v>5.0</v>
      </c>
      <c r="FP29" s="389">
        <v>18.0</v>
      </c>
      <c r="FQ29" s="384"/>
      <c r="FR29" s="390">
        <f t="shared" si="4"/>
        <v>1194</v>
      </c>
      <c r="FS29" s="384">
        <f t="shared" si="5"/>
        <v>81</v>
      </c>
      <c r="FT29" s="405">
        <f t="shared" si="6"/>
        <v>48.24271446</v>
      </c>
      <c r="FU29" s="392">
        <v>167901.0</v>
      </c>
      <c r="FV29" s="383"/>
      <c r="FW29" s="383"/>
      <c r="FX29" s="383"/>
      <c r="FY29" s="383"/>
      <c r="FZ29" s="383"/>
      <c r="GA29" s="383"/>
      <c r="GB29" s="383"/>
      <c r="GC29" s="383"/>
      <c r="GD29" s="383"/>
      <c r="GE29" s="383"/>
      <c r="GF29" s="383"/>
      <c r="GG29" s="383"/>
      <c r="GH29" s="383"/>
      <c r="GI29" s="383"/>
      <c r="GJ29" s="383"/>
      <c r="GK29" s="383"/>
    </row>
    <row r="30" ht="15.75" customHeight="1">
      <c r="A30" s="394"/>
      <c r="B30" s="394" t="s">
        <v>127</v>
      </c>
      <c r="C30" s="395"/>
      <c r="D30" s="396"/>
      <c r="E30" s="382"/>
      <c r="F30" s="382"/>
      <c r="G30" s="396"/>
      <c r="H30" s="396"/>
      <c r="I30" s="396"/>
      <c r="J30" s="397"/>
      <c r="K30" s="397"/>
      <c r="L30" s="397"/>
      <c r="M30" s="397"/>
      <c r="N30" s="397"/>
      <c r="O30" s="397"/>
      <c r="P30" s="397"/>
      <c r="Q30" s="397"/>
      <c r="R30" s="395"/>
      <c r="S30" s="395"/>
      <c r="T30" s="395"/>
      <c r="U30" s="394"/>
      <c r="V30" s="394"/>
      <c r="W30" s="394"/>
      <c r="X30" s="394"/>
      <c r="Y30" s="394"/>
      <c r="Z30" s="394"/>
      <c r="AA30" s="394"/>
      <c r="AB30" s="394"/>
      <c r="AC30" s="394"/>
      <c r="AD30" s="394"/>
      <c r="AE30" s="395"/>
      <c r="AF30" s="395"/>
      <c r="AG30" s="395"/>
      <c r="AH30" s="395">
        <v>1.0</v>
      </c>
      <c r="AI30" s="395">
        <v>1.0</v>
      </c>
      <c r="AJ30" s="395">
        <v>2.0</v>
      </c>
      <c r="AK30" s="395"/>
      <c r="AL30" s="395"/>
      <c r="AM30" s="395"/>
      <c r="AN30" s="395"/>
      <c r="AO30" s="395"/>
      <c r="AP30" s="395"/>
      <c r="AQ30" s="395"/>
      <c r="AR30" s="395"/>
      <c r="AS30" s="395"/>
      <c r="AT30" s="395"/>
      <c r="AU30" s="395"/>
      <c r="AV30" s="395"/>
      <c r="AW30" s="395"/>
      <c r="AX30" s="395"/>
      <c r="AY30" s="395">
        <v>1.0</v>
      </c>
      <c r="AZ30" s="395"/>
      <c r="BA30" s="395">
        <v>1.0</v>
      </c>
      <c r="BB30" s="395">
        <v>2.0</v>
      </c>
      <c r="BC30" s="395">
        <v>4.0</v>
      </c>
      <c r="BD30" s="395">
        <v>7.0</v>
      </c>
      <c r="BE30" s="395">
        <v>3.0</v>
      </c>
      <c r="BF30" s="395">
        <v>2.0</v>
      </c>
      <c r="BG30" s="395">
        <v>23.0</v>
      </c>
      <c r="BH30" s="395">
        <v>13.0</v>
      </c>
      <c r="BI30" s="395">
        <v>4.0</v>
      </c>
      <c r="BJ30" s="395">
        <v>1.0</v>
      </c>
      <c r="BK30" s="395">
        <v>8.0</v>
      </c>
      <c r="BL30" s="395">
        <v>2.0</v>
      </c>
      <c r="BM30" s="395"/>
      <c r="BN30" s="395">
        <v>6.0</v>
      </c>
      <c r="BO30" s="395">
        <v>2.0</v>
      </c>
      <c r="BP30" s="395">
        <v>1.0</v>
      </c>
      <c r="BQ30" s="395">
        <v>2.0</v>
      </c>
      <c r="BR30" s="395"/>
      <c r="BS30" s="395"/>
      <c r="BT30" s="395">
        <v>1.0</v>
      </c>
      <c r="BU30" s="395">
        <v>1.0</v>
      </c>
      <c r="BV30" s="395">
        <v>2.0</v>
      </c>
      <c r="BW30" s="395"/>
      <c r="BX30" s="395"/>
      <c r="BY30" s="395">
        <v>1.0</v>
      </c>
      <c r="BZ30" s="395"/>
      <c r="CA30" s="395">
        <v>1.0</v>
      </c>
      <c r="CB30" s="395">
        <v>1.0</v>
      </c>
      <c r="CC30" s="395">
        <v>2.0</v>
      </c>
      <c r="CD30" s="395">
        <v>2.0</v>
      </c>
      <c r="CE30" s="395">
        <v>3.0</v>
      </c>
      <c r="CF30" s="395">
        <v>1.0</v>
      </c>
      <c r="CG30" s="395">
        <v>1.0</v>
      </c>
      <c r="CH30" s="395">
        <v>3.0</v>
      </c>
      <c r="CI30" s="395">
        <v>3.0</v>
      </c>
      <c r="CJ30" s="395">
        <v>1.0</v>
      </c>
      <c r="CK30" s="395">
        <v>3.0</v>
      </c>
      <c r="CL30" s="395">
        <v>1.0</v>
      </c>
      <c r="CM30" s="395">
        <v>2.0</v>
      </c>
      <c r="CN30" s="395">
        <v>1.0</v>
      </c>
      <c r="CO30" s="395"/>
      <c r="CP30" s="395"/>
      <c r="CQ30" s="395">
        <v>1.0</v>
      </c>
      <c r="CR30" s="395"/>
      <c r="CS30" s="395"/>
      <c r="CT30" s="395"/>
      <c r="CU30" s="395"/>
      <c r="CV30" s="395">
        <v>1.0</v>
      </c>
      <c r="CW30" s="395"/>
      <c r="CX30" s="395">
        <v>2.0</v>
      </c>
      <c r="CY30" s="395"/>
      <c r="CZ30" s="395"/>
      <c r="DA30" s="395"/>
      <c r="DB30" s="395">
        <v>1.0</v>
      </c>
      <c r="DC30" s="398">
        <v>2.0</v>
      </c>
      <c r="DD30" s="398">
        <v>1.0</v>
      </c>
      <c r="DE30" s="398"/>
      <c r="DF30" s="398"/>
      <c r="DG30" s="398">
        <v>1.0</v>
      </c>
      <c r="DH30" s="395"/>
      <c r="DI30" s="395"/>
      <c r="DJ30" s="398"/>
      <c r="DK30" s="398"/>
      <c r="DL30" s="398"/>
      <c r="DM30" s="398"/>
      <c r="DN30" s="398"/>
      <c r="DO30" s="398"/>
      <c r="DP30" s="398">
        <v>1.0</v>
      </c>
      <c r="DQ30" s="398">
        <v>2.0</v>
      </c>
      <c r="DR30" s="398"/>
      <c r="DS30" s="398">
        <v>1.0</v>
      </c>
      <c r="DT30" s="398"/>
      <c r="DU30" s="395"/>
      <c r="DV30" s="395"/>
      <c r="DW30" s="395"/>
      <c r="DX30" s="398">
        <v>1.0</v>
      </c>
      <c r="DY30" s="398">
        <v>1.0</v>
      </c>
      <c r="DZ30" s="395"/>
      <c r="EA30" s="395"/>
      <c r="EB30" s="398">
        <v>1.0</v>
      </c>
      <c r="EC30" s="398">
        <v>2.0</v>
      </c>
      <c r="ED30" s="395"/>
      <c r="EE30" s="398">
        <v>5.0</v>
      </c>
      <c r="EF30" s="398">
        <v>3.0</v>
      </c>
      <c r="EG30" s="398">
        <v>1.0</v>
      </c>
      <c r="EH30" s="398">
        <v>7.0</v>
      </c>
      <c r="EI30" s="398">
        <v>10.0</v>
      </c>
      <c r="EJ30" s="398">
        <v>8.0</v>
      </c>
      <c r="EK30" s="398">
        <v>5.0</v>
      </c>
      <c r="EL30" s="398">
        <v>8.0</v>
      </c>
      <c r="EM30" s="398">
        <v>12.0</v>
      </c>
      <c r="EN30" s="398">
        <v>5.0</v>
      </c>
      <c r="EO30" s="398">
        <v>6.0</v>
      </c>
      <c r="EP30" s="398">
        <v>12.0</v>
      </c>
      <c r="EQ30" s="398">
        <v>13.0</v>
      </c>
      <c r="ER30" s="398">
        <v>19.0</v>
      </c>
      <c r="ES30" s="398">
        <v>33.0</v>
      </c>
      <c r="ET30" s="399">
        <v>27.0</v>
      </c>
      <c r="EU30" s="399">
        <v>12.0</v>
      </c>
      <c r="EV30" s="399">
        <v>25.0</v>
      </c>
      <c r="EW30" s="399">
        <v>32.0</v>
      </c>
      <c r="EX30" s="399">
        <v>57.0</v>
      </c>
      <c r="EY30" s="399">
        <v>37.0</v>
      </c>
      <c r="EZ30" s="399">
        <v>61.0</v>
      </c>
      <c r="FA30" s="399">
        <v>56.0</v>
      </c>
      <c r="FB30" s="399">
        <v>41.0</v>
      </c>
      <c r="FC30" s="399">
        <v>34.0</v>
      </c>
      <c r="FD30" s="399">
        <v>44.0</v>
      </c>
      <c r="FE30" s="399">
        <v>49.0</v>
      </c>
      <c r="FF30" s="399">
        <v>88.0</v>
      </c>
      <c r="FG30" s="399">
        <v>26.0</v>
      </c>
      <c r="FH30" s="399">
        <v>45.0</v>
      </c>
      <c r="FI30" s="399">
        <v>26.0</v>
      </c>
      <c r="FJ30" s="399">
        <v>48.0</v>
      </c>
      <c r="FK30" s="399">
        <v>36.0</v>
      </c>
      <c r="FL30" s="399">
        <v>76.0</v>
      </c>
      <c r="FM30" s="399">
        <v>46.0</v>
      </c>
      <c r="FN30" s="399">
        <v>33.0</v>
      </c>
      <c r="FO30" s="399">
        <v>29.0</v>
      </c>
      <c r="FP30" s="399">
        <v>23.0</v>
      </c>
      <c r="FQ30" s="395"/>
      <c r="FR30" s="400">
        <f t="shared" si="4"/>
        <v>1232</v>
      </c>
      <c r="FS30" s="395">
        <f t="shared" si="5"/>
        <v>291</v>
      </c>
      <c r="FT30" s="401">
        <f t="shared" si="6"/>
        <v>232.9546819</v>
      </c>
      <c r="FU30" s="402">
        <v>124917.0</v>
      </c>
      <c r="FV30" s="394"/>
      <c r="FW30" s="394"/>
      <c r="FX30" s="394"/>
      <c r="FY30" s="394"/>
      <c r="FZ30" s="394"/>
      <c r="GA30" s="394"/>
      <c r="GB30" s="394"/>
      <c r="GC30" s="394"/>
      <c r="GD30" s="394"/>
      <c r="GE30" s="394"/>
      <c r="GF30" s="394"/>
      <c r="GG30" s="394"/>
      <c r="GH30" s="394"/>
      <c r="GI30" s="394"/>
      <c r="GJ30" s="394"/>
      <c r="GK30" s="394"/>
    </row>
    <row r="31" ht="15.75" customHeight="1">
      <c r="A31" s="383"/>
      <c r="B31" s="383" t="s">
        <v>128</v>
      </c>
      <c r="C31" s="384"/>
      <c r="D31" s="385"/>
      <c r="E31" s="386"/>
      <c r="F31" s="386"/>
      <c r="G31" s="385"/>
      <c r="H31" s="385"/>
      <c r="I31" s="385"/>
      <c r="J31" s="387"/>
      <c r="K31" s="387"/>
      <c r="L31" s="387"/>
      <c r="M31" s="387"/>
      <c r="N31" s="387"/>
      <c r="O31" s="387"/>
      <c r="P31" s="387"/>
      <c r="Q31" s="387"/>
      <c r="R31" s="384"/>
      <c r="S31" s="384"/>
      <c r="T31" s="384"/>
      <c r="U31" s="383"/>
      <c r="V31" s="383"/>
      <c r="W31" s="383"/>
      <c r="X31" s="383"/>
      <c r="Y31" s="383"/>
      <c r="Z31" s="383"/>
      <c r="AA31" s="383"/>
      <c r="AB31" s="383"/>
      <c r="AC31" s="383"/>
      <c r="AD31" s="383"/>
      <c r="AE31" s="384"/>
      <c r="AF31" s="384"/>
      <c r="AG31" s="384"/>
      <c r="AH31" s="384"/>
      <c r="AI31" s="384"/>
      <c r="AJ31" s="384"/>
      <c r="AK31" s="384"/>
      <c r="AL31" s="384"/>
      <c r="AM31" s="384"/>
      <c r="AN31" s="384"/>
      <c r="AO31" s="384"/>
      <c r="AP31" s="384"/>
      <c r="AQ31" s="384"/>
      <c r="AR31" s="384"/>
      <c r="AS31" s="384"/>
      <c r="AT31" s="384"/>
      <c r="AU31" s="384"/>
      <c r="AV31" s="384"/>
      <c r="AW31" s="384"/>
      <c r="AX31" s="384"/>
      <c r="AY31" s="384"/>
      <c r="AZ31" s="384"/>
      <c r="BA31" s="384"/>
      <c r="BB31" s="384"/>
      <c r="BC31" s="384"/>
      <c r="BD31" s="384"/>
      <c r="BE31" s="384"/>
      <c r="BF31" s="384"/>
      <c r="BG31" s="385"/>
      <c r="BH31" s="385"/>
      <c r="BI31" s="384"/>
      <c r="BJ31" s="384"/>
      <c r="BK31" s="384"/>
      <c r="BL31" s="384"/>
      <c r="BM31" s="384"/>
      <c r="BN31" s="384"/>
      <c r="BO31" s="384"/>
      <c r="BP31" s="384"/>
      <c r="BQ31" s="384"/>
      <c r="BR31" s="384"/>
      <c r="BS31" s="384"/>
      <c r="BT31" s="384"/>
      <c r="BU31" s="384"/>
      <c r="BV31" s="384"/>
      <c r="BW31" s="384"/>
      <c r="BX31" s="384"/>
      <c r="BY31" s="384"/>
      <c r="BZ31" s="384"/>
      <c r="CA31" s="384"/>
      <c r="CB31" s="384"/>
      <c r="CC31" s="384"/>
      <c r="CD31" s="384"/>
      <c r="CE31" s="384"/>
      <c r="CF31" s="384"/>
      <c r="CG31" s="384"/>
      <c r="CH31" s="384"/>
      <c r="CI31" s="384"/>
      <c r="CJ31" s="384"/>
      <c r="CK31" s="384"/>
      <c r="CL31" s="384"/>
      <c r="CM31" s="384"/>
      <c r="CN31" s="384"/>
      <c r="CO31" s="384"/>
      <c r="CP31" s="384"/>
      <c r="CQ31" s="384"/>
      <c r="CR31" s="384"/>
      <c r="CS31" s="384"/>
      <c r="CT31" s="384"/>
      <c r="CU31" s="384"/>
      <c r="CV31" s="384"/>
      <c r="CW31" s="384"/>
      <c r="CX31" s="384"/>
      <c r="CY31" s="384"/>
      <c r="CZ31" s="384"/>
      <c r="DA31" s="384"/>
      <c r="DB31" s="384">
        <v>2.0</v>
      </c>
      <c r="DC31" s="388">
        <v>1.0</v>
      </c>
      <c r="DD31" s="388"/>
      <c r="DE31" s="388">
        <v>1.0</v>
      </c>
      <c r="DF31" s="388"/>
      <c r="DG31" s="388"/>
      <c r="DH31" s="384"/>
      <c r="DI31" s="384"/>
      <c r="DJ31" s="388">
        <v>4.0</v>
      </c>
      <c r="DK31" s="388"/>
      <c r="DL31" s="388"/>
      <c r="DM31" s="388"/>
      <c r="DN31" s="388"/>
      <c r="DO31" s="388"/>
      <c r="DP31" s="384"/>
      <c r="DQ31" s="384"/>
      <c r="DR31" s="384"/>
      <c r="DS31" s="384"/>
      <c r="DT31" s="384"/>
      <c r="DU31" s="384"/>
      <c r="DV31" s="384"/>
      <c r="DW31" s="384"/>
      <c r="DX31" s="384"/>
      <c r="DY31" s="384"/>
      <c r="DZ31" s="384"/>
      <c r="EA31" s="384"/>
      <c r="EB31" s="388">
        <v>1.0</v>
      </c>
      <c r="EC31" s="384"/>
      <c r="ED31" s="384"/>
      <c r="EE31" s="388">
        <v>1.0</v>
      </c>
      <c r="EF31" s="384"/>
      <c r="EG31" s="384"/>
      <c r="EH31" s="384"/>
      <c r="EI31" s="384"/>
      <c r="EJ31" s="388">
        <v>1.0</v>
      </c>
      <c r="EK31" s="388"/>
      <c r="EL31" s="388"/>
      <c r="EM31" s="388"/>
      <c r="EN31" s="388"/>
      <c r="EO31" s="388"/>
      <c r="EP31" s="384"/>
      <c r="EQ31" s="384"/>
      <c r="ER31" s="384"/>
      <c r="ES31" s="384"/>
      <c r="ET31" s="419"/>
      <c r="EU31" s="419"/>
      <c r="EV31" s="419"/>
      <c r="EW31" s="419"/>
      <c r="EX31" s="389">
        <v>1.0</v>
      </c>
      <c r="EY31" s="434"/>
      <c r="EZ31" s="389">
        <v>1.0</v>
      </c>
      <c r="FA31" s="389">
        <v>1.0</v>
      </c>
      <c r="FB31" s="389"/>
      <c r="FC31" s="389"/>
      <c r="FD31" s="389"/>
      <c r="FE31" s="389">
        <v>5.0</v>
      </c>
      <c r="FF31" s="389">
        <v>3.0</v>
      </c>
      <c r="FG31" s="389">
        <v>2.0</v>
      </c>
      <c r="FH31" s="389">
        <v>1.0</v>
      </c>
      <c r="FI31" s="389">
        <v>3.0</v>
      </c>
      <c r="FJ31" s="433"/>
      <c r="FK31" s="389">
        <v>1.0</v>
      </c>
      <c r="FL31" s="389">
        <v>1.0</v>
      </c>
      <c r="FM31" s="389">
        <v>17.0</v>
      </c>
      <c r="FN31" s="389">
        <v>1.0</v>
      </c>
      <c r="FO31" s="389"/>
      <c r="FP31" s="389"/>
      <c r="FQ31" s="384"/>
      <c r="FR31" s="390">
        <f t="shared" si="4"/>
        <v>48</v>
      </c>
      <c r="FS31" s="384">
        <f t="shared" si="5"/>
        <v>20</v>
      </c>
      <c r="FT31" s="405">
        <f t="shared" si="6"/>
        <v>67.90710308</v>
      </c>
      <c r="FU31" s="421">
        <v>29452.0</v>
      </c>
      <c r="FV31" s="383"/>
      <c r="FW31" s="383"/>
      <c r="FX31" s="383"/>
      <c r="FY31" s="383"/>
      <c r="FZ31" s="383"/>
      <c r="GA31" s="383"/>
      <c r="GB31" s="383"/>
      <c r="GC31" s="383"/>
      <c r="GD31" s="383"/>
      <c r="GE31" s="383"/>
      <c r="GF31" s="383"/>
      <c r="GG31" s="383"/>
      <c r="GH31" s="383"/>
      <c r="GI31" s="383"/>
      <c r="GJ31" s="383"/>
      <c r="GK31" s="383"/>
    </row>
    <row r="32" ht="15.75" customHeight="1">
      <c r="A32" s="394"/>
      <c r="B32" s="394" t="s">
        <v>129</v>
      </c>
      <c r="C32" s="395"/>
      <c r="D32" s="396"/>
      <c r="E32" s="382"/>
      <c r="F32" s="382"/>
      <c r="G32" s="396"/>
      <c r="H32" s="396"/>
      <c r="I32" s="396"/>
      <c r="J32" s="397"/>
      <c r="K32" s="397"/>
      <c r="L32" s="397"/>
      <c r="M32" s="397"/>
      <c r="N32" s="397"/>
      <c r="O32" s="397"/>
      <c r="P32" s="397"/>
      <c r="Q32" s="397"/>
      <c r="R32" s="395"/>
      <c r="S32" s="395"/>
      <c r="T32" s="395"/>
      <c r="U32" s="394"/>
      <c r="V32" s="394"/>
      <c r="W32" s="394"/>
      <c r="X32" s="394"/>
      <c r="Y32" s="394"/>
      <c r="Z32" s="394"/>
      <c r="AA32" s="394"/>
      <c r="AB32" s="394"/>
      <c r="AC32" s="394"/>
      <c r="AD32" s="394"/>
      <c r="AE32" s="395"/>
      <c r="AF32" s="395"/>
      <c r="AG32" s="395"/>
      <c r="AH32" s="395"/>
      <c r="AI32" s="395"/>
      <c r="AJ32" s="395"/>
      <c r="AK32" s="395"/>
      <c r="AL32" s="395"/>
      <c r="AM32" s="395"/>
      <c r="AN32" s="395"/>
      <c r="AO32" s="395"/>
      <c r="AP32" s="395"/>
      <c r="AQ32" s="395"/>
      <c r="AR32" s="395"/>
      <c r="AS32" s="395"/>
      <c r="AT32" s="395"/>
      <c r="AU32" s="395"/>
      <c r="AV32" s="395"/>
      <c r="AW32" s="395"/>
      <c r="AX32" s="395"/>
      <c r="AY32" s="395"/>
      <c r="AZ32" s="395"/>
      <c r="BA32" s="395"/>
      <c r="BB32" s="395"/>
      <c r="BC32" s="395"/>
      <c r="BD32" s="395"/>
      <c r="BE32" s="395"/>
      <c r="BF32" s="395"/>
      <c r="BG32" s="396"/>
      <c r="BH32" s="396"/>
      <c r="BI32" s="395"/>
      <c r="BJ32" s="395"/>
      <c r="BK32" s="395"/>
      <c r="BL32" s="395"/>
      <c r="BM32" s="395"/>
      <c r="BN32" s="395"/>
      <c r="BO32" s="395"/>
      <c r="BP32" s="395"/>
      <c r="BQ32" s="395">
        <v>2.0</v>
      </c>
      <c r="BR32" s="395"/>
      <c r="BS32" s="395">
        <v>1.0</v>
      </c>
      <c r="BT32" s="395"/>
      <c r="BU32" s="395">
        <v>1.0</v>
      </c>
      <c r="BV32" s="395">
        <v>2.0</v>
      </c>
      <c r="BW32" s="395">
        <v>1.0</v>
      </c>
      <c r="BX32" s="395">
        <v>4.0</v>
      </c>
      <c r="BY32" s="395">
        <v>7.0</v>
      </c>
      <c r="BZ32" s="395">
        <v>2.0</v>
      </c>
      <c r="CA32" s="395">
        <v>5.0</v>
      </c>
      <c r="CB32" s="395">
        <v>10.0</v>
      </c>
      <c r="CC32" s="395">
        <v>5.0</v>
      </c>
      <c r="CD32" s="395">
        <v>2.0</v>
      </c>
      <c r="CE32" s="395"/>
      <c r="CF32" s="395">
        <v>2.0</v>
      </c>
      <c r="CG32" s="395">
        <v>3.0</v>
      </c>
      <c r="CH32" s="395">
        <v>4.0</v>
      </c>
      <c r="CI32" s="395">
        <v>4.0</v>
      </c>
      <c r="CJ32" s="395">
        <v>1.0</v>
      </c>
      <c r="CK32" s="395"/>
      <c r="CL32" s="395"/>
      <c r="CM32" s="395">
        <v>4.0</v>
      </c>
      <c r="CN32" s="395">
        <v>1.0</v>
      </c>
      <c r="CO32" s="395">
        <v>6.0</v>
      </c>
      <c r="CP32" s="395">
        <v>1.0</v>
      </c>
      <c r="CQ32" s="395"/>
      <c r="CR32" s="395"/>
      <c r="CS32" s="395"/>
      <c r="CT32" s="395">
        <v>4.0</v>
      </c>
      <c r="CU32" s="395"/>
      <c r="CV32" s="395">
        <v>2.0</v>
      </c>
      <c r="CW32" s="395">
        <v>3.0</v>
      </c>
      <c r="CX32" s="395"/>
      <c r="CY32" s="395"/>
      <c r="CZ32" s="395">
        <v>2.0</v>
      </c>
      <c r="DA32" s="395">
        <v>1.0</v>
      </c>
      <c r="DB32" s="395">
        <v>1.0</v>
      </c>
      <c r="DC32" s="398">
        <v>1.0</v>
      </c>
      <c r="DD32" s="398">
        <v>2.0</v>
      </c>
      <c r="DE32" s="398"/>
      <c r="DF32" s="398">
        <v>1.0</v>
      </c>
      <c r="DG32" s="398"/>
      <c r="DH32" s="398">
        <v>3.0</v>
      </c>
      <c r="DI32" s="398"/>
      <c r="DJ32" s="398">
        <v>1.0</v>
      </c>
      <c r="DK32" s="398">
        <v>5.0</v>
      </c>
      <c r="DL32" s="398">
        <v>3.0</v>
      </c>
      <c r="DM32" s="398">
        <v>1.0</v>
      </c>
      <c r="DN32" s="398">
        <v>4.0</v>
      </c>
      <c r="DO32" s="398">
        <v>10.0</v>
      </c>
      <c r="DP32" s="395"/>
      <c r="DQ32" s="398">
        <v>10.0</v>
      </c>
      <c r="DR32" s="398">
        <v>2.0</v>
      </c>
      <c r="DS32" s="398">
        <v>6.0</v>
      </c>
      <c r="DT32" s="398">
        <v>2.0</v>
      </c>
      <c r="DU32" s="398">
        <v>9.0</v>
      </c>
      <c r="DV32" s="395"/>
      <c r="DW32" s="395"/>
      <c r="DX32" s="398">
        <v>1.0</v>
      </c>
      <c r="DY32" s="398">
        <v>1.0</v>
      </c>
      <c r="DZ32" s="398">
        <v>1.0</v>
      </c>
      <c r="EA32" s="398">
        <v>1.0</v>
      </c>
      <c r="EB32" s="398">
        <v>1.0</v>
      </c>
      <c r="EC32" s="395"/>
      <c r="ED32" s="398">
        <v>3.0</v>
      </c>
      <c r="EE32" s="398">
        <v>1.0</v>
      </c>
      <c r="EF32" s="398">
        <v>1.0</v>
      </c>
      <c r="EG32" s="395"/>
      <c r="EH32" s="398">
        <v>1.0</v>
      </c>
      <c r="EI32" s="398"/>
      <c r="EJ32" s="398"/>
      <c r="EK32" s="398">
        <v>1.0</v>
      </c>
      <c r="EL32" s="398">
        <v>4.0</v>
      </c>
      <c r="EM32" s="398">
        <v>4.0</v>
      </c>
      <c r="EN32" s="398">
        <v>1.0</v>
      </c>
      <c r="EO32" s="398">
        <v>7.0</v>
      </c>
      <c r="EP32" s="398">
        <v>9.0</v>
      </c>
      <c r="EQ32" s="398">
        <v>5.0</v>
      </c>
      <c r="ER32" s="398">
        <v>11.0</v>
      </c>
      <c r="ES32" s="398">
        <v>11.0</v>
      </c>
      <c r="ET32" s="399">
        <v>21.0</v>
      </c>
      <c r="EU32" s="399">
        <v>10.0</v>
      </c>
      <c r="EV32" s="399">
        <v>12.0</v>
      </c>
      <c r="EW32" s="399">
        <v>15.0</v>
      </c>
      <c r="EX32" s="399">
        <v>24.0</v>
      </c>
      <c r="EY32" s="399">
        <v>11.0</v>
      </c>
      <c r="EZ32" s="399">
        <v>10.0</v>
      </c>
      <c r="FA32" s="399">
        <v>52.0</v>
      </c>
      <c r="FB32" s="399">
        <v>17.0</v>
      </c>
      <c r="FC32" s="399"/>
      <c r="FD32" s="399">
        <v>49.0</v>
      </c>
      <c r="FE32" s="399">
        <v>22.0</v>
      </c>
      <c r="FF32" s="399">
        <v>60.0</v>
      </c>
      <c r="FG32" s="399">
        <v>68.0</v>
      </c>
      <c r="FH32" s="399">
        <v>60.0</v>
      </c>
      <c r="FI32" s="399">
        <v>44.0</v>
      </c>
      <c r="FJ32" s="399">
        <v>27.0</v>
      </c>
      <c r="FK32" s="399">
        <v>11.0</v>
      </c>
      <c r="FL32" s="399">
        <v>77.0</v>
      </c>
      <c r="FM32" s="399">
        <v>77.0</v>
      </c>
      <c r="FN32" s="399">
        <v>34.0</v>
      </c>
      <c r="FO32" s="399">
        <v>45.0</v>
      </c>
      <c r="FP32" s="399">
        <v>51.0</v>
      </c>
      <c r="FQ32" s="395"/>
      <c r="FR32" s="400">
        <f t="shared" si="4"/>
        <v>1002</v>
      </c>
      <c r="FS32" s="395">
        <f t="shared" si="5"/>
        <v>322</v>
      </c>
      <c r="FT32" s="401">
        <f t="shared" si="6"/>
        <v>283.5905024</v>
      </c>
      <c r="FU32" s="402">
        <v>113544.0</v>
      </c>
      <c r="FV32" s="394"/>
      <c r="FW32" s="394"/>
      <c r="FX32" s="394"/>
      <c r="FY32" s="394"/>
      <c r="FZ32" s="394"/>
      <c r="GA32" s="394"/>
      <c r="GB32" s="394"/>
      <c r="GC32" s="394"/>
      <c r="GD32" s="394"/>
      <c r="GE32" s="394"/>
      <c r="GF32" s="394"/>
      <c r="GG32" s="394"/>
      <c r="GH32" s="394"/>
      <c r="GI32" s="394"/>
      <c r="GJ32" s="394"/>
      <c r="GK32" s="394"/>
    </row>
    <row r="33" ht="15.75" customHeight="1">
      <c r="A33" s="383"/>
      <c r="B33" s="383" t="s">
        <v>130</v>
      </c>
      <c r="C33" s="384"/>
      <c r="D33" s="385"/>
      <c r="E33" s="386"/>
      <c r="F33" s="386"/>
      <c r="G33" s="385"/>
      <c r="H33" s="385"/>
      <c r="I33" s="385"/>
      <c r="J33" s="387"/>
      <c r="K33" s="387"/>
      <c r="L33" s="387"/>
      <c r="M33" s="387"/>
      <c r="N33" s="387"/>
      <c r="O33" s="387"/>
      <c r="P33" s="387"/>
      <c r="Q33" s="387"/>
      <c r="R33" s="384"/>
      <c r="S33" s="384"/>
      <c r="T33" s="384"/>
      <c r="U33" s="383"/>
      <c r="V33" s="383"/>
      <c r="W33" s="383"/>
      <c r="X33" s="383"/>
      <c r="Y33" s="383"/>
      <c r="Z33" s="383"/>
      <c r="AA33" s="383"/>
      <c r="AB33" s="383"/>
      <c r="AC33" s="383"/>
      <c r="AD33" s="383"/>
      <c r="AE33" s="384">
        <v>2.0</v>
      </c>
      <c r="AF33" s="384">
        <v>1.0</v>
      </c>
      <c r="AG33" s="384"/>
      <c r="AH33" s="384">
        <v>2.0</v>
      </c>
      <c r="AI33" s="384">
        <v>2.0</v>
      </c>
      <c r="AJ33" s="384"/>
      <c r="AK33" s="384"/>
      <c r="AL33" s="384"/>
      <c r="AM33" s="384">
        <v>1.0</v>
      </c>
      <c r="AN33" s="384">
        <v>4.0</v>
      </c>
      <c r="AO33" s="384"/>
      <c r="AP33" s="384">
        <v>1.0</v>
      </c>
      <c r="AQ33" s="384"/>
      <c r="AR33" s="384"/>
      <c r="AS33" s="384"/>
      <c r="AT33" s="384"/>
      <c r="AU33" s="384"/>
      <c r="AV33" s="384"/>
      <c r="AW33" s="384"/>
      <c r="AX33" s="384"/>
      <c r="AY33" s="384"/>
      <c r="AZ33" s="384"/>
      <c r="BA33" s="384"/>
      <c r="BB33" s="384"/>
      <c r="BC33" s="384"/>
      <c r="BD33" s="384"/>
      <c r="BE33" s="384"/>
      <c r="BF33" s="384"/>
      <c r="BG33" s="385"/>
      <c r="BH33" s="384">
        <v>1.0</v>
      </c>
      <c r="BI33" s="384"/>
      <c r="BJ33" s="384"/>
      <c r="BK33" s="384">
        <v>1.0</v>
      </c>
      <c r="BL33" s="384"/>
      <c r="BM33" s="384"/>
      <c r="BN33" s="384">
        <v>1.0</v>
      </c>
      <c r="BO33" s="384">
        <v>1.0</v>
      </c>
      <c r="BP33" s="384">
        <v>3.0</v>
      </c>
      <c r="BQ33" s="384"/>
      <c r="BR33" s="384">
        <v>3.0</v>
      </c>
      <c r="BS33" s="384">
        <v>1.0</v>
      </c>
      <c r="BT33" s="384"/>
      <c r="BU33" s="384">
        <v>2.0</v>
      </c>
      <c r="BV33" s="384">
        <v>2.0</v>
      </c>
      <c r="BW33" s="384"/>
      <c r="BX33" s="384"/>
      <c r="BY33" s="384">
        <v>1.0</v>
      </c>
      <c r="BZ33" s="384"/>
      <c r="CA33" s="384">
        <v>1.0</v>
      </c>
      <c r="CB33" s="384">
        <v>4.0</v>
      </c>
      <c r="CC33" s="384">
        <v>2.0</v>
      </c>
      <c r="CD33" s="384">
        <v>2.0</v>
      </c>
      <c r="CE33" s="384"/>
      <c r="CF33" s="384"/>
      <c r="CG33" s="384"/>
      <c r="CH33" s="384"/>
      <c r="CI33" s="384"/>
      <c r="CJ33" s="384">
        <v>1.0</v>
      </c>
      <c r="CK33" s="384"/>
      <c r="CL33" s="384"/>
      <c r="CM33" s="384"/>
      <c r="CN33" s="384"/>
      <c r="CO33" s="384"/>
      <c r="CP33" s="384"/>
      <c r="CQ33" s="384">
        <v>3.0</v>
      </c>
      <c r="CR33" s="384"/>
      <c r="CS33" s="384"/>
      <c r="CT33" s="384"/>
      <c r="CU33" s="384">
        <v>14.0</v>
      </c>
      <c r="CV33" s="384">
        <v>2.0</v>
      </c>
      <c r="CW33" s="384"/>
      <c r="CX33" s="384"/>
      <c r="CY33" s="384"/>
      <c r="CZ33" s="384"/>
      <c r="DA33" s="384">
        <v>2.0</v>
      </c>
      <c r="DB33" s="384">
        <v>3.0</v>
      </c>
      <c r="DC33" s="388">
        <v>3.0</v>
      </c>
      <c r="DD33" s="388">
        <v>1.0</v>
      </c>
      <c r="DE33" s="388"/>
      <c r="DF33" s="388"/>
      <c r="DG33" s="388">
        <v>2.0</v>
      </c>
      <c r="DH33" s="388">
        <v>2.0</v>
      </c>
      <c r="DI33" s="388">
        <v>3.0</v>
      </c>
      <c r="DJ33" s="388">
        <v>4.0</v>
      </c>
      <c r="DK33" s="388">
        <v>3.0</v>
      </c>
      <c r="DL33" s="388">
        <v>2.0</v>
      </c>
      <c r="DM33" s="388">
        <v>1.0</v>
      </c>
      <c r="DN33" s="388">
        <v>3.0</v>
      </c>
      <c r="DO33" s="388">
        <v>6.0</v>
      </c>
      <c r="DP33" s="384"/>
      <c r="DQ33" s="384"/>
      <c r="DR33" s="384"/>
      <c r="DS33" s="384"/>
      <c r="DT33" s="388">
        <v>2.0</v>
      </c>
      <c r="DU33" s="384"/>
      <c r="DV33" s="384"/>
      <c r="DW33" s="388">
        <v>5.0</v>
      </c>
      <c r="DX33" s="388">
        <v>3.0</v>
      </c>
      <c r="DY33" s="388">
        <v>1.0</v>
      </c>
      <c r="DZ33" s="384"/>
      <c r="EA33" s="388">
        <v>9.0</v>
      </c>
      <c r="EB33" s="388">
        <v>17.0</v>
      </c>
      <c r="EC33" s="388">
        <v>17.0</v>
      </c>
      <c r="ED33" s="388">
        <v>5.0</v>
      </c>
      <c r="EE33" s="388">
        <v>20.0</v>
      </c>
      <c r="EF33" s="388">
        <v>17.0</v>
      </c>
      <c r="EG33" s="388">
        <v>10.0</v>
      </c>
      <c r="EH33" s="388">
        <v>5.0</v>
      </c>
      <c r="EI33" s="388">
        <v>5.0</v>
      </c>
      <c r="EJ33" s="388">
        <v>9.0</v>
      </c>
      <c r="EK33" s="388">
        <v>15.0</v>
      </c>
      <c r="EL33" s="388">
        <v>16.0</v>
      </c>
      <c r="EM33" s="388">
        <v>27.0</v>
      </c>
      <c r="EN33" s="388">
        <v>5.0</v>
      </c>
      <c r="EO33" s="388">
        <v>8.0</v>
      </c>
      <c r="EP33" s="388">
        <v>2.0</v>
      </c>
      <c r="EQ33" s="388">
        <v>15.0</v>
      </c>
      <c r="ER33" s="388">
        <v>14.0</v>
      </c>
      <c r="ES33" s="388">
        <v>11.0</v>
      </c>
      <c r="ET33" s="389">
        <v>9.0</v>
      </c>
      <c r="EU33" s="389">
        <v>8.0</v>
      </c>
      <c r="EV33" s="389">
        <v>11.0</v>
      </c>
      <c r="EW33" s="389">
        <v>8.0</v>
      </c>
      <c r="EX33" s="420"/>
      <c r="EY33" s="389">
        <v>19.0</v>
      </c>
      <c r="EZ33" s="389">
        <v>17.0</v>
      </c>
      <c r="FA33" s="389">
        <v>3.0</v>
      </c>
      <c r="FB33" s="389">
        <v>8.0</v>
      </c>
      <c r="FC33" s="389">
        <v>4.0</v>
      </c>
      <c r="FD33" s="389">
        <v>9.0</v>
      </c>
      <c r="FE33" s="389">
        <v>3.0</v>
      </c>
      <c r="FF33" s="389">
        <v>10.0</v>
      </c>
      <c r="FG33" s="389">
        <v>12.0</v>
      </c>
      <c r="FH33" s="389">
        <v>26.0</v>
      </c>
      <c r="FI33" s="389">
        <v>1.0</v>
      </c>
      <c r="FJ33" s="389">
        <v>13.0</v>
      </c>
      <c r="FK33" s="389">
        <v>18.0</v>
      </c>
      <c r="FL33" s="389">
        <v>8.0</v>
      </c>
      <c r="FM33" s="389">
        <v>11.0</v>
      </c>
      <c r="FN33" s="389">
        <v>5.0</v>
      </c>
      <c r="FO33" s="389">
        <v>4.0</v>
      </c>
      <c r="FP33" s="389">
        <v>5.0</v>
      </c>
      <c r="FQ33" s="384"/>
      <c r="FR33" s="390">
        <f t="shared" si="4"/>
        <v>543</v>
      </c>
      <c r="FS33" s="384">
        <f t="shared" si="5"/>
        <v>64</v>
      </c>
      <c r="FT33" s="405">
        <f t="shared" si="6"/>
        <v>127.1809547</v>
      </c>
      <c r="FU33" s="392">
        <v>50322.0</v>
      </c>
      <c r="FV33" s="383"/>
      <c r="FW33" s="383"/>
      <c r="FX33" s="383"/>
      <c r="FY33" s="383"/>
      <c r="FZ33" s="383"/>
      <c r="GA33" s="383"/>
      <c r="GB33" s="383"/>
      <c r="GC33" s="383"/>
      <c r="GD33" s="383"/>
      <c r="GE33" s="383"/>
      <c r="GF33" s="383"/>
      <c r="GG33" s="383"/>
      <c r="GH33" s="383"/>
      <c r="GI33" s="383"/>
      <c r="GJ33" s="383"/>
      <c r="GK33" s="383"/>
    </row>
    <row r="34" ht="15.75" customHeight="1">
      <c r="A34" s="394"/>
      <c r="B34" s="394" t="s">
        <v>131</v>
      </c>
      <c r="C34" s="395"/>
      <c r="D34" s="396"/>
      <c r="E34" s="382"/>
      <c r="F34" s="382"/>
      <c r="G34" s="396"/>
      <c r="H34" s="396"/>
      <c r="I34" s="396"/>
      <c r="J34" s="397"/>
      <c r="K34" s="397"/>
      <c r="L34" s="397"/>
      <c r="M34" s="397"/>
      <c r="N34" s="397"/>
      <c r="O34" s="397"/>
      <c r="P34" s="397"/>
      <c r="Q34" s="397"/>
      <c r="R34" s="395"/>
      <c r="S34" s="395"/>
      <c r="T34" s="395"/>
      <c r="U34" s="394"/>
      <c r="V34" s="394"/>
      <c r="W34" s="394"/>
      <c r="X34" s="394"/>
      <c r="Y34" s="394"/>
      <c r="Z34" s="394"/>
      <c r="AA34" s="394"/>
      <c r="AB34" s="394"/>
      <c r="AC34" s="394"/>
      <c r="AD34" s="394"/>
      <c r="AE34" s="395"/>
      <c r="AF34" s="395"/>
      <c r="AG34" s="395"/>
      <c r="AH34" s="395"/>
      <c r="AI34" s="395"/>
      <c r="AJ34" s="395"/>
      <c r="AK34" s="395"/>
      <c r="AL34" s="395"/>
      <c r="AM34" s="395"/>
      <c r="AN34" s="395"/>
      <c r="AO34" s="395"/>
      <c r="AP34" s="395"/>
      <c r="AQ34" s="395"/>
      <c r="AR34" s="395"/>
      <c r="AS34" s="395"/>
      <c r="AT34" s="395"/>
      <c r="AU34" s="395"/>
      <c r="AV34" s="395"/>
      <c r="AW34" s="395"/>
      <c r="AX34" s="395"/>
      <c r="AY34" s="395"/>
      <c r="AZ34" s="395"/>
      <c r="BA34" s="395"/>
      <c r="BB34" s="395"/>
      <c r="BC34" s="395"/>
      <c r="BD34" s="395"/>
      <c r="BE34" s="395">
        <v>3.0</v>
      </c>
      <c r="BF34" s="395"/>
      <c r="BG34" s="395">
        <v>3.0</v>
      </c>
      <c r="BH34" s="395">
        <v>1.0</v>
      </c>
      <c r="BI34" s="395">
        <v>5.0</v>
      </c>
      <c r="BJ34" s="395">
        <v>7.0</v>
      </c>
      <c r="BK34" s="395">
        <v>1.0</v>
      </c>
      <c r="BL34" s="395">
        <v>3.0</v>
      </c>
      <c r="BM34" s="395">
        <v>3.0</v>
      </c>
      <c r="BN34" s="395">
        <v>2.0</v>
      </c>
      <c r="BO34" s="395">
        <v>7.0</v>
      </c>
      <c r="BP34" s="395">
        <v>2.0</v>
      </c>
      <c r="BQ34" s="395">
        <v>1.0</v>
      </c>
      <c r="BR34" s="395">
        <v>1.0</v>
      </c>
      <c r="BS34" s="395"/>
      <c r="BT34" s="395"/>
      <c r="BU34" s="395">
        <v>9.0</v>
      </c>
      <c r="BV34" s="395">
        <v>2.0</v>
      </c>
      <c r="BW34" s="395">
        <v>1.0</v>
      </c>
      <c r="BX34" s="395">
        <v>1.0</v>
      </c>
      <c r="BY34" s="395">
        <v>2.0</v>
      </c>
      <c r="BZ34" s="395">
        <v>2.0</v>
      </c>
      <c r="CA34" s="395">
        <v>1.0</v>
      </c>
      <c r="CB34" s="395">
        <v>1.0</v>
      </c>
      <c r="CC34" s="395"/>
      <c r="CD34" s="395">
        <v>1.0</v>
      </c>
      <c r="CE34" s="395">
        <v>1.0</v>
      </c>
      <c r="CF34" s="395">
        <v>2.0</v>
      </c>
      <c r="CG34" s="395">
        <v>1.0</v>
      </c>
      <c r="CH34" s="395"/>
      <c r="CI34" s="395">
        <v>1.0</v>
      </c>
      <c r="CJ34" s="395"/>
      <c r="CK34" s="395"/>
      <c r="CL34" s="395"/>
      <c r="CM34" s="395"/>
      <c r="CN34" s="395"/>
      <c r="CO34" s="395"/>
      <c r="CP34" s="395">
        <v>1.0</v>
      </c>
      <c r="CQ34" s="395"/>
      <c r="CR34" s="395"/>
      <c r="CS34" s="395">
        <v>1.0</v>
      </c>
      <c r="CT34" s="395">
        <v>1.0</v>
      </c>
      <c r="CU34" s="395"/>
      <c r="CV34" s="395">
        <v>1.0</v>
      </c>
      <c r="CW34" s="395"/>
      <c r="CX34" s="395">
        <v>1.0</v>
      </c>
      <c r="CY34" s="395">
        <v>1.0</v>
      </c>
      <c r="CZ34" s="395"/>
      <c r="DA34" s="395">
        <v>3.0</v>
      </c>
      <c r="DB34" s="395"/>
      <c r="DC34" s="395"/>
      <c r="DD34" s="398">
        <v>1.0</v>
      </c>
      <c r="DE34" s="398"/>
      <c r="DF34" s="398"/>
      <c r="DG34" s="398">
        <v>3.0</v>
      </c>
      <c r="DH34" s="395"/>
      <c r="DI34" s="395"/>
      <c r="DJ34" s="398">
        <v>2.0</v>
      </c>
      <c r="DK34" s="398"/>
      <c r="DL34" s="398"/>
      <c r="DM34" s="398"/>
      <c r="DN34" s="398"/>
      <c r="DO34" s="398"/>
      <c r="DP34" s="398">
        <v>2.0</v>
      </c>
      <c r="DQ34" s="398">
        <v>5.0</v>
      </c>
      <c r="DR34" s="398">
        <v>2.0</v>
      </c>
      <c r="DS34" s="398">
        <v>2.0</v>
      </c>
      <c r="DT34" s="398">
        <v>2.0</v>
      </c>
      <c r="DU34" s="395"/>
      <c r="DV34" s="398">
        <v>1.0</v>
      </c>
      <c r="DW34" s="398">
        <v>1.0</v>
      </c>
      <c r="DX34" s="398">
        <v>2.0</v>
      </c>
      <c r="DY34" s="398">
        <v>3.0</v>
      </c>
      <c r="DZ34" s="398">
        <v>4.0</v>
      </c>
      <c r="EA34" s="398">
        <v>1.0</v>
      </c>
      <c r="EB34" s="398">
        <v>6.0</v>
      </c>
      <c r="EC34" s="398">
        <v>4.0</v>
      </c>
      <c r="ED34" s="395"/>
      <c r="EE34" s="398">
        <v>5.0</v>
      </c>
      <c r="EF34" s="398">
        <v>1.0</v>
      </c>
      <c r="EG34" s="398">
        <v>2.0</v>
      </c>
      <c r="EH34" s="398">
        <v>5.0</v>
      </c>
      <c r="EI34" s="398">
        <v>2.0</v>
      </c>
      <c r="EJ34" s="398">
        <v>2.0</v>
      </c>
      <c r="EK34" s="398">
        <v>2.0</v>
      </c>
      <c r="EL34" s="398">
        <v>5.0</v>
      </c>
      <c r="EM34" s="398">
        <v>4.0</v>
      </c>
      <c r="EN34" s="398">
        <v>2.0</v>
      </c>
      <c r="EO34" s="398">
        <v>5.0</v>
      </c>
      <c r="EP34" s="398">
        <v>12.0</v>
      </c>
      <c r="EQ34" s="398">
        <v>4.0</v>
      </c>
      <c r="ER34" s="398"/>
      <c r="ES34" s="398">
        <v>8.0</v>
      </c>
      <c r="ET34" s="399">
        <v>6.0</v>
      </c>
      <c r="EU34" s="399">
        <v>3.0</v>
      </c>
      <c r="EV34" s="399">
        <v>6.0</v>
      </c>
      <c r="EW34" s="399">
        <v>8.0</v>
      </c>
      <c r="EX34" s="399">
        <v>4.0</v>
      </c>
      <c r="EY34" s="399">
        <v>21.0</v>
      </c>
      <c r="EZ34" s="399">
        <v>10.0</v>
      </c>
      <c r="FA34" s="399">
        <v>13.0</v>
      </c>
      <c r="FB34" s="399">
        <v>3.0</v>
      </c>
      <c r="FC34" s="399">
        <v>1.0</v>
      </c>
      <c r="FD34" s="399">
        <v>17.0</v>
      </c>
      <c r="FE34" s="399">
        <v>6.0</v>
      </c>
      <c r="FF34" s="399">
        <v>20.0</v>
      </c>
      <c r="FG34" s="399">
        <v>10.0</v>
      </c>
      <c r="FH34" s="399">
        <v>8.0</v>
      </c>
      <c r="FI34" s="399">
        <v>5.0</v>
      </c>
      <c r="FJ34" s="399">
        <v>11.0</v>
      </c>
      <c r="FK34" s="399">
        <v>15.0</v>
      </c>
      <c r="FL34" s="399">
        <v>11.0</v>
      </c>
      <c r="FM34" s="399">
        <v>4.0</v>
      </c>
      <c r="FN34" s="399">
        <v>9.0</v>
      </c>
      <c r="FO34" s="399">
        <v>9.0</v>
      </c>
      <c r="FP34" s="399">
        <v>3.0</v>
      </c>
      <c r="FQ34" s="395"/>
      <c r="FR34" s="400">
        <f t="shared" si="4"/>
        <v>376</v>
      </c>
      <c r="FS34" s="395">
        <f t="shared" si="5"/>
        <v>62</v>
      </c>
      <c r="FT34" s="401">
        <f t="shared" si="6"/>
        <v>59.40347415</v>
      </c>
      <c r="FU34" s="402">
        <v>104371.0</v>
      </c>
      <c r="FV34" s="394"/>
      <c r="FW34" s="394"/>
      <c r="FX34" s="394"/>
      <c r="FY34" s="394"/>
      <c r="FZ34" s="394"/>
      <c r="GA34" s="394"/>
      <c r="GB34" s="394"/>
      <c r="GC34" s="394"/>
      <c r="GD34" s="394"/>
      <c r="GE34" s="394"/>
      <c r="GF34" s="394"/>
      <c r="GG34" s="394"/>
      <c r="GH34" s="394"/>
      <c r="GI34" s="394"/>
      <c r="GJ34" s="394"/>
      <c r="GK34" s="394"/>
    </row>
    <row r="35" ht="15.75" customHeight="1">
      <c r="A35" s="383"/>
      <c r="B35" s="383" t="s">
        <v>132</v>
      </c>
      <c r="C35" s="384"/>
      <c r="D35" s="385"/>
      <c r="E35" s="386"/>
      <c r="F35" s="386"/>
      <c r="G35" s="385"/>
      <c r="H35" s="385"/>
      <c r="I35" s="385"/>
      <c r="J35" s="387"/>
      <c r="K35" s="387"/>
      <c r="L35" s="387"/>
      <c r="M35" s="387"/>
      <c r="N35" s="387"/>
      <c r="O35" s="387"/>
      <c r="P35" s="387"/>
      <c r="Q35" s="387"/>
      <c r="R35" s="384"/>
      <c r="S35" s="384"/>
      <c r="T35" s="384"/>
      <c r="U35" s="383"/>
      <c r="V35" s="383"/>
      <c r="W35" s="383"/>
      <c r="X35" s="383"/>
      <c r="Y35" s="383"/>
      <c r="Z35" s="383"/>
      <c r="AA35" s="383"/>
      <c r="AB35" s="383"/>
      <c r="AC35" s="383"/>
      <c r="AD35" s="383"/>
      <c r="AE35" s="384"/>
      <c r="AF35" s="384"/>
      <c r="AG35" s="384"/>
      <c r="AH35" s="384"/>
      <c r="AI35" s="384"/>
      <c r="AJ35" s="384"/>
      <c r="AK35" s="384"/>
      <c r="AL35" s="384"/>
      <c r="AM35" s="384"/>
      <c r="AN35" s="384"/>
      <c r="AO35" s="384"/>
      <c r="AP35" s="384"/>
      <c r="AQ35" s="384"/>
      <c r="AR35" s="384"/>
      <c r="AS35" s="384"/>
      <c r="AT35" s="384"/>
      <c r="AU35" s="384"/>
      <c r="AV35" s="384"/>
      <c r="AW35" s="384"/>
      <c r="AX35" s="384"/>
      <c r="AY35" s="384"/>
      <c r="AZ35" s="384"/>
      <c r="BA35" s="384"/>
      <c r="BB35" s="384"/>
      <c r="BC35" s="384"/>
      <c r="BD35" s="384"/>
      <c r="BE35" s="384"/>
      <c r="BF35" s="384">
        <v>1.0</v>
      </c>
      <c r="BG35" s="385"/>
      <c r="BH35" s="385"/>
      <c r="BI35" s="384"/>
      <c r="BJ35" s="384"/>
      <c r="BK35" s="384"/>
      <c r="BL35" s="384"/>
      <c r="BM35" s="384">
        <v>2.0</v>
      </c>
      <c r="BN35" s="384"/>
      <c r="BO35" s="384"/>
      <c r="BP35" s="384"/>
      <c r="BQ35" s="384">
        <v>2.0</v>
      </c>
      <c r="BR35" s="384">
        <v>1.0</v>
      </c>
      <c r="BS35" s="384">
        <v>1.0</v>
      </c>
      <c r="BT35" s="384">
        <v>1.0</v>
      </c>
      <c r="BU35" s="384"/>
      <c r="BV35" s="384"/>
      <c r="BW35" s="384"/>
      <c r="BX35" s="384"/>
      <c r="BY35" s="384"/>
      <c r="BZ35" s="384">
        <v>3.0</v>
      </c>
      <c r="CA35" s="384"/>
      <c r="CB35" s="384"/>
      <c r="CC35" s="384"/>
      <c r="CD35" s="384"/>
      <c r="CE35" s="384"/>
      <c r="CF35" s="384"/>
      <c r="CG35" s="384"/>
      <c r="CH35" s="384"/>
      <c r="CI35" s="384"/>
      <c r="CJ35" s="384"/>
      <c r="CK35" s="384"/>
      <c r="CL35" s="384">
        <v>1.0</v>
      </c>
      <c r="CM35" s="384"/>
      <c r="CN35" s="384">
        <v>1.0</v>
      </c>
      <c r="CO35" s="384"/>
      <c r="CP35" s="384"/>
      <c r="CQ35" s="384"/>
      <c r="CR35" s="384"/>
      <c r="CS35" s="384"/>
      <c r="CT35" s="384"/>
      <c r="CU35" s="384">
        <v>4.0</v>
      </c>
      <c r="CV35" s="384"/>
      <c r="CW35" s="384">
        <v>2.0</v>
      </c>
      <c r="CX35" s="384"/>
      <c r="CY35" s="384"/>
      <c r="CZ35" s="384">
        <v>2.0</v>
      </c>
      <c r="DA35" s="384"/>
      <c r="DB35" s="384">
        <v>1.0</v>
      </c>
      <c r="DC35" s="384"/>
      <c r="DD35" s="384"/>
      <c r="DE35" s="384"/>
      <c r="DF35" s="384"/>
      <c r="DG35" s="388">
        <v>1.0</v>
      </c>
      <c r="DH35" s="384"/>
      <c r="DI35" s="384"/>
      <c r="DJ35" s="384"/>
      <c r="DK35" s="384"/>
      <c r="DL35" s="384"/>
      <c r="DM35" s="384"/>
      <c r="DN35" s="384"/>
      <c r="DO35" s="384"/>
      <c r="DP35" s="384"/>
      <c r="DQ35" s="384"/>
      <c r="DR35" s="384"/>
      <c r="DS35" s="384"/>
      <c r="DT35" s="384"/>
      <c r="DU35" s="388">
        <v>1.0</v>
      </c>
      <c r="DV35" s="384"/>
      <c r="DW35" s="384"/>
      <c r="DX35" s="384"/>
      <c r="DY35" s="384"/>
      <c r="DZ35" s="384"/>
      <c r="EA35" s="384"/>
      <c r="EB35" s="384"/>
      <c r="EC35" s="384"/>
      <c r="ED35" s="384"/>
      <c r="EE35" s="384"/>
      <c r="EF35" s="384"/>
      <c r="EG35" s="384"/>
      <c r="EH35" s="388">
        <v>1.0</v>
      </c>
      <c r="EI35" s="388"/>
      <c r="EJ35" s="388"/>
      <c r="EK35" s="388"/>
      <c r="EL35" s="388"/>
      <c r="EM35" s="388"/>
      <c r="EN35" s="388"/>
      <c r="EO35" s="388"/>
      <c r="EP35" s="384"/>
      <c r="EQ35" s="384"/>
      <c r="ER35" s="384"/>
      <c r="ES35" s="384"/>
      <c r="ET35" s="419"/>
      <c r="EU35" s="419"/>
      <c r="EV35" s="419"/>
      <c r="EW35" s="419"/>
      <c r="EX35" s="419"/>
      <c r="EY35" s="419"/>
      <c r="EZ35" s="389">
        <v>1.0</v>
      </c>
      <c r="FA35" s="389">
        <v>3.0</v>
      </c>
      <c r="FB35" s="389">
        <v>1.0</v>
      </c>
      <c r="FC35" s="389">
        <v>1.0</v>
      </c>
      <c r="FD35" s="389">
        <v>1.0</v>
      </c>
      <c r="FE35" s="389">
        <v>2.0</v>
      </c>
      <c r="FF35" s="389"/>
      <c r="FG35" s="389">
        <v>1.0</v>
      </c>
      <c r="FH35" s="389"/>
      <c r="FI35" s="389"/>
      <c r="FJ35" s="389">
        <v>1.0</v>
      </c>
      <c r="FK35" s="389"/>
      <c r="FL35" s="389">
        <v>4.0</v>
      </c>
      <c r="FM35" s="389">
        <v>11.0</v>
      </c>
      <c r="FN35" s="389">
        <v>2.0</v>
      </c>
      <c r="FO35" s="389"/>
      <c r="FP35" s="389">
        <v>3.0</v>
      </c>
      <c r="FQ35" s="384"/>
      <c r="FR35" s="390">
        <f t="shared" si="4"/>
        <v>56</v>
      </c>
      <c r="FS35" s="384">
        <f t="shared" si="5"/>
        <v>21</v>
      </c>
      <c r="FT35" s="405">
        <f t="shared" si="6"/>
        <v>58.6575794</v>
      </c>
      <c r="FU35" s="392">
        <v>35801.0</v>
      </c>
      <c r="FV35" s="383"/>
      <c r="FW35" s="383"/>
      <c r="FX35" s="383"/>
      <c r="FY35" s="383"/>
      <c r="FZ35" s="383"/>
      <c r="GA35" s="383"/>
      <c r="GB35" s="383"/>
      <c r="GC35" s="383"/>
      <c r="GD35" s="383"/>
      <c r="GE35" s="383"/>
      <c r="GF35" s="383"/>
      <c r="GG35" s="383"/>
      <c r="GH35" s="383"/>
      <c r="GI35" s="383"/>
      <c r="GJ35" s="383"/>
      <c r="GK35" s="383"/>
    </row>
    <row r="36" ht="15.75" customHeight="1">
      <c r="A36" s="394"/>
      <c r="B36" s="394" t="s">
        <v>133</v>
      </c>
      <c r="C36" s="395"/>
      <c r="D36" s="396"/>
      <c r="E36" s="382"/>
      <c r="F36" s="382"/>
      <c r="G36" s="396"/>
      <c r="H36" s="396"/>
      <c r="I36" s="396"/>
      <c r="J36" s="397"/>
      <c r="K36" s="397"/>
      <c r="L36" s="397"/>
      <c r="M36" s="397"/>
      <c r="N36" s="397"/>
      <c r="O36" s="397"/>
      <c r="P36" s="397"/>
      <c r="Q36" s="397"/>
      <c r="R36" s="395"/>
      <c r="S36" s="395"/>
      <c r="T36" s="395"/>
      <c r="U36" s="394"/>
      <c r="V36" s="394"/>
      <c r="W36" s="394"/>
      <c r="X36" s="394"/>
      <c r="Y36" s="394"/>
      <c r="Z36" s="394"/>
      <c r="AA36" s="394"/>
      <c r="AB36" s="394"/>
      <c r="AC36" s="394"/>
      <c r="AD36" s="394"/>
      <c r="AE36" s="395"/>
      <c r="AF36" s="395"/>
      <c r="AG36" s="395"/>
      <c r="AH36" s="395"/>
      <c r="AI36" s="395"/>
      <c r="AJ36" s="395"/>
      <c r="AK36" s="395"/>
      <c r="AL36" s="395"/>
      <c r="AM36" s="395"/>
      <c r="AN36" s="395"/>
      <c r="AO36" s="395"/>
      <c r="AP36" s="395"/>
      <c r="AQ36" s="395"/>
      <c r="AR36" s="395"/>
      <c r="AS36" s="395"/>
      <c r="AT36" s="395"/>
      <c r="AU36" s="395"/>
      <c r="AV36" s="395"/>
      <c r="AW36" s="395"/>
      <c r="AX36" s="395"/>
      <c r="AY36" s="395"/>
      <c r="AZ36" s="395"/>
      <c r="BA36" s="395"/>
      <c r="BB36" s="395"/>
      <c r="BC36" s="395"/>
      <c r="BD36" s="395">
        <v>1.0</v>
      </c>
      <c r="BE36" s="395"/>
      <c r="BF36" s="395"/>
      <c r="BG36" s="396"/>
      <c r="BH36" s="396"/>
      <c r="BI36" s="395"/>
      <c r="BJ36" s="395"/>
      <c r="BK36" s="395"/>
      <c r="BL36" s="395">
        <v>1.0</v>
      </c>
      <c r="BM36" s="395"/>
      <c r="BN36" s="395">
        <v>1.0</v>
      </c>
      <c r="BO36" s="395"/>
      <c r="BP36" s="395"/>
      <c r="BQ36" s="395">
        <v>1.0</v>
      </c>
      <c r="BR36" s="395">
        <v>1.0</v>
      </c>
      <c r="BS36" s="395">
        <v>2.0</v>
      </c>
      <c r="BT36" s="395">
        <v>3.0</v>
      </c>
      <c r="BU36" s="395">
        <v>1.0</v>
      </c>
      <c r="BV36" s="395">
        <v>1.0</v>
      </c>
      <c r="BW36" s="395">
        <v>1.0</v>
      </c>
      <c r="BX36" s="395"/>
      <c r="BY36" s="395">
        <v>1.0</v>
      </c>
      <c r="BZ36" s="395">
        <v>5.0</v>
      </c>
      <c r="CA36" s="395"/>
      <c r="CB36" s="395">
        <v>1.0</v>
      </c>
      <c r="CC36" s="395"/>
      <c r="CD36" s="395"/>
      <c r="CE36" s="395">
        <v>1.0</v>
      </c>
      <c r="CF36" s="395"/>
      <c r="CG36" s="395"/>
      <c r="CH36" s="395">
        <v>1.0</v>
      </c>
      <c r="CI36" s="395"/>
      <c r="CJ36" s="395">
        <v>1.0</v>
      </c>
      <c r="CK36" s="395"/>
      <c r="CL36" s="395"/>
      <c r="CM36" s="395">
        <v>9.0</v>
      </c>
      <c r="CN36" s="395">
        <v>1.0</v>
      </c>
      <c r="CO36" s="395"/>
      <c r="CP36" s="395">
        <v>2.0</v>
      </c>
      <c r="CQ36" s="395"/>
      <c r="CR36" s="395"/>
      <c r="CS36" s="395"/>
      <c r="CT36" s="395">
        <v>13.0</v>
      </c>
      <c r="CU36" s="395">
        <v>2.0</v>
      </c>
      <c r="CV36" s="395"/>
      <c r="CW36" s="395"/>
      <c r="CX36" s="395"/>
      <c r="CY36" s="395"/>
      <c r="CZ36" s="395"/>
      <c r="DA36" s="395">
        <v>1.0</v>
      </c>
      <c r="DB36" s="395"/>
      <c r="DC36" s="398">
        <v>2.0</v>
      </c>
      <c r="DD36" s="398"/>
      <c r="DE36" s="398"/>
      <c r="DF36" s="398"/>
      <c r="DG36" s="398">
        <v>2.0</v>
      </c>
      <c r="DH36" s="395"/>
      <c r="DI36" s="395"/>
      <c r="DJ36" s="395"/>
      <c r="DK36" s="395"/>
      <c r="DL36" s="395"/>
      <c r="DM36" s="395"/>
      <c r="DN36" s="395"/>
      <c r="DO36" s="395"/>
      <c r="DP36" s="395"/>
      <c r="DQ36" s="395"/>
      <c r="DR36" s="398">
        <v>1.0</v>
      </c>
      <c r="DS36" s="395"/>
      <c r="DT36" s="395"/>
      <c r="DU36" s="398">
        <v>2.0</v>
      </c>
      <c r="DV36" s="398">
        <v>2.0</v>
      </c>
      <c r="DW36" s="398">
        <v>10.0</v>
      </c>
      <c r="DX36" s="398">
        <v>2.0</v>
      </c>
      <c r="DY36" s="398">
        <v>1.0</v>
      </c>
      <c r="DZ36" s="395"/>
      <c r="EA36" s="395"/>
      <c r="EB36" s="398">
        <v>4.0</v>
      </c>
      <c r="EC36" s="398">
        <v>5.0</v>
      </c>
      <c r="ED36" s="398">
        <v>2.0</v>
      </c>
      <c r="EE36" s="395"/>
      <c r="EF36" s="398">
        <v>3.0</v>
      </c>
      <c r="EG36" s="398">
        <v>3.0</v>
      </c>
      <c r="EH36" s="398">
        <v>1.0</v>
      </c>
      <c r="EI36" s="398">
        <v>2.0</v>
      </c>
      <c r="EJ36" s="398">
        <v>5.0</v>
      </c>
      <c r="EK36" s="398">
        <v>4.0</v>
      </c>
      <c r="EL36" s="398">
        <v>5.0</v>
      </c>
      <c r="EM36" s="398">
        <v>15.0</v>
      </c>
      <c r="EN36" s="398">
        <v>9.0</v>
      </c>
      <c r="EO36" s="398"/>
      <c r="EP36" s="398">
        <v>11.0</v>
      </c>
      <c r="EQ36" s="398">
        <v>13.0</v>
      </c>
      <c r="ER36" s="398">
        <v>14.0</v>
      </c>
      <c r="ES36" s="398">
        <v>9.0</v>
      </c>
      <c r="ET36" s="399">
        <v>18.0</v>
      </c>
      <c r="EU36" s="399">
        <v>26.0</v>
      </c>
      <c r="EV36" s="399">
        <v>19.0</v>
      </c>
      <c r="EW36" s="399">
        <v>26.0</v>
      </c>
      <c r="EX36" s="399">
        <v>51.0</v>
      </c>
      <c r="EY36" s="399">
        <v>39.0</v>
      </c>
      <c r="EZ36" s="399">
        <v>27.0</v>
      </c>
      <c r="FA36" s="399">
        <v>20.0</v>
      </c>
      <c r="FB36" s="399">
        <v>106.0</v>
      </c>
      <c r="FC36" s="399">
        <v>11.0</v>
      </c>
      <c r="FD36" s="399">
        <v>16.0</v>
      </c>
      <c r="FE36" s="399">
        <v>37.0</v>
      </c>
      <c r="FF36" s="399">
        <v>39.0</v>
      </c>
      <c r="FG36" s="399">
        <v>61.0</v>
      </c>
      <c r="FH36" s="399">
        <v>37.0</v>
      </c>
      <c r="FI36" s="399">
        <v>22.0</v>
      </c>
      <c r="FJ36" s="399">
        <v>18.0</v>
      </c>
      <c r="FK36" s="399">
        <v>48.0</v>
      </c>
      <c r="FL36" s="399">
        <v>101.0</v>
      </c>
      <c r="FM36" s="399">
        <v>68.0</v>
      </c>
      <c r="FN36" s="399">
        <v>26.0</v>
      </c>
      <c r="FO36" s="399">
        <v>36.0</v>
      </c>
      <c r="FP36" s="399">
        <v>12.0</v>
      </c>
      <c r="FQ36" s="395"/>
      <c r="FR36" s="400">
        <f t="shared" si="4"/>
        <v>1042</v>
      </c>
      <c r="FS36" s="395">
        <f t="shared" si="5"/>
        <v>309</v>
      </c>
      <c r="FT36" s="401">
        <f t="shared" si="6"/>
        <v>384.2375558</v>
      </c>
      <c r="FU36" s="402">
        <v>80419.0</v>
      </c>
      <c r="FV36" s="394"/>
      <c r="FW36" s="394"/>
      <c r="FX36" s="394"/>
      <c r="FY36" s="394"/>
      <c r="FZ36" s="394"/>
      <c r="GA36" s="394"/>
      <c r="GB36" s="394"/>
      <c r="GC36" s="394"/>
      <c r="GD36" s="394"/>
      <c r="GE36" s="394"/>
      <c r="GF36" s="394"/>
      <c r="GG36" s="394"/>
      <c r="GH36" s="394"/>
      <c r="GI36" s="394"/>
      <c r="GJ36" s="394"/>
      <c r="GK36" s="394"/>
    </row>
    <row r="37" ht="15.75" customHeight="1">
      <c r="A37" s="383"/>
      <c r="B37" s="383" t="s">
        <v>134</v>
      </c>
      <c r="C37" s="384"/>
      <c r="D37" s="385"/>
      <c r="E37" s="386"/>
      <c r="F37" s="386"/>
      <c r="G37" s="385"/>
      <c r="H37" s="385"/>
      <c r="I37" s="385"/>
      <c r="J37" s="387"/>
      <c r="K37" s="387"/>
      <c r="L37" s="387"/>
      <c r="M37" s="387"/>
      <c r="N37" s="387"/>
      <c r="O37" s="387"/>
      <c r="P37" s="387"/>
      <c r="Q37" s="387"/>
      <c r="R37" s="384"/>
      <c r="S37" s="384"/>
      <c r="T37" s="384"/>
      <c r="U37" s="383"/>
      <c r="V37" s="383"/>
      <c r="W37" s="383"/>
      <c r="X37" s="383"/>
      <c r="Y37" s="383"/>
      <c r="Z37" s="383"/>
      <c r="AA37" s="383"/>
      <c r="AB37" s="383"/>
      <c r="AC37" s="383"/>
      <c r="AD37" s="383"/>
      <c r="AE37" s="384"/>
      <c r="AF37" s="384"/>
      <c r="AG37" s="384"/>
      <c r="AH37" s="384"/>
      <c r="AI37" s="384"/>
      <c r="AJ37" s="384"/>
      <c r="AK37" s="384">
        <v>1.0</v>
      </c>
      <c r="AL37" s="384"/>
      <c r="AM37" s="384">
        <v>6.0</v>
      </c>
      <c r="AN37" s="384"/>
      <c r="AO37" s="384">
        <v>1.0</v>
      </c>
      <c r="AP37" s="384"/>
      <c r="AQ37" s="384">
        <v>1.0</v>
      </c>
      <c r="AR37" s="384"/>
      <c r="AS37" s="384"/>
      <c r="AT37" s="384"/>
      <c r="AU37" s="384"/>
      <c r="AV37" s="384"/>
      <c r="AW37" s="384"/>
      <c r="AX37" s="384"/>
      <c r="AY37" s="384"/>
      <c r="AZ37" s="384"/>
      <c r="BA37" s="384">
        <v>1.0</v>
      </c>
      <c r="BB37" s="384"/>
      <c r="BC37" s="384"/>
      <c r="BD37" s="384"/>
      <c r="BE37" s="384">
        <v>1.0</v>
      </c>
      <c r="BF37" s="384">
        <v>2.0</v>
      </c>
      <c r="BG37" s="385"/>
      <c r="BH37" s="384">
        <v>1.0</v>
      </c>
      <c r="BI37" s="384"/>
      <c r="BJ37" s="384">
        <v>1.0</v>
      </c>
      <c r="BK37" s="384">
        <v>2.0</v>
      </c>
      <c r="BL37" s="384">
        <v>1.0</v>
      </c>
      <c r="BM37" s="384">
        <v>1.0</v>
      </c>
      <c r="BN37" s="384">
        <v>1.0</v>
      </c>
      <c r="BO37" s="384"/>
      <c r="BP37" s="384"/>
      <c r="BQ37" s="384">
        <v>1.0</v>
      </c>
      <c r="BR37" s="384">
        <v>1.0</v>
      </c>
      <c r="BS37" s="384">
        <v>1.0</v>
      </c>
      <c r="BT37" s="384"/>
      <c r="BU37" s="384">
        <v>2.0</v>
      </c>
      <c r="BV37" s="384">
        <v>2.0</v>
      </c>
      <c r="BW37" s="384">
        <v>1.0</v>
      </c>
      <c r="BX37" s="384">
        <v>2.0</v>
      </c>
      <c r="BY37" s="384">
        <v>2.0</v>
      </c>
      <c r="BZ37" s="384">
        <v>3.0</v>
      </c>
      <c r="CA37" s="384">
        <v>4.0</v>
      </c>
      <c r="CB37" s="384">
        <v>5.0</v>
      </c>
      <c r="CC37" s="384">
        <v>2.0</v>
      </c>
      <c r="CD37" s="384">
        <v>15.0</v>
      </c>
      <c r="CE37" s="384">
        <v>2.0</v>
      </c>
      <c r="CF37" s="384">
        <v>9.0</v>
      </c>
      <c r="CG37" s="384">
        <v>7.0</v>
      </c>
      <c r="CH37" s="384">
        <v>9.0</v>
      </c>
      <c r="CI37" s="384">
        <v>6.0</v>
      </c>
      <c r="CJ37" s="384">
        <v>2.0</v>
      </c>
      <c r="CK37" s="384">
        <v>9.0</v>
      </c>
      <c r="CL37" s="384">
        <v>3.0</v>
      </c>
      <c r="CM37" s="384">
        <v>1.0</v>
      </c>
      <c r="CN37" s="384">
        <v>5.0</v>
      </c>
      <c r="CO37" s="384">
        <v>4.0</v>
      </c>
      <c r="CP37" s="384">
        <v>4.0</v>
      </c>
      <c r="CQ37" s="384">
        <v>6.0</v>
      </c>
      <c r="CR37" s="384">
        <v>3.0</v>
      </c>
      <c r="CS37" s="384"/>
      <c r="CT37" s="384">
        <v>1.0</v>
      </c>
      <c r="CU37" s="384">
        <v>7.0</v>
      </c>
      <c r="CV37" s="384">
        <v>7.0</v>
      </c>
      <c r="CW37" s="384">
        <v>4.0</v>
      </c>
      <c r="CX37" s="384">
        <v>5.0</v>
      </c>
      <c r="CY37" s="384">
        <v>2.0</v>
      </c>
      <c r="CZ37" s="384">
        <v>4.0</v>
      </c>
      <c r="DA37" s="384">
        <v>3.0</v>
      </c>
      <c r="DB37" s="384">
        <v>5.0</v>
      </c>
      <c r="DC37" s="388">
        <v>9.0</v>
      </c>
      <c r="DD37" s="388">
        <v>8.0</v>
      </c>
      <c r="DE37" s="388"/>
      <c r="DF37" s="388">
        <v>1.0</v>
      </c>
      <c r="DG37" s="388">
        <v>11.0</v>
      </c>
      <c r="DH37" s="384"/>
      <c r="DI37" s="388">
        <v>1.0</v>
      </c>
      <c r="DJ37" s="388">
        <v>7.0</v>
      </c>
      <c r="DK37" s="388">
        <v>4.0</v>
      </c>
      <c r="DL37" s="388">
        <v>3.0</v>
      </c>
      <c r="DM37" s="388">
        <v>5.0</v>
      </c>
      <c r="DN37" s="388">
        <v>4.0</v>
      </c>
      <c r="DO37" s="388">
        <v>5.0</v>
      </c>
      <c r="DP37" s="388">
        <v>6.0</v>
      </c>
      <c r="DQ37" s="388">
        <v>4.0</v>
      </c>
      <c r="DR37" s="388">
        <v>7.0</v>
      </c>
      <c r="DS37" s="388">
        <v>5.0</v>
      </c>
      <c r="DT37" s="388">
        <v>21.0</v>
      </c>
      <c r="DU37" s="388">
        <v>3.0</v>
      </c>
      <c r="DV37" s="388">
        <v>29.0</v>
      </c>
      <c r="DW37" s="388">
        <v>18.0</v>
      </c>
      <c r="DX37" s="388">
        <v>23.0</v>
      </c>
      <c r="DY37" s="388">
        <v>11.0</v>
      </c>
      <c r="DZ37" s="388">
        <v>14.0</v>
      </c>
      <c r="EA37" s="388">
        <v>19.0</v>
      </c>
      <c r="EB37" s="388">
        <v>35.0</v>
      </c>
      <c r="EC37" s="388">
        <v>29.0</v>
      </c>
      <c r="ED37" s="388">
        <v>22.0</v>
      </c>
      <c r="EE37" s="388">
        <v>24.0</v>
      </c>
      <c r="EF37" s="388">
        <v>24.0</v>
      </c>
      <c r="EG37" s="388">
        <v>33.0</v>
      </c>
      <c r="EH37" s="388">
        <v>21.0</v>
      </c>
      <c r="EI37" s="388">
        <v>20.0</v>
      </c>
      <c r="EJ37" s="388">
        <v>27.0</v>
      </c>
      <c r="EK37" s="388">
        <v>10.0</v>
      </c>
      <c r="EL37" s="388">
        <v>20.0</v>
      </c>
      <c r="EM37" s="388">
        <v>30.0</v>
      </c>
      <c r="EN37" s="388">
        <v>15.0</v>
      </c>
      <c r="EO37" s="388">
        <v>11.0</v>
      </c>
      <c r="EP37" s="388">
        <v>12.0</v>
      </c>
      <c r="EQ37" s="388">
        <v>8.0</v>
      </c>
      <c r="ER37" s="388">
        <v>30.0</v>
      </c>
      <c r="ES37" s="388">
        <v>19.0</v>
      </c>
      <c r="ET37" s="389">
        <v>20.0</v>
      </c>
      <c r="EU37" s="389">
        <v>19.0</v>
      </c>
      <c r="EV37" s="389">
        <v>6.0</v>
      </c>
      <c r="EW37" s="389">
        <v>22.0</v>
      </c>
      <c r="EX37" s="389">
        <v>6.0</v>
      </c>
      <c r="EY37" s="389">
        <v>13.0</v>
      </c>
      <c r="EZ37" s="389">
        <v>14.0</v>
      </c>
      <c r="FA37" s="389">
        <v>33.0</v>
      </c>
      <c r="FB37" s="389">
        <v>17.0</v>
      </c>
      <c r="FC37" s="389">
        <v>23.0</v>
      </c>
      <c r="FD37" s="389">
        <v>10.0</v>
      </c>
      <c r="FE37" s="389">
        <v>27.0</v>
      </c>
      <c r="FF37" s="389">
        <v>32.0</v>
      </c>
      <c r="FG37" s="389">
        <v>27.0</v>
      </c>
      <c r="FH37" s="389">
        <v>22.0</v>
      </c>
      <c r="FI37" s="389">
        <v>8.0</v>
      </c>
      <c r="FJ37" s="389">
        <v>37.0</v>
      </c>
      <c r="FK37" s="389">
        <v>24.0</v>
      </c>
      <c r="FL37" s="389">
        <v>54.0</v>
      </c>
      <c r="FM37" s="389">
        <v>18.0</v>
      </c>
      <c r="FN37" s="389">
        <v>22.0</v>
      </c>
      <c r="FO37" s="389">
        <v>39.0</v>
      </c>
      <c r="FP37" s="389">
        <v>9.0</v>
      </c>
      <c r="FQ37" s="384"/>
      <c r="FR37" s="390">
        <f t="shared" si="4"/>
        <v>1279</v>
      </c>
      <c r="FS37" s="384">
        <f t="shared" si="5"/>
        <v>203</v>
      </c>
      <c r="FT37" s="405">
        <f t="shared" si="6"/>
        <v>135.1567285</v>
      </c>
      <c r="FU37" s="392">
        <v>150196.0</v>
      </c>
      <c r="FV37" s="383"/>
      <c r="FW37" s="383"/>
      <c r="FX37" s="383"/>
      <c r="FY37" s="383"/>
      <c r="FZ37" s="383"/>
      <c r="GA37" s="383"/>
      <c r="GB37" s="383"/>
      <c r="GC37" s="383"/>
      <c r="GD37" s="383"/>
      <c r="GE37" s="383"/>
      <c r="GF37" s="383"/>
      <c r="GG37" s="383"/>
      <c r="GH37" s="383"/>
      <c r="GI37" s="383"/>
      <c r="GJ37" s="383"/>
      <c r="GK37" s="383"/>
    </row>
    <row r="38" ht="15.75" customHeight="1">
      <c r="A38" s="394"/>
      <c r="B38" s="394" t="s">
        <v>135</v>
      </c>
      <c r="C38" s="395"/>
      <c r="D38" s="396"/>
      <c r="E38" s="382"/>
      <c r="F38" s="382"/>
      <c r="G38" s="396"/>
      <c r="H38" s="396"/>
      <c r="I38" s="396"/>
      <c r="J38" s="397"/>
      <c r="K38" s="397"/>
      <c r="L38" s="397"/>
      <c r="M38" s="397"/>
      <c r="N38" s="397"/>
      <c r="O38" s="397"/>
      <c r="P38" s="397"/>
      <c r="Q38" s="397"/>
      <c r="R38" s="395"/>
      <c r="S38" s="395"/>
      <c r="T38" s="395"/>
      <c r="U38" s="394"/>
      <c r="V38" s="394"/>
      <c r="W38" s="394"/>
      <c r="X38" s="394"/>
      <c r="Y38" s="394"/>
      <c r="Z38" s="394"/>
      <c r="AA38" s="394"/>
      <c r="AB38" s="394"/>
      <c r="AC38" s="394"/>
      <c r="AD38" s="394"/>
      <c r="AE38" s="395"/>
      <c r="AF38" s="395"/>
      <c r="AG38" s="395"/>
      <c r="AH38" s="395"/>
      <c r="AI38" s="395"/>
      <c r="AJ38" s="395"/>
      <c r="AK38" s="395"/>
      <c r="AL38" s="395"/>
      <c r="AM38" s="395"/>
      <c r="AN38" s="395"/>
      <c r="AO38" s="395"/>
      <c r="AP38" s="395"/>
      <c r="AQ38" s="395"/>
      <c r="AR38" s="395"/>
      <c r="AS38" s="395"/>
      <c r="AT38" s="395"/>
      <c r="AU38" s="395"/>
      <c r="AV38" s="395">
        <v>1.0</v>
      </c>
      <c r="AW38" s="395"/>
      <c r="AX38" s="395"/>
      <c r="AY38" s="395"/>
      <c r="AZ38" s="395"/>
      <c r="BA38" s="395"/>
      <c r="BB38" s="395"/>
      <c r="BC38" s="395"/>
      <c r="BD38" s="395">
        <v>1.0</v>
      </c>
      <c r="BE38" s="395"/>
      <c r="BF38" s="395"/>
      <c r="BG38" s="395">
        <v>1.0</v>
      </c>
      <c r="BH38" s="395">
        <v>1.0</v>
      </c>
      <c r="BI38" s="395">
        <v>3.0</v>
      </c>
      <c r="BJ38" s="395"/>
      <c r="BK38" s="395"/>
      <c r="BL38" s="395">
        <v>3.0</v>
      </c>
      <c r="BM38" s="395">
        <v>1.0</v>
      </c>
      <c r="BN38" s="395"/>
      <c r="BO38" s="395">
        <v>2.0</v>
      </c>
      <c r="BP38" s="395">
        <v>2.0</v>
      </c>
      <c r="BQ38" s="395"/>
      <c r="BR38" s="395">
        <v>1.0</v>
      </c>
      <c r="BS38" s="395">
        <v>1.0</v>
      </c>
      <c r="BT38" s="395"/>
      <c r="BU38" s="395"/>
      <c r="BV38" s="395"/>
      <c r="BW38" s="395"/>
      <c r="BX38" s="395">
        <v>3.0</v>
      </c>
      <c r="BY38" s="395"/>
      <c r="BZ38" s="395"/>
      <c r="CA38" s="395">
        <v>1.0</v>
      </c>
      <c r="CB38" s="395">
        <v>2.0</v>
      </c>
      <c r="CC38" s="395"/>
      <c r="CD38" s="395"/>
      <c r="CE38" s="395"/>
      <c r="CF38" s="395">
        <v>1.0</v>
      </c>
      <c r="CG38" s="395">
        <v>1.0</v>
      </c>
      <c r="CH38" s="395">
        <v>1.0</v>
      </c>
      <c r="CI38" s="395">
        <v>1.0</v>
      </c>
      <c r="CJ38" s="395"/>
      <c r="CK38" s="395">
        <v>1.0</v>
      </c>
      <c r="CL38" s="395">
        <v>5.0</v>
      </c>
      <c r="CM38" s="395">
        <v>4.0</v>
      </c>
      <c r="CN38" s="395">
        <v>1.0</v>
      </c>
      <c r="CO38" s="395">
        <v>3.0</v>
      </c>
      <c r="CP38" s="395">
        <v>2.0</v>
      </c>
      <c r="CQ38" s="395"/>
      <c r="CR38" s="395"/>
      <c r="CS38" s="395"/>
      <c r="CT38" s="395">
        <v>1.0</v>
      </c>
      <c r="CU38" s="395"/>
      <c r="CV38" s="395"/>
      <c r="CW38" s="395"/>
      <c r="CX38" s="395"/>
      <c r="CY38" s="395"/>
      <c r="CZ38" s="395"/>
      <c r="DA38" s="395">
        <v>3.0</v>
      </c>
      <c r="DB38" s="395">
        <v>1.0</v>
      </c>
      <c r="DC38" s="398">
        <v>3.0</v>
      </c>
      <c r="DD38" s="398"/>
      <c r="DE38" s="398">
        <v>2.0</v>
      </c>
      <c r="DF38" s="398">
        <v>2.0</v>
      </c>
      <c r="DG38" s="398">
        <v>1.0</v>
      </c>
      <c r="DH38" s="395"/>
      <c r="DI38" s="398">
        <v>1.0</v>
      </c>
      <c r="DJ38" s="398">
        <v>2.0</v>
      </c>
      <c r="DK38" s="398"/>
      <c r="DL38" s="398"/>
      <c r="DM38" s="398"/>
      <c r="DN38" s="398">
        <v>1.0</v>
      </c>
      <c r="DO38" s="398"/>
      <c r="DP38" s="398">
        <v>3.0</v>
      </c>
      <c r="DQ38" s="398">
        <v>3.0</v>
      </c>
      <c r="DR38" s="398">
        <v>2.0</v>
      </c>
      <c r="DS38" s="398">
        <v>5.0</v>
      </c>
      <c r="DT38" s="398">
        <v>4.0</v>
      </c>
      <c r="DU38" s="398">
        <v>4.0</v>
      </c>
      <c r="DV38" s="398">
        <v>8.0</v>
      </c>
      <c r="DW38" s="398">
        <v>8.0</v>
      </c>
      <c r="DX38" s="398">
        <v>11.0</v>
      </c>
      <c r="DY38" s="398">
        <v>2.0</v>
      </c>
      <c r="DZ38" s="398">
        <v>5.0</v>
      </c>
      <c r="EA38" s="398">
        <v>9.0</v>
      </c>
      <c r="EB38" s="398">
        <v>8.0</v>
      </c>
      <c r="EC38" s="398">
        <v>5.0</v>
      </c>
      <c r="ED38" s="398">
        <v>2.0</v>
      </c>
      <c r="EE38" s="398">
        <v>1.0</v>
      </c>
      <c r="EF38" s="398">
        <v>1.0</v>
      </c>
      <c r="EG38" s="398">
        <v>6.0</v>
      </c>
      <c r="EH38" s="398">
        <v>6.0</v>
      </c>
      <c r="EI38" s="398">
        <v>7.0</v>
      </c>
      <c r="EJ38" s="398">
        <v>2.0</v>
      </c>
      <c r="EK38" s="398">
        <v>1.0</v>
      </c>
      <c r="EL38" s="398">
        <v>1.0</v>
      </c>
      <c r="EM38" s="398">
        <v>2.0</v>
      </c>
      <c r="EN38" s="398">
        <v>7.0</v>
      </c>
      <c r="EO38" s="398">
        <v>6.0</v>
      </c>
      <c r="EP38" s="398">
        <v>5.0</v>
      </c>
      <c r="EQ38" s="398">
        <v>5.0</v>
      </c>
      <c r="ER38" s="398">
        <v>5.0</v>
      </c>
      <c r="ES38" s="398"/>
      <c r="ET38" s="435">
        <v>3.0</v>
      </c>
      <c r="EU38" s="435">
        <v>3.0</v>
      </c>
      <c r="EV38" s="435">
        <v>10.0</v>
      </c>
      <c r="EW38" s="435">
        <v>6.0</v>
      </c>
      <c r="EX38" s="435">
        <v>34.0</v>
      </c>
      <c r="EY38" s="435">
        <v>11.0</v>
      </c>
      <c r="EZ38" s="435">
        <v>11.0</v>
      </c>
      <c r="FA38" s="435">
        <v>11.0</v>
      </c>
      <c r="FB38" s="435">
        <v>4.0</v>
      </c>
      <c r="FC38" s="435">
        <v>11.0</v>
      </c>
      <c r="FD38" s="435">
        <v>13.0</v>
      </c>
      <c r="FE38" s="435">
        <v>18.0</v>
      </c>
      <c r="FF38" s="435">
        <v>10.0</v>
      </c>
      <c r="FG38" s="435">
        <v>14.0</v>
      </c>
      <c r="FH38" s="435">
        <v>17.0</v>
      </c>
      <c r="FI38" s="435">
        <v>7.0</v>
      </c>
      <c r="FJ38" s="436"/>
      <c r="FK38" s="435">
        <v>11.0</v>
      </c>
      <c r="FL38" s="435">
        <v>10.0</v>
      </c>
      <c r="FM38" s="435">
        <v>2.0</v>
      </c>
      <c r="FN38" s="435">
        <v>31.0</v>
      </c>
      <c r="FO38" s="435">
        <v>5.0</v>
      </c>
      <c r="FP38" s="435">
        <v>4.0</v>
      </c>
      <c r="FQ38" s="435"/>
      <c r="FR38" s="398">
        <f t="shared" si="4"/>
        <v>440</v>
      </c>
      <c r="FS38" s="395">
        <f t="shared" si="5"/>
        <v>63</v>
      </c>
      <c r="FT38" s="401">
        <f t="shared" si="6"/>
        <v>43.423719</v>
      </c>
      <c r="FU38" s="402">
        <v>145082.0</v>
      </c>
      <c r="FV38" s="394"/>
      <c r="FW38" s="394"/>
      <c r="FX38" s="394"/>
      <c r="FY38" s="394"/>
      <c r="FZ38" s="394"/>
      <c r="GA38" s="394"/>
      <c r="GB38" s="394"/>
      <c r="GC38" s="394"/>
      <c r="GD38" s="394"/>
      <c r="GE38" s="394"/>
      <c r="GF38" s="394"/>
      <c r="GG38" s="394"/>
      <c r="GH38" s="394"/>
      <c r="GI38" s="394"/>
      <c r="GJ38" s="394"/>
      <c r="GK38" s="394"/>
    </row>
    <row r="39" ht="15.75" customHeight="1">
      <c r="A39" s="384"/>
      <c r="B39" s="437" t="s">
        <v>136</v>
      </c>
      <c r="C39" s="437"/>
      <c r="D39" s="438"/>
      <c r="E39" s="439"/>
      <c r="F39" s="439"/>
      <c r="G39" s="438"/>
      <c r="H39" s="438"/>
      <c r="I39" s="438"/>
      <c r="J39" s="440"/>
      <c r="K39" s="440"/>
      <c r="L39" s="440"/>
      <c r="M39" s="440"/>
      <c r="N39" s="440"/>
      <c r="O39" s="440"/>
      <c r="P39" s="440"/>
      <c r="Q39" s="440"/>
      <c r="R39" s="437"/>
      <c r="S39" s="437"/>
      <c r="T39" s="437"/>
      <c r="U39" s="441"/>
      <c r="V39" s="441"/>
      <c r="W39" s="441"/>
      <c r="X39" s="441"/>
      <c r="Y39" s="441"/>
      <c r="Z39" s="441"/>
      <c r="AA39" s="441"/>
      <c r="AB39" s="441"/>
      <c r="AC39" s="441"/>
      <c r="AD39" s="441"/>
      <c r="AE39" s="437"/>
      <c r="AF39" s="437"/>
      <c r="AG39" s="437"/>
      <c r="AH39" s="437"/>
      <c r="AI39" s="437"/>
      <c r="AJ39" s="437"/>
      <c r="AK39" s="437"/>
      <c r="AL39" s="437"/>
      <c r="AM39" s="437"/>
      <c r="AN39" s="437"/>
      <c r="AO39" s="437"/>
      <c r="AP39" s="437"/>
      <c r="AQ39" s="437"/>
      <c r="AR39" s="437"/>
      <c r="AS39" s="437"/>
      <c r="AT39" s="437"/>
      <c r="AU39" s="437"/>
      <c r="AV39" s="437"/>
      <c r="AW39" s="437"/>
      <c r="AX39" s="437"/>
      <c r="AY39" s="437"/>
      <c r="AZ39" s="437"/>
      <c r="BA39" s="437"/>
      <c r="BB39" s="437"/>
      <c r="BC39" s="437"/>
      <c r="BD39" s="437"/>
      <c r="BE39" s="437"/>
      <c r="BF39" s="437"/>
      <c r="BG39" s="438"/>
      <c r="BH39" s="438"/>
      <c r="BI39" s="437">
        <v>2.0</v>
      </c>
      <c r="BJ39" s="437"/>
      <c r="BK39" s="437">
        <v>1.0</v>
      </c>
      <c r="BL39" s="437">
        <v>9.0</v>
      </c>
      <c r="BM39" s="437"/>
      <c r="BN39" s="437">
        <v>1.0</v>
      </c>
      <c r="BO39" s="437">
        <v>3.0</v>
      </c>
      <c r="BP39" s="437"/>
      <c r="BQ39" s="437">
        <v>2.0</v>
      </c>
      <c r="BR39" s="437">
        <v>3.0</v>
      </c>
      <c r="BS39" s="437">
        <v>4.0</v>
      </c>
      <c r="BT39" s="437">
        <v>3.0</v>
      </c>
      <c r="BU39" s="437">
        <v>3.0</v>
      </c>
      <c r="BV39" s="437">
        <v>5.0</v>
      </c>
      <c r="BW39" s="437">
        <v>1.0</v>
      </c>
      <c r="BX39" s="437">
        <v>10.0</v>
      </c>
      <c r="BY39" s="437">
        <v>5.0</v>
      </c>
      <c r="BZ39" s="437"/>
      <c r="CA39" s="437">
        <v>3.0</v>
      </c>
      <c r="CB39" s="437">
        <v>11.0</v>
      </c>
      <c r="CC39" s="437">
        <v>20.0</v>
      </c>
      <c r="CD39" s="437">
        <v>5.0</v>
      </c>
      <c r="CE39" s="437">
        <v>8.0</v>
      </c>
      <c r="CF39" s="437">
        <v>9.0</v>
      </c>
      <c r="CG39" s="437">
        <v>4.0</v>
      </c>
      <c r="CH39" s="437">
        <v>10.0</v>
      </c>
      <c r="CI39" s="437">
        <v>2.0</v>
      </c>
      <c r="CJ39" s="437">
        <v>2.0</v>
      </c>
      <c r="CK39" s="437">
        <v>7.0</v>
      </c>
      <c r="CL39" s="437">
        <v>1.0</v>
      </c>
      <c r="CM39" s="437">
        <v>2.0</v>
      </c>
      <c r="CN39" s="437">
        <v>1.0</v>
      </c>
      <c r="CO39" s="437">
        <v>4.0</v>
      </c>
      <c r="CP39" s="437">
        <v>7.0</v>
      </c>
      <c r="CQ39" s="437">
        <v>1.0</v>
      </c>
      <c r="CR39" s="437"/>
      <c r="CS39" s="437"/>
      <c r="CT39" s="437"/>
      <c r="CU39" s="437"/>
      <c r="CV39" s="437"/>
      <c r="CW39" s="437"/>
      <c r="CX39" s="437"/>
      <c r="CY39" s="437"/>
      <c r="CZ39" s="437"/>
      <c r="DA39" s="437"/>
      <c r="DB39" s="437"/>
      <c r="DC39" s="437"/>
      <c r="DD39" s="437"/>
      <c r="DE39" s="437"/>
      <c r="DF39" s="437"/>
      <c r="DG39" s="437"/>
      <c r="DH39" s="437"/>
      <c r="DI39" s="437"/>
      <c r="DJ39" s="437"/>
      <c r="DK39" s="437"/>
      <c r="DL39" s="437"/>
      <c r="DM39" s="437"/>
      <c r="DN39" s="437"/>
      <c r="DO39" s="437"/>
      <c r="DP39" s="437"/>
      <c r="DQ39" s="437"/>
      <c r="DR39" s="437"/>
      <c r="DS39" s="437"/>
      <c r="DT39" s="437"/>
      <c r="DU39" s="437"/>
      <c r="DV39" s="437"/>
      <c r="DW39" s="437"/>
      <c r="DX39" s="437"/>
      <c r="DY39" s="437"/>
      <c r="DZ39" s="437"/>
      <c r="EA39" s="437"/>
      <c r="EB39" s="437"/>
      <c r="EC39" s="437"/>
      <c r="ED39" s="437"/>
      <c r="EE39" s="437"/>
      <c r="EF39" s="437"/>
      <c r="EG39" s="437"/>
      <c r="EH39" s="437"/>
      <c r="EI39" s="437"/>
      <c r="EJ39" s="437"/>
      <c r="EK39" s="437"/>
      <c r="EL39" s="437"/>
      <c r="EM39" s="437"/>
      <c r="EN39" s="437"/>
      <c r="EO39" s="437"/>
      <c r="EP39" s="437"/>
      <c r="EQ39" s="437"/>
      <c r="ER39" s="437"/>
      <c r="ES39" s="437"/>
      <c r="ET39" s="419"/>
      <c r="EU39" s="419"/>
      <c r="EV39" s="419"/>
      <c r="EW39" s="419"/>
      <c r="EX39" s="419"/>
      <c r="EY39" s="419"/>
      <c r="EZ39" s="419"/>
      <c r="FA39" s="389"/>
      <c r="FB39" s="389"/>
      <c r="FC39" s="389"/>
      <c r="FD39" s="389"/>
      <c r="FE39" s="389"/>
      <c r="FF39" s="389"/>
      <c r="FG39" s="389"/>
      <c r="FH39" s="389"/>
      <c r="FI39" s="389"/>
      <c r="FJ39" s="389"/>
      <c r="FK39" s="389"/>
      <c r="FL39" s="389"/>
      <c r="FM39" s="389"/>
      <c r="FN39" s="389"/>
      <c r="FO39" s="389"/>
      <c r="FP39" s="389"/>
      <c r="FQ39" s="389"/>
      <c r="FR39" s="437">
        <f t="shared" si="4"/>
        <v>149</v>
      </c>
      <c r="FS39" s="437">
        <f t="shared" si="5"/>
        <v>0</v>
      </c>
      <c r="FT39" s="405">
        <f t="shared" si="6"/>
        <v>0</v>
      </c>
      <c r="FU39" s="442">
        <v>117987.0</v>
      </c>
      <c r="FV39" s="441"/>
      <c r="FW39" s="441"/>
      <c r="FX39" s="441"/>
      <c r="FY39" s="441"/>
      <c r="FZ39" s="441"/>
      <c r="GA39" s="441"/>
      <c r="GB39" s="441"/>
      <c r="GC39" s="441"/>
      <c r="GD39" s="441"/>
      <c r="GE39" s="441"/>
      <c r="GF39" s="441"/>
      <c r="GG39" s="441"/>
      <c r="GH39" s="441"/>
      <c r="GI39" s="441"/>
      <c r="GJ39" s="441"/>
      <c r="GK39" s="441"/>
    </row>
    <row r="40" ht="15.75" customHeight="1">
      <c r="A40" s="443"/>
      <c r="B40" s="443" t="s">
        <v>137</v>
      </c>
      <c r="C40" s="395"/>
      <c r="D40" s="396"/>
      <c r="E40" s="382"/>
      <c r="F40" s="382"/>
      <c r="G40" s="396"/>
      <c r="H40" s="396"/>
      <c r="I40" s="396"/>
      <c r="J40" s="397"/>
      <c r="K40" s="397"/>
      <c r="L40" s="397"/>
      <c r="M40" s="397"/>
      <c r="N40" s="397"/>
      <c r="O40" s="397"/>
      <c r="P40" s="397"/>
      <c r="Q40" s="397"/>
      <c r="R40" s="395"/>
      <c r="S40" s="395"/>
      <c r="T40" s="395"/>
      <c r="U40" s="394"/>
      <c r="V40" s="394"/>
      <c r="W40" s="394"/>
      <c r="X40" s="394"/>
      <c r="Y40" s="394"/>
      <c r="Z40" s="394"/>
      <c r="AA40" s="394"/>
      <c r="AB40" s="394"/>
      <c r="AC40" s="394"/>
      <c r="AD40" s="394"/>
      <c r="AE40" s="395"/>
      <c r="AF40" s="395"/>
      <c r="AG40" s="395"/>
      <c r="AH40" s="395"/>
      <c r="AI40" s="395"/>
      <c r="AJ40" s="395"/>
      <c r="AK40" s="395"/>
      <c r="AL40" s="395"/>
      <c r="AM40" s="395"/>
      <c r="AN40" s="395"/>
      <c r="AO40" s="395"/>
      <c r="AP40" s="395"/>
      <c r="AQ40" s="395"/>
      <c r="AR40" s="395"/>
      <c r="AS40" s="395"/>
      <c r="AT40" s="395"/>
      <c r="AU40" s="395"/>
      <c r="AV40" s="395"/>
      <c r="AW40" s="395"/>
      <c r="AX40" s="395"/>
      <c r="AY40" s="395"/>
      <c r="AZ40" s="395"/>
      <c r="BA40" s="395"/>
      <c r="BB40" s="395"/>
      <c r="BC40" s="395"/>
      <c r="BD40" s="395"/>
      <c r="BE40" s="395"/>
      <c r="BF40" s="395"/>
      <c r="BG40" s="396"/>
      <c r="BH40" s="396"/>
      <c r="BI40" s="395"/>
      <c r="BJ40" s="395"/>
      <c r="BK40" s="395"/>
      <c r="BL40" s="395"/>
      <c r="BM40" s="395"/>
      <c r="BN40" s="395"/>
      <c r="BO40" s="395"/>
      <c r="BP40" s="395"/>
      <c r="BQ40" s="395"/>
      <c r="BR40" s="395"/>
      <c r="BS40" s="395"/>
      <c r="BT40" s="395"/>
      <c r="BU40" s="395"/>
      <c r="BV40" s="395"/>
      <c r="BW40" s="395"/>
      <c r="BX40" s="395"/>
      <c r="BY40" s="395"/>
      <c r="BZ40" s="395"/>
      <c r="CA40" s="395"/>
      <c r="CB40" s="395"/>
      <c r="CC40" s="395"/>
      <c r="CD40" s="395"/>
      <c r="CE40" s="395"/>
      <c r="CF40" s="395"/>
      <c r="CG40" s="395"/>
      <c r="CH40" s="395"/>
      <c r="CI40" s="395"/>
      <c r="CJ40" s="395"/>
      <c r="CK40" s="395"/>
      <c r="CL40" s="395"/>
      <c r="CM40" s="395"/>
      <c r="CN40" s="395"/>
      <c r="CO40" s="395"/>
      <c r="CP40" s="395"/>
      <c r="CQ40" s="395"/>
      <c r="CR40" s="395"/>
      <c r="CS40" s="395"/>
      <c r="CT40" s="395"/>
      <c r="CU40" s="395"/>
      <c r="CV40" s="395"/>
      <c r="CW40" s="395"/>
      <c r="CX40" s="395"/>
      <c r="CY40" s="395"/>
      <c r="CZ40" s="395"/>
      <c r="DA40" s="395"/>
      <c r="DB40" s="395"/>
      <c r="DC40" s="395"/>
      <c r="DD40" s="395"/>
      <c r="DE40" s="395"/>
      <c r="DF40" s="395"/>
      <c r="DG40" s="395"/>
      <c r="DH40" s="395"/>
      <c r="DI40" s="395"/>
      <c r="DJ40" s="395"/>
      <c r="DK40" s="395"/>
      <c r="DL40" s="395"/>
      <c r="DM40" s="395"/>
      <c r="DN40" s="395"/>
      <c r="DO40" s="395"/>
      <c r="DP40" s="395"/>
      <c r="DQ40" s="395"/>
      <c r="DR40" s="395"/>
      <c r="DS40" s="395"/>
      <c r="DT40" s="395"/>
      <c r="DU40" s="395"/>
      <c r="DV40" s="395"/>
      <c r="DW40" s="395"/>
      <c r="DX40" s="395"/>
      <c r="DY40" s="395"/>
      <c r="DZ40" s="395"/>
      <c r="EA40" s="395"/>
      <c r="EB40" s="395"/>
      <c r="EC40" s="395"/>
      <c r="ED40" s="395"/>
      <c r="EE40" s="395"/>
      <c r="EF40" s="395"/>
      <c r="EG40" s="395"/>
      <c r="EH40" s="395"/>
      <c r="EI40" s="395"/>
      <c r="EJ40" s="395"/>
      <c r="EK40" s="398">
        <v>1.0</v>
      </c>
      <c r="EL40" s="398"/>
      <c r="EM40" s="398"/>
      <c r="EN40" s="398"/>
      <c r="EO40" s="398"/>
      <c r="EP40" s="395"/>
      <c r="EQ40" s="395"/>
      <c r="ER40" s="395"/>
      <c r="ES40" s="395"/>
      <c r="ET40" s="417"/>
      <c r="EU40" s="417"/>
      <c r="EV40" s="417"/>
      <c r="EW40" s="417"/>
      <c r="EX40" s="417"/>
      <c r="EY40" s="417"/>
      <c r="EZ40" s="417"/>
      <c r="FA40" s="399">
        <v>1.0</v>
      </c>
      <c r="FB40" s="399"/>
      <c r="FC40" s="399"/>
      <c r="FD40" s="399"/>
      <c r="FE40" s="399">
        <v>3.0</v>
      </c>
      <c r="FF40" s="399"/>
      <c r="FG40" s="399"/>
      <c r="FH40" s="399"/>
      <c r="FI40" s="399"/>
      <c r="FJ40" s="399"/>
      <c r="FK40" s="399">
        <v>1.0</v>
      </c>
      <c r="FL40" s="399"/>
      <c r="FM40" s="399"/>
      <c r="FN40" s="399">
        <v>2.0</v>
      </c>
      <c r="FO40" s="399"/>
      <c r="FP40" s="399"/>
      <c r="FQ40" s="399"/>
      <c r="FR40" s="400">
        <f t="shared" si="4"/>
        <v>8</v>
      </c>
      <c r="FS40" s="395">
        <f t="shared" si="5"/>
        <v>3</v>
      </c>
      <c r="FT40" s="401">
        <f t="shared" si="6"/>
        <v>32.53443227</v>
      </c>
      <c r="FU40" s="423">
        <v>9221.0</v>
      </c>
      <c r="FV40" s="394"/>
      <c r="FW40" s="394"/>
      <c r="FX40" s="394"/>
      <c r="FY40" s="394"/>
      <c r="FZ40" s="394"/>
      <c r="GA40" s="394"/>
      <c r="GB40" s="394"/>
      <c r="GC40" s="394"/>
      <c r="GD40" s="394"/>
      <c r="GE40" s="394"/>
      <c r="GF40" s="394"/>
      <c r="GG40" s="394"/>
      <c r="GH40" s="394"/>
      <c r="GI40" s="394"/>
      <c r="GJ40" s="394"/>
      <c r="GK40" s="394"/>
    </row>
    <row r="41" ht="15.75" customHeight="1">
      <c r="A41" s="424"/>
      <c r="B41" s="424" t="s">
        <v>138</v>
      </c>
      <c r="C41" s="384"/>
      <c r="D41" s="385"/>
      <c r="E41" s="386"/>
      <c r="F41" s="386"/>
      <c r="G41" s="385"/>
      <c r="H41" s="385"/>
      <c r="I41" s="385"/>
      <c r="J41" s="387"/>
      <c r="K41" s="387"/>
      <c r="L41" s="387"/>
      <c r="M41" s="387"/>
      <c r="N41" s="387"/>
      <c r="O41" s="387"/>
      <c r="P41" s="387"/>
      <c r="Q41" s="387"/>
      <c r="R41" s="384"/>
      <c r="S41" s="384"/>
      <c r="T41" s="384"/>
      <c r="U41" s="383"/>
      <c r="V41" s="383"/>
      <c r="W41" s="383"/>
      <c r="X41" s="383"/>
      <c r="Y41" s="383"/>
      <c r="Z41" s="383"/>
      <c r="AA41" s="383"/>
      <c r="AB41" s="383"/>
      <c r="AC41" s="383"/>
      <c r="AD41" s="383"/>
      <c r="AE41" s="384"/>
      <c r="AF41" s="384"/>
      <c r="AG41" s="384"/>
      <c r="AH41" s="384"/>
      <c r="AI41" s="384"/>
      <c r="AJ41" s="384"/>
      <c r="AK41" s="384"/>
      <c r="AL41" s="384"/>
      <c r="AM41" s="384"/>
      <c r="AN41" s="384"/>
      <c r="AO41" s="384"/>
      <c r="AP41" s="384"/>
      <c r="AQ41" s="384"/>
      <c r="AR41" s="384"/>
      <c r="AS41" s="384"/>
      <c r="AT41" s="384"/>
      <c r="AU41" s="384"/>
      <c r="AV41" s="384"/>
      <c r="AW41" s="384"/>
      <c r="AX41" s="384"/>
      <c r="AY41" s="384"/>
      <c r="AZ41" s="384"/>
      <c r="BA41" s="384"/>
      <c r="BB41" s="384"/>
      <c r="BC41" s="384"/>
      <c r="BD41" s="384"/>
      <c r="BE41" s="384"/>
      <c r="BF41" s="384"/>
      <c r="BG41" s="385"/>
      <c r="BH41" s="385"/>
      <c r="BI41" s="384"/>
      <c r="BJ41" s="384"/>
      <c r="BK41" s="384"/>
      <c r="BL41" s="384"/>
      <c r="BM41" s="384"/>
      <c r="BN41" s="384"/>
      <c r="BO41" s="384"/>
      <c r="BP41" s="384"/>
      <c r="BQ41" s="384"/>
      <c r="BR41" s="384"/>
      <c r="BS41" s="384"/>
      <c r="BT41" s="384"/>
      <c r="BU41" s="384"/>
      <c r="BV41" s="384"/>
      <c r="BW41" s="384"/>
      <c r="BX41" s="384"/>
      <c r="BY41" s="384"/>
      <c r="BZ41" s="384"/>
      <c r="CA41" s="384"/>
      <c r="CB41" s="384"/>
      <c r="CC41" s="384"/>
      <c r="CD41" s="384"/>
      <c r="CE41" s="384"/>
      <c r="CF41" s="384"/>
      <c r="CG41" s="384"/>
      <c r="CH41" s="384"/>
      <c r="CI41" s="384"/>
      <c r="CJ41" s="384"/>
      <c r="CK41" s="384"/>
      <c r="CL41" s="384"/>
      <c r="CM41" s="384"/>
      <c r="CN41" s="384"/>
      <c r="CO41" s="384"/>
      <c r="CP41" s="384"/>
      <c r="CQ41" s="384"/>
      <c r="CR41" s="384"/>
      <c r="CS41" s="384"/>
      <c r="CT41" s="384"/>
      <c r="CU41" s="384"/>
      <c r="CV41" s="384"/>
      <c r="CW41" s="384"/>
      <c r="CX41" s="384"/>
      <c r="CY41" s="384"/>
      <c r="CZ41" s="384"/>
      <c r="DA41" s="384"/>
      <c r="DB41" s="384"/>
      <c r="DC41" s="384"/>
      <c r="DD41" s="384"/>
      <c r="DE41" s="384"/>
      <c r="DF41" s="384"/>
      <c r="DG41" s="384"/>
      <c r="DH41" s="384"/>
      <c r="DI41" s="384"/>
      <c r="DJ41" s="384"/>
      <c r="DK41" s="384"/>
      <c r="DL41" s="384"/>
      <c r="DM41" s="384"/>
      <c r="DN41" s="384"/>
      <c r="DO41" s="384"/>
      <c r="DP41" s="384"/>
      <c r="DQ41" s="384"/>
      <c r="DR41" s="384"/>
      <c r="DS41" s="384"/>
      <c r="DT41" s="384"/>
      <c r="DU41" s="384"/>
      <c r="DV41" s="384"/>
      <c r="DW41" s="384"/>
      <c r="DX41" s="384"/>
      <c r="DY41" s="384"/>
      <c r="DZ41" s="384"/>
      <c r="EA41" s="384"/>
      <c r="EB41" s="384"/>
      <c r="EC41" s="384"/>
      <c r="ED41" s="384"/>
      <c r="EE41" s="388">
        <v>1.0</v>
      </c>
      <c r="EF41" s="388">
        <v>1.0</v>
      </c>
      <c r="EG41" s="384"/>
      <c r="EH41" s="384"/>
      <c r="EI41" s="384"/>
      <c r="EJ41" s="384"/>
      <c r="EK41" s="384"/>
      <c r="EL41" s="384"/>
      <c r="EM41" s="384"/>
      <c r="EN41" s="384"/>
      <c r="EO41" s="384"/>
      <c r="EP41" s="384"/>
      <c r="EQ41" s="384"/>
      <c r="ER41" s="384"/>
      <c r="ES41" s="388">
        <v>1.0</v>
      </c>
      <c r="ET41" s="420"/>
      <c r="EU41" s="420"/>
      <c r="EV41" s="420"/>
      <c r="EW41" s="420"/>
      <c r="EX41" s="433"/>
      <c r="EY41" s="433"/>
      <c r="EZ41" s="433"/>
      <c r="FA41" s="389">
        <v>3.0</v>
      </c>
      <c r="FB41" s="389"/>
      <c r="FC41" s="389"/>
      <c r="FD41" s="389"/>
      <c r="FE41" s="389"/>
      <c r="FF41" s="389">
        <v>1.0</v>
      </c>
      <c r="FG41" s="389"/>
      <c r="FH41" s="389"/>
      <c r="FI41" s="389"/>
      <c r="FJ41" s="389"/>
      <c r="FK41" s="389"/>
      <c r="FL41" s="389"/>
      <c r="FM41" s="389"/>
      <c r="FN41" s="389"/>
      <c r="FO41" s="389"/>
      <c r="FP41" s="389"/>
      <c r="FQ41" s="389"/>
      <c r="FR41" s="390">
        <f t="shared" si="4"/>
        <v>7</v>
      </c>
      <c r="FS41" s="384">
        <f t="shared" si="5"/>
        <v>0</v>
      </c>
      <c r="FT41" s="405">
        <f t="shared" si="6"/>
        <v>0</v>
      </c>
      <c r="FU41" s="421">
        <v>9932.0</v>
      </c>
      <c r="FV41" s="383"/>
      <c r="FW41" s="383"/>
      <c r="FX41" s="383"/>
      <c r="FY41" s="383"/>
      <c r="FZ41" s="383"/>
      <c r="GA41" s="383"/>
      <c r="GB41" s="383"/>
      <c r="GC41" s="383"/>
      <c r="GD41" s="383"/>
      <c r="GE41" s="383"/>
      <c r="GF41" s="383"/>
      <c r="GG41" s="383"/>
      <c r="GH41" s="383"/>
      <c r="GI41" s="383"/>
      <c r="GJ41" s="383"/>
      <c r="GK41" s="383"/>
    </row>
    <row r="42" ht="15.75" customHeight="1">
      <c r="A42" s="443"/>
      <c r="B42" s="443" t="s">
        <v>139</v>
      </c>
      <c r="C42" s="395"/>
      <c r="D42" s="396"/>
      <c r="E42" s="382"/>
      <c r="F42" s="382"/>
      <c r="G42" s="396"/>
      <c r="H42" s="396"/>
      <c r="I42" s="396"/>
      <c r="J42" s="397"/>
      <c r="K42" s="397"/>
      <c r="L42" s="397"/>
      <c r="M42" s="397"/>
      <c r="N42" s="397"/>
      <c r="O42" s="397"/>
      <c r="P42" s="397"/>
      <c r="Q42" s="397"/>
      <c r="R42" s="395"/>
      <c r="S42" s="395"/>
      <c r="T42" s="395"/>
      <c r="U42" s="394"/>
      <c r="V42" s="394"/>
      <c r="W42" s="394"/>
      <c r="X42" s="394"/>
      <c r="Y42" s="394"/>
      <c r="Z42" s="394"/>
      <c r="AA42" s="394"/>
      <c r="AB42" s="394"/>
      <c r="AC42" s="394"/>
      <c r="AD42" s="394"/>
      <c r="AE42" s="395"/>
      <c r="AF42" s="395"/>
      <c r="AG42" s="395"/>
      <c r="AH42" s="395"/>
      <c r="AI42" s="395"/>
      <c r="AJ42" s="395"/>
      <c r="AK42" s="395"/>
      <c r="AL42" s="395"/>
      <c r="AM42" s="395"/>
      <c r="AN42" s="395"/>
      <c r="AO42" s="395"/>
      <c r="AP42" s="395"/>
      <c r="AQ42" s="395"/>
      <c r="AR42" s="395"/>
      <c r="AS42" s="395"/>
      <c r="AT42" s="395"/>
      <c r="AU42" s="395"/>
      <c r="AV42" s="395"/>
      <c r="AW42" s="395"/>
      <c r="AX42" s="395"/>
      <c r="AY42" s="395"/>
      <c r="AZ42" s="395"/>
      <c r="BA42" s="395"/>
      <c r="BB42" s="395"/>
      <c r="BC42" s="395"/>
      <c r="BD42" s="395"/>
      <c r="BE42" s="395"/>
      <c r="BF42" s="395"/>
      <c r="BG42" s="396"/>
      <c r="BH42" s="396"/>
      <c r="BI42" s="395"/>
      <c r="BJ42" s="395"/>
      <c r="BK42" s="395"/>
      <c r="BL42" s="395"/>
      <c r="BM42" s="395"/>
      <c r="BN42" s="395"/>
      <c r="BO42" s="395"/>
      <c r="BP42" s="395"/>
      <c r="BQ42" s="395"/>
      <c r="BR42" s="395"/>
      <c r="BS42" s="395"/>
      <c r="BT42" s="395"/>
      <c r="BU42" s="395"/>
      <c r="BV42" s="395"/>
      <c r="BW42" s="395"/>
      <c r="BX42" s="395"/>
      <c r="BY42" s="395"/>
      <c r="BZ42" s="395"/>
      <c r="CA42" s="395"/>
      <c r="CB42" s="395"/>
      <c r="CC42" s="395"/>
      <c r="CD42" s="395"/>
      <c r="CE42" s="395"/>
      <c r="CF42" s="395"/>
      <c r="CG42" s="395"/>
      <c r="CH42" s="395"/>
      <c r="CI42" s="395"/>
      <c r="CJ42" s="395"/>
      <c r="CK42" s="395"/>
      <c r="CL42" s="395"/>
      <c r="CM42" s="395"/>
      <c r="CN42" s="395"/>
      <c r="CO42" s="395"/>
      <c r="CP42" s="395"/>
      <c r="CQ42" s="395"/>
      <c r="CR42" s="395"/>
      <c r="CS42" s="395">
        <v>1.0</v>
      </c>
      <c r="CT42" s="395"/>
      <c r="CU42" s="395"/>
      <c r="CV42" s="395">
        <v>1.0</v>
      </c>
      <c r="CW42" s="395">
        <v>1.0</v>
      </c>
      <c r="CX42" s="395">
        <v>1.0</v>
      </c>
      <c r="CY42" s="395">
        <v>3.0</v>
      </c>
      <c r="CZ42" s="395">
        <v>1.0</v>
      </c>
      <c r="DA42" s="395"/>
      <c r="DB42" s="395">
        <v>1.0</v>
      </c>
      <c r="DC42" s="395"/>
      <c r="DD42" s="398">
        <v>1.0</v>
      </c>
      <c r="DE42" s="398"/>
      <c r="DF42" s="398"/>
      <c r="DG42" s="398">
        <v>1.0</v>
      </c>
      <c r="DH42" s="395"/>
      <c r="DI42" s="395"/>
      <c r="DJ42" s="395"/>
      <c r="DK42" s="395"/>
      <c r="DL42" s="395"/>
      <c r="DM42" s="398">
        <v>1.0</v>
      </c>
      <c r="DN42" s="398"/>
      <c r="DO42" s="398">
        <v>1.0</v>
      </c>
      <c r="DP42" s="398">
        <v>2.0</v>
      </c>
      <c r="DQ42" s="398">
        <v>1.0</v>
      </c>
      <c r="DR42" s="398">
        <v>1.0</v>
      </c>
      <c r="DS42" s="398"/>
      <c r="DT42" s="398"/>
      <c r="DU42" s="395"/>
      <c r="DV42" s="398">
        <v>1.0</v>
      </c>
      <c r="DW42" s="395"/>
      <c r="DX42" s="398">
        <v>4.0</v>
      </c>
      <c r="DY42" s="395"/>
      <c r="DZ42" s="398">
        <v>1.0</v>
      </c>
      <c r="EA42" s="398">
        <v>2.0</v>
      </c>
      <c r="EB42" s="395"/>
      <c r="EC42" s="398">
        <v>2.0</v>
      </c>
      <c r="ED42" s="395"/>
      <c r="EE42" s="395"/>
      <c r="EF42" s="395"/>
      <c r="EG42" s="395"/>
      <c r="EH42" s="398">
        <v>1.0</v>
      </c>
      <c r="EI42" s="398"/>
      <c r="EJ42" s="398">
        <v>1.0</v>
      </c>
      <c r="EK42" s="398">
        <v>1.0</v>
      </c>
      <c r="EL42" s="398">
        <v>2.0</v>
      </c>
      <c r="EM42" s="398">
        <v>2.0</v>
      </c>
      <c r="EN42" s="398">
        <v>1.0</v>
      </c>
      <c r="EO42" s="398">
        <v>1.0</v>
      </c>
      <c r="EP42" s="395"/>
      <c r="EQ42" s="398">
        <v>3.0</v>
      </c>
      <c r="ER42" s="398">
        <v>1.0</v>
      </c>
      <c r="ES42" s="398"/>
      <c r="ET42" s="407"/>
      <c r="EU42" s="399">
        <v>1.0</v>
      </c>
      <c r="EV42" s="399"/>
      <c r="EW42" s="399">
        <v>2.0</v>
      </c>
      <c r="EX42" s="399">
        <v>4.0</v>
      </c>
      <c r="EY42" s="399"/>
      <c r="EZ42" s="399">
        <v>2.0</v>
      </c>
      <c r="FA42" s="399">
        <v>3.0</v>
      </c>
      <c r="FB42" s="399">
        <v>1.0</v>
      </c>
      <c r="FC42" s="399">
        <v>1.0</v>
      </c>
      <c r="FD42" s="399"/>
      <c r="FE42" s="399"/>
      <c r="FF42" s="399">
        <v>4.0</v>
      </c>
      <c r="FG42" s="399"/>
      <c r="FH42" s="399"/>
      <c r="FI42" s="399"/>
      <c r="FJ42" s="399">
        <v>2.0</v>
      </c>
      <c r="FK42" s="399">
        <v>1.0</v>
      </c>
      <c r="FL42" s="399">
        <v>1.0</v>
      </c>
      <c r="FM42" s="399"/>
      <c r="FN42" s="399"/>
      <c r="FO42" s="399">
        <v>1.0</v>
      </c>
      <c r="FP42" s="399"/>
      <c r="FQ42" s="399"/>
      <c r="FR42" s="400">
        <f t="shared" si="4"/>
        <v>63</v>
      </c>
      <c r="FS42" s="395">
        <f t="shared" si="5"/>
        <v>5</v>
      </c>
      <c r="FT42" s="401">
        <f t="shared" si="6"/>
        <v>26.4788434</v>
      </c>
      <c r="FU42" s="423">
        <v>18883.0</v>
      </c>
      <c r="FV42" s="394"/>
      <c r="FW42" s="394"/>
      <c r="FX42" s="394"/>
      <c r="FY42" s="394"/>
      <c r="FZ42" s="394"/>
      <c r="GA42" s="394"/>
      <c r="GB42" s="394"/>
      <c r="GC42" s="394"/>
      <c r="GD42" s="394"/>
      <c r="GE42" s="394"/>
      <c r="GF42" s="394"/>
      <c r="GG42" s="394"/>
      <c r="GH42" s="394"/>
      <c r="GI42" s="394"/>
      <c r="GJ42" s="394"/>
      <c r="GK42" s="394"/>
    </row>
    <row r="43" ht="15.75" customHeight="1">
      <c r="A43" s="424"/>
      <c r="B43" s="424" t="s">
        <v>140</v>
      </c>
      <c r="C43" s="384"/>
      <c r="D43" s="385"/>
      <c r="E43" s="386"/>
      <c r="F43" s="386"/>
      <c r="G43" s="385"/>
      <c r="H43" s="385"/>
      <c r="I43" s="385"/>
      <c r="J43" s="387"/>
      <c r="K43" s="387"/>
      <c r="L43" s="387"/>
      <c r="M43" s="387"/>
      <c r="N43" s="387"/>
      <c r="O43" s="387"/>
      <c r="P43" s="387"/>
      <c r="Q43" s="387"/>
      <c r="R43" s="384"/>
      <c r="S43" s="384"/>
      <c r="T43" s="384"/>
      <c r="U43" s="383"/>
      <c r="V43" s="383"/>
      <c r="W43" s="383"/>
      <c r="X43" s="383"/>
      <c r="Y43" s="383"/>
      <c r="Z43" s="383"/>
      <c r="AA43" s="383"/>
      <c r="AB43" s="383"/>
      <c r="AC43" s="383"/>
      <c r="AD43" s="383"/>
      <c r="AE43" s="384"/>
      <c r="AF43" s="384"/>
      <c r="AG43" s="384"/>
      <c r="AH43" s="384"/>
      <c r="AI43" s="384"/>
      <c r="AJ43" s="384"/>
      <c r="AK43" s="384"/>
      <c r="AL43" s="384"/>
      <c r="AM43" s="384"/>
      <c r="AN43" s="384"/>
      <c r="AO43" s="384"/>
      <c r="AP43" s="384"/>
      <c r="AQ43" s="384"/>
      <c r="AR43" s="384"/>
      <c r="AS43" s="384"/>
      <c r="AT43" s="384"/>
      <c r="AU43" s="384"/>
      <c r="AV43" s="384"/>
      <c r="AW43" s="384"/>
      <c r="AX43" s="384"/>
      <c r="AY43" s="384"/>
      <c r="AZ43" s="384"/>
      <c r="BA43" s="384"/>
      <c r="BB43" s="384"/>
      <c r="BC43" s="384"/>
      <c r="BD43" s="384"/>
      <c r="BE43" s="384"/>
      <c r="BF43" s="384"/>
      <c r="BG43" s="385"/>
      <c r="BH43" s="385"/>
      <c r="BI43" s="384"/>
      <c r="BJ43" s="384"/>
      <c r="BK43" s="384"/>
      <c r="BL43" s="384"/>
      <c r="BM43" s="384"/>
      <c r="BN43" s="384"/>
      <c r="BO43" s="384"/>
      <c r="BP43" s="384"/>
      <c r="BQ43" s="384"/>
      <c r="BR43" s="384"/>
      <c r="BS43" s="384"/>
      <c r="BT43" s="384"/>
      <c r="BU43" s="384"/>
      <c r="BV43" s="384"/>
      <c r="BW43" s="384"/>
      <c r="BX43" s="384"/>
      <c r="BY43" s="384"/>
      <c r="BZ43" s="384"/>
      <c r="CA43" s="384"/>
      <c r="CB43" s="384"/>
      <c r="CC43" s="384"/>
      <c r="CD43" s="384"/>
      <c r="CE43" s="384"/>
      <c r="CF43" s="384"/>
      <c r="CG43" s="384"/>
      <c r="CH43" s="384"/>
      <c r="CI43" s="384"/>
      <c r="CJ43" s="384"/>
      <c r="CK43" s="384"/>
      <c r="CL43" s="384"/>
      <c r="CM43" s="384"/>
      <c r="CN43" s="384"/>
      <c r="CO43" s="384"/>
      <c r="CP43" s="384"/>
      <c r="CQ43" s="384"/>
      <c r="CR43" s="384"/>
      <c r="CS43" s="384"/>
      <c r="CT43" s="384"/>
      <c r="CU43" s="384"/>
      <c r="CV43" s="384"/>
      <c r="CW43" s="384"/>
      <c r="CX43" s="384"/>
      <c r="CY43" s="384"/>
      <c r="CZ43" s="384"/>
      <c r="DA43" s="384"/>
      <c r="DB43" s="384"/>
      <c r="DC43" s="384"/>
      <c r="DD43" s="384"/>
      <c r="DE43" s="384"/>
      <c r="DF43" s="384"/>
      <c r="DG43" s="384"/>
      <c r="DH43" s="388">
        <v>1.0</v>
      </c>
      <c r="DI43" s="388">
        <v>1.0</v>
      </c>
      <c r="DJ43" s="388"/>
      <c r="DK43" s="388"/>
      <c r="DL43" s="388"/>
      <c r="DM43" s="388"/>
      <c r="DN43" s="388"/>
      <c r="DO43" s="388"/>
      <c r="DP43" s="388">
        <v>1.0</v>
      </c>
      <c r="DQ43" s="388">
        <v>6.0</v>
      </c>
      <c r="DR43" s="388"/>
      <c r="DS43" s="388">
        <v>1.0</v>
      </c>
      <c r="DT43" s="388"/>
      <c r="DU43" s="388">
        <v>1.0</v>
      </c>
      <c r="DV43" s="384"/>
      <c r="DW43" s="384"/>
      <c r="DX43" s="384"/>
      <c r="DY43" s="388">
        <v>1.0</v>
      </c>
      <c r="DZ43" s="384"/>
      <c r="EA43" s="388">
        <v>1.0</v>
      </c>
      <c r="EB43" s="384"/>
      <c r="EC43" s="384"/>
      <c r="ED43" s="384"/>
      <c r="EE43" s="384"/>
      <c r="EF43" s="384"/>
      <c r="EG43" s="388">
        <v>1.0</v>
      </c>
      <c r="EH43" s="384"/>
      <c r="EI43" s="384"/>
      <c r="EJ43" s="388">
        <v>1.0</v>
      </c>
      <c r="EK43" s="388">
        <v>1.0</v>
      </c>
      <c r="EL43" s="388"/>
      <c r="EM43" s="388"/>
      <c r="EN43" s="388"/>
      <c r="EO43" s="388"/>
      <c r="EP43" s="384"/>
      <c r="EQ43" s="384"/>
      <c r="ER43" s="384"/>
      <c r="ES43" s="388">
        <v>1.0</v>
      </c>
      <c r="ET43" s="420"/>
      <c r="EU43" s="420"/>
      <c r="EV43" s="420"/>
      <c r="EW43" s="389">
        <v>1.0</v>
      </c>
      <c r="EX43" s="420"/>
      <c r="EY43" s="420"/>
      <c r="EZ43" s="420"/>
      <c r="FA43" s="389"/>
      <c r="FB43" s="389"/>
      <c r="FC43" s="389">
        <v>2.0</v>
      </c>
      <c r="FD43" s="389"/>
      <c r="FE43" s="389">
        <v>1.0</v>
      </c>
      <c r="FF43" s="389"/>
      <c r="FG43" s="389"/>
      <c r="FH43" s="389"/>
      <c r="FI43" s="389"/>
      <c r="FJ43" s="389"/>
      <c r="FK43" s="389">
        <v>3.0</v>
      </c>
      <c r="FL43" s="389"/>
      <c r="FM43" s="389"/>
      <c r="FN43" s="389">
        <v>1.0</v>
      </c>
      <c r="FO43" s="389"/>
      <c r="FP43" s="389"/>
      <c r="FQ43" s="389"/>
      <c r="FR43" s="390">
        <f t="shared" si="4"/>
        <v>25</v>
      </c>
      <c r="FS43" s="384">
        <f t="shared" si="5"/>
        <v>4</v>
      </c>
      <c r="FT43" s="405">
        <f t="shared" si="6"/>
        <v>102.2756328</v>
      </c>
      <c r="FU43" s="421">
        <v>3911.0</v>
      </c>
      <c r="FV43" s="383"/>
      <c r="FW43" s="383"/>
      <c r="FX43" s="383"/>
      <c r="FY43" s="383"/>
      <c r="FZ43" s="383"/>
      <c r="GA43" s="383"/>
      <c r="GB43" s="383"/>
      <c r="GC43" s="383"/>
      <c r="GD43" s="383"/>
      <c r="GE43" s="383"/>
      <c r="GF43" s="383"/>
      <c r="GG43" s="383"/>
      <c r="GH43" s="383"/>
      <c r="GI43" s="383"/>
      <c r="GJ43" s="383"/>
      <c r="GK43" s="383"/>
    </row>
    <row r="44" ht="15.75" customHeight="1">
      <c r="A44" s="443"/>
      <c r="B44" s="443" t="s">
        <v>141</v>
      </c>
      <c r="C44" s="395"/>
      <c r="D44" s="396"/>
      <c r="E44" s="382"/>
      <c r="F44" s="382"/>
      <c r="G44" s="396"/>
      <c r="H44" s="396"/>
      <c r="I44" s="396"/>
      <c r="J44" s="397"/>
      <c r="K44" s="397"/>
      <c r="L44" s="397"/>
      <c r="M44" s="397"/>
      <c r="N44" s="397"/>
      <c r="O44" s="397"/>
      <c r="P44" s="397"/>
      <c r="Q44" s="397"/>
      <c r="R44" s="395"/>
      <c r="S44" s="395"/>
      <c r="T44" s="395"/>
      <c r="U44" s="394"/>
      <c r="V44" s="394"/>
      <c r="W44" s="394"/>
      <c r="X44" s="394"/>
      <c r="Y44" s="394"/>
      <c r="Z44" s="394"/>
      <c r="AA44" s="394"/>
      <c r="AB44" s="394"/>
      <c r="AC44" s="394"/>
      <c r="AD44" s="394"/>
      <c r="AE44" s="395"/>
      <c r="AF44" s="395"/>
      <c r="AG44" s="395"/>
      <c r="AH44" s="395"/>
      <c r="AI44" s="395"/>
      <c r="AJ44" s="395"/>
      <c r="AK44" s="395"/>
      <c r="AL44" s="395"/>
      <c r="AM44" s="395"/>
      <c r="AN44" s="395"/>
      <c r="AO44" s="395"/>
      <c r="AP44" s="395"/>
      <c r="AQ44" s="395"/>
      <c r="AR44" s="395"/>
      <c r="AS44" s="395"/>
      <c r="AT44" s="395"/>
      <c r="AU44" s="395"/>
      <c r="AV44" s="395"/>
      <c r="AW44" s="395"/>
      <c r="AX44" s="395"/>
      <c r="AY44" s="395"/>
      <c r="AZ44" s="395"/>
      <c r="BA44" s="395"/>
      <c r="BB44" s="395"/>
      <c r="BC44" s="395"/>
      <c r="BD44" s="395"/>
      <c r="BE44" s="395"/>
      <c r="BF44" s="395"/>
      <c r="BG44" s="396"/>
      <c r="BH44" s="396"/>
      <c r="BI44" s="395"/>
      <c r="BJ44" s="395"/>
      <c r="BK44" s="395"/>
      <c r="BL44" s="395"/>
      <c r="BM44" s="395"/>
      <c r="BN44" s="395"/>
      <c r="BO44" s="395"/>
      <c r="BP44" s="395"/>
      <c r="BQ44" s="395"/>
      <c r="BR44" s="395"/>
      <c r="BS44" s="395"/>
      <c r="BT44" s="395"/>
      <c r="BU44" s="395"/>
      <c r="BV44" s="395"/>
      <c r="BW44" s="395"/>
      <c r="BX44" s="395"/>
      <c r="BY44" s="395"/>
      <c r="BZ44" s="395"/>
      <c r="CA44" s="395"/>
      <c r="CB44" s="395"/>
      <c r="CC44" s="395"/>
      <c r="CD44" s="395"/>
      <c r="CE44" s="395"/>
      <c r="CF44" s="395"/>
      <c r="CG44" s="395"/>
      <c r="CH44" s="395"/>
      <c r="CI44" s="395"/>
      <c r="CJ44" s="395"/>
      <c r="CK44" s="395"/>
      <c r="CL44" s="395"/>
      <c r="CM44" s="395"/>
      <c r="CN44" s="395"/>
      <c r="CO44" s="395"/>
      <c r="CP44" s="395"/>
      <c r="CQ44" s="395"/>
      <c r="CR44" s="395">
        <v>1.0</v>
      </c>
      <c r="CS44" s="395">
        <v>1.0</v>
      </c>
      <c r="CT44" s="395">
        <v>1.0</v>
      </c>
      <c r="CU44" s="395"/>
      <c r="CV44" s="395"/>
      <c r="CW44" s="395">
        <v>1.0</v>
      </c>
      <c r="CX44" s="395"/>
      <c r="CY44" s="395"/>
      <c r="CZ44" s="395"/>
      <c r="DA44" s="395"/>
      <c r="DB44" s="395"/>
      <c r="DC44" s="395"/>
      <c r="DD44" s="395"/>
      <c r="DE44" s="395"/>
      <c r="DF44" s="395"/>
      <c r="DG44" s="395"/>
      <c r="DH44" s="395"/>
      <c r="DI44" s="395"/>
      <c r="DJ44" s="395"/>
      <c r="DK44" s="395"/>
      <c r="DL44" s="395"/>
      <c r="DM44" s="395"/>
      <c r="DN44" s="395"/>
      <c r="DO44" s="395"/>
      <c r="DP44" s="398">
        <v>1.0</v>
      </c>
      <c r="DQ44" s="398"/>
      <c r="DR44" s="398"/>
      <c r="DS44" s="398"/>
      <c r="DT44" s="398">
        <v>1.0</v>
      </c>
      <c r="DU44" s="395"/>
      <c r="DV44" s="395"/>
      <c r="DW44" s="395"/>
      <c r="DX44" s="398">
        <v>1.0</v>
      </c>
      <c r="DY44" s="395"/>
      <c r="DZ44" s="395"/>
      <c r="EA44" s="395"/>
      <c r="EB44" s="395"/>
      <c r="EC44" s="395"/>
      <c r="ED44" s="398">
        <v>1.0</v>
      </c>
      <c r="EE44" s="398">
        <v>1.0</v>
      </c>
      <c r="EF44" s="395"/>
      <c r="EG44" s="398">
        <v>1.0</v>
      </c>
      <c r="EH44" s="398">
        <v>1.0</v>
      </c>
      <c r="EI44" s="398"/>
      <c r="EJ44" s="398"/>
      <c r="EK44" s="398"/>
      <c r="EL44" s="398"/>
      <c r="EM44" s="398">
        <v>2.0</v>
      </c>
      <c r="EN44" s="398">
        <v>1.0</v>
      </c>
      <c r="EO44" s="398"/>
      <c r="EP44" s="395"/>
      <c r="EQ44" s="395"/>
      <c r="ER44" s="398">
        <v>1.0</v>
      </c>
      <c r="ES44" s="398"/>
      <c r="ET44" s="407"/>
      <c r="EU44" s="407"/>
      <c r="EV44" s="399">
        <v>1.0</v>
      </c>
      <c r="EW44" s="399"/>
      <c r="EX44" s="407"/>
      <c r="EY44" s="407"/>
      <c r="EZ44" s="399">
        <v>3.0</v>
      </c>
      <c r="FA44" s="399"/>
      <c r="FB44" s="399"/>
      <c r="FC44" s="399"/>
      <c r="FD44" s="399">
        <v>1.0</v>
      </c>
      <c r="FE44" s="399"/>
      <c r="FF44" s="399">
        <v>1.0</v>
      </c>
      <c r="FG44" s="399"/>
      <c r="FH44" s="399">
        <v>2.0</v>
      </c>
      <c r="FI44" s="399">
        <v>1.0</v>
      </c>
      <c r="FJ44" s="399">
        <v>1.0</v>
      </c>
      <c r="FK44" s="399"/>
      <c r="FL44" s="399">
        <v>4.0</v>
      </c>
      <c r="FM44" s="399">
        <v>1.0</v>
      </c>
      <c r="FN44" s="399">
        <v>1.0</v>
      </c>
      <c r="FO44" s="399">
        <v>1.0</v>
      </c>
      <c r="FP44" s="399">
        <v>1.0</v>
      </c>
      <c r="FQ44" s="399"/>
      <c r="FR44" s="400">
        <f t="shared" si="4"/>
        <v>33</v>
      </c>
      <c r="FS44" s="395">
        <f t="shared" si="5"/>
        <v>9</v>
      </c>
      <c r="FT44" s="401">
        <f t="shared" si="6"/>
        <v>88.80994671</v>
      </c>
      <c r="FU44" s="423">
        <v>10134.0</v>
      </c>
      <c r="FV44" s="394"/>
      <c r="FW44" s="394"/>
      <c r="FX44" s="394"/>
      <c r="FY44" s="394"/>
      <c r="FZ44" s="394"/>
      <c r="GA44" s="394"/>
      <c r="GB44" s="394"/>
      <c r="GC44" s="394"/>
      <c r="GD44" s="394"/>
      <c r="GE44" s="394"/>
      <c r="GF44" s="394"/>
      <c r="GG44" s="394"/>
      <c r="GH44" s="394"/>
      <c r="GI44" s="394"/>
      <c r="GJ44" s="394"/>
      <c r="GK44" s="394"/>
    </row>
    <row r="45" ht="15.75" customHeight="1">
      <c r="A45" s="424"/>
      <c r="B45" s="424" t="s">
        <v>142</v>
      </c>
      <c r="C45" s="384"/>
      <c r="D45" s="385"/>
      <c r="E45" s="386"/>
      <c r="F45" s="386"/>
      <c r="G45" s="385"/>
      <c r="H45" s="385"/>
      <c r="I45" s="385"/>
      <c r="J45" s="387"/>
      <c r="K45" s="387"/>
      <c r="L45" s="387"/>
      <c r="M45" s="387"/>
      <c r="N45" s="387"/>
      <c r="O45" s="387"/>
      <c r="P45" s="387"/>
      <c r="Q45" s="387"/>
      <c r="R45" s="384"/>
      <c r="S45" s="384"/>
      <c r="T45" s="384"/>
      <c r="U45" s="383"/>
      <c r="V45" s="383"/>
      <c r="W45" s="383"/>
      <c r="X45" s="383"/>
      <c r="Y45" s="383"/>
      <c r="Z45" s="383"/>
      <c r="AA45" s="383"/>
      <c r="AB45" s="383"/>
      <c r="AC45" s="383"/>
      <c r="AD45" s="383"/>
      <c r="AE45" s="384"/>
      <c r="AF45" s="384"/>
      <c r="AG45" s="384"/>
      <c r="AH45" s="384"/>
      <c r="AI45" s="384"/>
      <c r="AJ45" s="384"/>
      <c r="AK45" s="384"/>
      <c r="AL45" s="384"/>
      <c r="AM45" s="384"/>
      <c r="AN45" s="384"/>
      <c r="AO45" s="384"/>
      <c r="AP45" s="384"/>
      <c r="AQ45" s="384"/>
      <c r="AR45" s="384"/>
      <c r="AS45" s="384"/>
      <c r="AT45" s="384"/>
      <c r="AU45" s="384"/>
      <c r="AV45" s="384"/>
      <c r="AW45" s="384"/>
      <c r="AX45" s="384"/>
      <c r="AY45" s="384"/>
      <c r="AZ45" s="384"/>
      <c r="BA45" s="384"/>
      <c r="BB45" s="384"/>
      <c r="BC45" s="384"/>
      <c r="BD45" s="384"/>
      <c r="BE45" s="384"/>
      <c r="BF45" s="384"/>
      <c r="BG45" s="385"/>
      <c r="BH45" s="385"/>
      <c r="BI45" s="384"/>
      <c r="BJ45" s="384"/>
      <c r="BK45" s="384"/>
      <c r="BL45" s="384"/>
      <c r="BM45" s="384"/>
      <c r="BN45" s="384"/>
      <c r="BO45" s="384"/>
      <c r="BP45" s="384"/>
      <c r="BQ45" s="384"/>
      <c r="BR45" s="384"/>
      <c r="BS45" s="384"/>
      <c r="BT45" s="384"/>
      <c r="BU45" s="384"/>
      <c r="BV45" s="384"/>
      <c r="BW45" s="384"/>
      <c r="BX45" s="384"/>
      <c r="BY45" s="384"/>
      <c r="BZ45" s="384"/>
      <c r="CA45" s="384"/>
      <c r="CB45" s="384"/>
      <c r="CC45" s="384"/>
      <c r="CD45" s="384"/>
      <c r="CE45" s="384"/>
      <c r="CF45" s="384"/>
      <c r="CG45" s="384"/>
      <c r="CH45" s="384"/>
      <c r="CI45" s="384"/>
      <c r="CJ45" s="384"/>
      <c r="CK45" s="384"/>
      <c r="CL45" s="384"/>
      <c r="CM45" s="384"/>
      <c r="CN45" s="384"/>
      <c r="CO45" s="384"/>
      <c r="CP45" s="444"/>
      <c r="CQ45" s="444"/>
      <c r="CR45" s="444"/>
      <c r="CS45" s="444"/>
      <c r="CT45" s="444"/>
      <c r="CU45" s="444"/>
      <c r="CV45" s="444"/>
      <c r="CW45" s="444"/>
      <c r="CX45" s="444"/>
      <c r="CY45" s="444">
        <v>3.0</v>
      </c>
      <c r="CZ45" s="444">
        <v>1.0</v>
      </c>
      <c r="DA45" s="444"/>
      <c r="DB45" s="444">
        <v>1.0</v>
      </c>
      <c r="DC45" s="444"/>
      <c r="DD45" s="444"/>
      <c r="DE45" s="444"/>
      <c r="DF45" s="444"/>
      <c r="DG45" s="444"/>
      <c r="DH45" s="444"/>
      <c r="DI45" s="444"/>
      <c r="DJ45" s="444"/>
      <c r="DK45" s="444"/>
      <c r="DL45" s="445">
        <v>1.0</v>
      </c>
      <c r="DM45" s="444"/>
      <c r="DN45" s="444"/>
      <c r="DO45" s="444"/>
      <c r="DP45" s="445">
        <v>1.0</v>
      </c>
      <c r="DQ45" s="445"/>
      <c r="DR45" s="445"/>
      <c r="DS45" s="445"/>
      <c r="DT45" s="445">
        <v>1.0</v>
      </c>
      <c r="DU45" s="444"/>
      <c r="DV45" s="445">
        <v>1.0</v>
      </c>
      <c r="DW45" s="444"/>
      <c r="DX45" s="445">
        <v>1.0</v>
      </c>
      <c r="DY45" s="445">
        <v>2.0</v>
      </c>
      <c r="DZ45" s="445">
        <v>1.0</v>
      </c>
      <c r="EA45" s="444"/>
      <c r="EB45" s="444"/>
      <c r="EC45" s="445">
        <v>1.0</v>
      </c>
      <c r="ED45" s="444"/>
      <c r="EE45" s="445">
        <v>3.0</v>
      </c>
      <c r="EF45" s="445">
        <v>1.0</v>
      </c>
      <c r="EG45" s="445">
        <v>3.0</v>
      </c>
      <c r="EH45" s="444"/>
      <c r="EI45" s="444"/>
      <c r="EJ45" s="445">
        <v>6.0</v>
      </c>
      <c r="EK45" s="445">
        <v>3.0</v>
      </c>
      <c r="EL45" s="445">
        <v>5.0</v>
      </c>
      <c r="EM45" s="445">
        <v>2.0</v>
      </c>
      <c r="EN45" s="445">
        <v>3.0</v>
      </c>
      <c r="EO45" s="445"/>
      <c r="EP45" s="445">
        <v>6.0</v>
      </c>
      <c r="EQ45" s="445">
        <v>1.0</v>
      </c>
      <c r="ER45" s="445">
        <v>2.0</v>
      </c>
      <c r="ES45" s="445"/>
      <c r="ET45" s="446"/>
      <c r="EU45" s="389">
        <v>3.0</v>
      </c>
      <c r="EV45" s="389">
        <v>1.0</v>
      </c>
      <c r="EW45" s="389"/>
      <c r="EX45" s="389">
        <v>2.0</v>
      </c>
      <c r="EY45" s="389"/>
      <c r="EZ45" s="389">
        <v>2.0</v>
      </c>
      <c r="FA45" s="389"/>
      <c r="FB45" s="389"/>
      <c r="FC45" s="389"/>
      <c r="FD45" s="389"/>
      <c r="FE45" s="389"/>
      <c r="FF45" s="389"/>
      <c r="FG45" s="389"/>
      <c r="FH45" s="389"/>
      <c r="FI45" s="389"/>
      <c r="FJ45" s="389">
        <v>1.0</v>
      </c>
      <c r="FK45" s="389"/>
      <c r="FL45" s="389"/>
      <c r="FM45" s="389"/>
      <c r="FN45" s="389"/>
      <c r="FO45" s="389"/>
      <c r="FP45" s="389"/>
      <c r="FQ45" s="389"/>
      <c r="FR45" s="390">
        <f t="shared" si="4"/>
        <v>58</v>
      </c>
      <c r="FS45" s="384">
        <f t="shared" si="5"/>
        <v>1</v>
      </c>
      <c r="FT45" s="405">
        <f t="shared" si="6"/>
        <v>4.799155349</v>
      </c>
      <c r="FU45" s="421">
        <v>20837.0</v>
      </c>
      <c r="FV45" s="383"/>
      <c r="FW45" s="383"/>
      <c r="FX45" s="383"/>
      <c r="FY45" s="383"/>
      <c r="FZ45" s="383"/>
      <c r="GA45" s="383"/>
      <c r="GB45" s="383"/>
      <c r="GC45" s="383"/>
      <c r="GD45" s="383"/>
      <c r="GE45" s="383"/>
      <c r="GF45" s="383"/>
      <c r="GG45" s="383"/>
      <c r="GH45" s="383"/>
      <c r="GI45" s="383"/>
      <c r="GJ45" s="383"/>
      <c r="GK45" s="383"/>
    </row>
    <row r="46" ht="15.75" customHeight="1">
      <c r="A46" s="443"/>
      <c r="B46" s="443" t="s">
        <v>143</v>
      </c>
      <c r="C46" s="395"/>
      <c r="D46" s="395"/>
      <c r="E46" s="382"/>
      <c r="F46" s="382"/>
      <c r="G46" s="396"/>
      <c r="H46" s="396"/>
      <c r="I46" s="396"/>
      <c r="J46" s="397"/>
      <c r="K46" s="397"/>
      <c r="L46" s="397"/>
      <c r="M46" s="397"/>
      <c r="N46" s="397"/>
      <c r="O46" s="397"/>
      <c r="P46" s="397"/>
      <c r="Q46" s="397"/>
      <c r="R46" s="395"/>
      <c r="S46" s="395"/>
      <c r="T46" s="395"/>
      <c r="U46" s="394"/>
      <c r="V46" s="394"/>
      <c r="W46" s="394"/>
      <c r="X46" s="394"/>
      <c r="Y46" s="394"/>
      <c r="Z46" s="394"/>
      <c r="AA46" s="394"/>
      <c r="AB46" s="394"/>
      <c r="AC46" s="394"/>
      <c r="AD46" s="394"/>
      <c r="AE46" s="395"/>
      <c r="AF46" s="395"/>
      <c r="AG46" s="395"/>
      <c r="AH46" s="395"/>
      <c r="AI46" s="395"/>
      <c r="AJ46" s="395"/>
      <c r="AK46" s="395"/>
      <c r="AL46" s="395"/>
      <c r="AM46" s="395"/>
      <c r="AN46" s="395"/>
      <c r="AO46" s="395"/>
      <c r="AP46" s="395"/>
      <c r="AQ46" s="395"/>
      <c r="AR46" s="395"/>
      <c r="AS46" s="395"/>
      <c r="AT46" s="395"/>
      <c r="AU46" s="395"/>
      <c r="AV46" s="395"/>
      <c r="AW46" s="395"/>
      <c r="AX46" s="395"/>
      <c r="AY46" s="395"/>
      <c r="AZ46" s="395"/>
      <c r="BA46" s="395"/>
      <c r="BB46" s="395"/>
      <c r="BC46" s="395"/>
      <c r="BD46" s="395"/>
      <c r="BE46" s="395"/>
      <c r="BF46" s="395"/>
      <c r="BG46" s="396"/>
      <c r="BH46" s="396"/>
      <c r="BI46" s="395"/>
      <c r="BJ46" s="395"/>
      <c r="BK46" s="395"/>
      <c r="BL46" s="395"/>
      <c r="BM46" s="395"/>
      <c r="BN46" s="395"/>
      <c r="BO46" s="395"/>
      <c r="BP46" s="395"/>
      <c r="BQ46" s="395"/>
      <c r="BR46" s="395"/>
      <c r="BS46" s="395"/>
      <c r="BT46" s="395"/>
      <c r="BU46" s="395"/>
      <c r="BV46" s="395"/>
      <c r="BW46" s="395"/>
      <c r="BX46" s="395"/>
      <c r="BY46" s="395"/>
      <c r="BZ46" s="395"/>
      <c r="CA46" s="395"/>
      <c r="CB46" s="395"/>
      <c r="CC46" s="395"/>
      <c r="CD46" s="395"/>
      <c r="CE46" s="395"/>
      <c r="CF46" s="395"/>
      <c r="CG46" s="395"/>
      <c r="CH46" s="395"/>
      <c r="CI46" s="395"/>
      <c r="CJ46" s="395"/>
      <c r="CK46" s="395"/>
      <c r="CL46" s="395"/>
      <c r="CM46" s="395"/>
      <c r="CN46" s="395"/>
      <c r="CO46" s="395"/>
      <c r="CP46" s="395"/>
      <c r="CQ46" s="395"/>
      <c r="CR46" s="395"/>
      <c r="CS46" s="395"/>
      <c r="CT46" s="395"/>
      <c r="CU46" s="395"/>
      <c r="CV46" s="395"/>
      <c r="CW46" s="395"/>
      <c r="CX46" s="395"/>
      <c r="CY46" s="395"/>
      <c r="CZ46" s="395"/>
      <c r="DA46" s="395"/>
      <c r="DB46" s="395"/>
      <c r="DC46" s="395"/>
      <c r="DD46" s="395"/>
      <c r="DE46" s="395"/>
      <c r="DF46" s="395"/>
      <c r="DG46" s="395"/>
      <c r="DH46" s="395"/>
      <c r="DI46" s="398">
        <v>1.0</v>
      </c>
      <c r="DJ46" s="398"/>
      <c r="DK46" s="398"/>
      <c r="DL46" s="398"/>
      <c r="DM46" s="398"/>
      <c r="DN46" s="398"/>
      <c r="DO46" s="398"/>
      <c r="DP46" s="395"/>
      <c r="DQ46" s="395"/>
      <c r="DR46" s="395"/>
      <c r="DS46" s="395"/>
      <c r="DT46" s="395"/>
      <c r="DU46" s="395"/>
      <c r="DV46" s="395"/>
      <c r="DW46" s="395"/>
      <c r="DX46" s="395"/>
      <c r="DY46" s="395"/>
      <c r="DZ46" s="395"/>
      <c r="EA46" s="395"/>
      <c r="EB46" s="395"/>
      <c r="EC46" s="398">
        <v>1.0</v>
      </c>
      <c r="ED46" s="395"/>
      <c r="EE46" s="395"/>
      <c r="EF46" s="395"/>
      <c r="EG46" s="395"/>
      <c r="EH46" s="395"/>
      <c r="EI46" s="395"/>
      <c r="EJ46" s="395"/>
      <c r="EK46" s="395"/>
      <c r="EL46" s="395"/>
      <c r="EM46" s="395"/>
      <c r="EN46" s="398">
        <v>1.0</v>
      </c>
      <c r="EO46" s="398">
        <v>2.0</v>
      </c>
      <c r="EP46" s="395"/>
      <c r="EQ46" s="395"/>
      <c r="ER46" s="398">
        <v>1.0</v>
      </c>
      <c r="ES46" s="398"/>
      <c r="ET46" s="407"/>
      <c r="EU46" s="399">
        <v>1.0</v>
      </c>
      <c r="EV46" s="399"/>
      <c r="EW46" s="399"/>
      <c r="EX46" s="399">
        <v>2.0</v>
      </c>
      <c r="EY46" s="399"/>
      <c r="EZ46" s="399"/>
      <c r="FA46" s="399">
        <v>1.0</v>
      </c>
      <c r="FB46" s="399"/>
      <c r="FC46" s="399">
        <v>1.0</v>
      </c>
      <c r="FD46" s="399">
        <v>2.0</v>
      </c>
      <c r="FE46" s="399"/>
      <c r="FF46" s="399"/>
      <c r="FG46" s="399">
        <v>1.0</v>
      </c>
      <c r="FH46" s="399"/>
      <c r="FI46" s="399">
        <v>3.0</v>
      </c>
      <c r="FJ46" s="399"/>
      <c r="FK46" s="399">
        <v>1.0</v>
      </c>
      <c r="FL46" s="399">
        <v>1.0</v>
      </c>
      <c r="FM46" s="399"/>
      <c r="FN46" s="399"/>
      <c r="FO46" s="399"/>
      <c r="FP46" s="399"/>
      <c r="FQ46" s="399"/>
      <c r="FR46" s="400">
        <f t="shared" si="4"/>
        <v>19</v>
      </c>
      <c r="FS46" s="395">
        <f t="shared" si="5"/>
        <v>2</v>
      </c>
      <c r="FT46" s="401">
        <f t="shared" si="6"/>
        <v>9.299297903</v>
      </c>
      <c r="FU46" s="423">
        <v>21507.0</v>
      </c>
      <c r="FV46" s="394"/>
      <c r="FW46" s="394"/>
      <c r="FX46" s="394"/>
      <c r="FY46" s="394"/>
      <c r="FZ46" s="394"/>
      <c r="GA46" s="394"/>
      <c r="GB46" s="394"/>
      <c r="GC46" s="394"/>
      <c r="GD46" s="394"/>
      <c r="GE46" s="394"/>
      <c r="GF46" s="394"/>
      <c r="GG46" s="394"/>
      <c r="GH46" s="394"/>
      <c r="GI46" s="394"/>
      <c r="GJ46" s="394"/>
      <c r="GK46" s="394"/>
    </row>
    <row r="47" ht="15.75" customHeight="1">
      <c r="A47" s="424"/>
      <c r="B47" s="424" t="s">
        <v>144</v>
      </c>
      <c r="C47" s="384"/>
      <c r="D47" s="384"/>
      <c r="E47" s="386"/>
      <c r="F47" s="386"/>
      <c r="G47" s="385"/>
      <c r="H47" s="385"/>
      <c r="I47" s="385"/>
      <c r="J47" s="387"/>
      <c r="K47" s="387"/>
      <c r="L47" s="387"/>
      <c r="M47" s="387"/>
      <c r="N47" s="387"/>
      <c r="O47" s="387"/>
      <c r="P47" s="387"/>
      <c r="Q47" s="387"/>
      <c r="R47" s="384"/>
      <c r="S47" s="384"/>
      <c r="T47" s="384"/>
      <c r="U47" s="383"/>
      <c r="V47" s="383"/>
      <c r="W47" s="383"/>
      <c r="X47" s="383"/>
      <c r="Y47" s="383"/>
      <c r="Z47" s="383"/>
      <c r="AA47" s="383"/>
      <c r="AB47" s="383"/>
      <c r="AC47" s="383"/>
      <c r="AD47" s="383"/>
      <c r="AE47" s="384"/>
      <c r="AF47" s="384"/>
      <c r="AG47" s="384"/>
      <c r="AH47" s="384"/>
      <c r="AI47" s="384"/>
      <c r="AJ47" s="384"/>
      <c r="AK47" s="384"/>
      <c r="AL47" s="384"/>
      <c r="AM47" s="384"/>
      <c r="AN47" s="384"/>
      <c r="AO47" s="384"/>
      <c r="AP47" s="384"/>
      <c r="AQ47" s="384"/>
      <c r="AR47" s="384"/>
      <c r="AS47" s="384"/>
      <c r="AT47" s="384"/>
      <c r="AU47" s="384"/>
      <c r="AV47" s="384"/>
      <c r="AW47" s="384"/>
      <c r="AX47" s="384"/>
      <c r="AY47" s="384"/>
      <c r="AZ47" s="384"/>
      <c r="BA47" s="384"/>
      <c r="BB47" s="384"/>
      <c r="BC47" s="384"/>
      <c r="BD47" s="384"/>
      <c r="BE47" s="384"/>
      <c r="BF47" s="384"/>
      <c r="BG47" s="385"/>
      <c r="BH47" s="385"/>
      <c r="BI47" s="384"/>
      <c r="BJ47" s="384"/>
      <c r="BK47" s="384"/>
      <c r="BL47" s="384"/>
      <c r="BM47" s="384"/>
      <c r="BN47" s="384"/>
      <c r="BO47" s="384"/>
      <c r="BP47" s="384"/>
      <c r="BQ47" s="384"/>
      <c r="BR47" s="384"/>
      <c r="BS47" s="384"/>
      <c r="BT47" s="384"/>
      <c r="BU47" s="384"/>
      <c r="BV47" s="384"/>
      <c r="BW47" s="384"/>
      <c r="BX47" s="384"/>
      <c r="BY47" s="384"/>
      <c r="BZ47" s="384"/>
      <c r="CA47" s="384"/>
      <c r="CB47" s="384"/>
      <c r="CC47" s="384"/>
      <c r="CD47" s="384"/>
      <c r="CE47" s="384"/>
      <c r="CF47" s="384"/>
      <c r="CG47" s="384"/>
      <c r="CH47" s="384"/>
      <c r="CI47" s="384"/>
      <c r="CJ47" s="384"/>
      <c r="CK47" s="384"/>
      <c r="CL47" s="384"/>
      <c r="CM47" s="384"/>
      <c r="CN47" s="384"/>
      <c r="CO47" s="384"/>
      <c r="CP47" s="384"/>
      <c r="CQ47" s="384"/>
      <c r="CR47" s="384"/>
      <c r="CS47" s="384">
        <v>1.0</v>
      </c>
      <c r="CT47" s="384"/>
      <c r="CU47" s="384"/>
      <c r="CV47" s="384"/>
      <c r="CW47" s="384"/>
      <c r="CX47" s="384"/>
      <c r="CY47" s="384"/>
      <c r="CZ47" s="384"/>
      <c r="DA47" s="384"/>
      <c r="DB47" s="384"/>
      <c r="DC47" s="384"/>
      <c r="DD47" s="384"/>
      <c r="DE47" s="384"/>
      <c r="DF47" s="384"/>
      <c r="DG47" s="384"/>
      <c r="DH47" s="384"/>
      <c r="DI47" s="388">
        <v>1.0</v>
      </c>
      <c r="DJ47" s="388"/>
      <c r="DK47" s="388"/>
      <c r="DL47" s="388">
        <v>1.0</v>
      </c>
      <c r="DM47" s="388"/>
      <c r="DN47" s="388"/>
      <c r="DO47" s="388"/>
      <c r="DP47" s="384"/>
      <c r="DQ47" s="384"/>
      <c r="DR47" s="384"/>
      <c r="DS47" s="384"/>
      <c r="DT47" s="384"/>
      <c r="DU47" s="384"/>
      <c r="DV47" s="388">
        <v>1.0</v>
      </c>
      <c r="DW47" s="384"/>
      <c r="DX47" s="384"/>
      <c r="DY47" s="384"/>
      <c r="DZ47" s="384"/>
      <c r="EA47" s="384"/>
      <c r="EB47" s="384"/>
      <c r="EC47" s="384"/>
      <c r="ED47" s="384"/>
      <c r="EE47" s="384"/>
      <c r="EF47" s="384"/>
      <c r="EG47" s="384"/>
      <c r="EH47" s="384"/>
      <c r="EI47" s="384"/>
      <c r="EJ47" s="388">
        <v>1.0</v>
      </c>
      <c r="EK47" s="388"/>
      <c r="EL47" s="388"/>
      <c r="EM47" s="388"/>
      <c r="EN47" s="388"/>
      <c r="EO47" s="388"/>
      <c r="EP47" s="384"/>
      <c r="EQ47" s="384"/>
      <c r="ER47" s="388">
        <v>1.0</v>
      </c>
      <c r="ES47" s="388"/>
      <c r="ET47" s="420"/>
      <c r="EU47" s="420"/>
      <c r="EV47" s="420"/>
      <c r="EW47" s="420"/>
      <c r="EX47" s="433"/>
      <c r="EY47" s="433"/>
      <c r="EZ47" s="433"/>
      <c r="FA47" s="389"/>
      <c r="FB47" s="389">
        <v>2.0</v>
      </c>
      <c r="FC47" s="389">
        <v>2.0</v>
      </c>
      <c r="FD47" s="389"/>
      <c r="FE47" s="389"/>
      <c r="FF47" s="389"/>
      <c r="FG47" s="389"/>
      <c r="FH47" s="389">
        <v>2.0</v>
      </c>
      <c r="FI47" s="389"/>
      <c r="FJ47" s="389"/>
      <c r="FK47" s="389"/>
      <c r="FL47" s="389"/>
      <c r="FM47" s="389"/>
      <c r="FN47" s="389"/>
      <c r="FO47" s="389">
        <v>1.0</v>
      </c>
      <c r="FP47" s="389"/>
      <c r="FQ47" s="389"/>
      <c r="FR47" s="390">
        <f t="shared" si="4"/>
        <v>13</v>
      </c>
      <c r="FS47" s="384">
        <f t="shared" si="5"/>
        <v>1</v>
      </c>
      <c r="FT47" s="405">
        <f t="shared" si="6"/>
        <v>11.57943492</v>
      </c>
      <c r="FU47" s="421">
        <v>8636.0</v>
      </c>
      <c r="FV47" s="383"/>
      <c r="FW47" s="383"/>
      <c r="FX47" s="383"/>
      <c r="FY47" s="383"/>
      <c r="FZ47" s="383"/>
      <c r="GA47" s="383"/>
      <c r="GB47" s="383"/>
      <c r="GC47" s="383"/>
      <c r="GD47" s="383"/>
      <c r="GE47" s="383"/>
      <c r="GF47" s="383"/>
      <c r="GG47" s="383"/>
      <c r="GH47" s="383"/>
      <c r="GI47" s="383"/>
      <c r="GJ47" s="383"/>
      <c r="GK47" s="383"/>
    </row>
    <row r="48" ht="15.75" customHeight="1">
      <c r="A48" s="443"/>
      <c r="B48" s="447" t="s">
        <v>145</v>
      </c>
      <c r="C48" s="448"/>
      <c r="D48" s="449"/>
      <c r="E48" s="450"/>
      <c r="F48" s="450"/>
      <c r="G48" s="449"/>
      <c r="H48" s="449"/>
      <c r="I48" s="449"/>
      <c r="J48" s="451"/>
      <c r="K48" s="451"/>
      <c r="L48" s="451"/>
      <c r="M48" s="451"/>
      <c r="N48" s="451"/>
      <c r="O48" s="451"/>
      <c r="P48" s="451"/>
      <c r="Q48" s="451"/>
      <c r="R48" s="448"/>
      <c r="S48" s="448"/>
      <c r="T48" s="448"/>
      <c r="U48" s="452"/>
      <c r="V48" s="452"/>
      <c r="W48" s="452"/>
      <c r="X48" s="452"/>
      <c r="Y48" s="452"/>
      <c r="Z48" s="452"/>
      <c r="AA48" s="452"/>
      <c r="AB48" s="452"/>
      <c r="AC48" s="452"/>
      <c r="AD48" s="452"/>
      <c r="AE48" s="448"/>
      <c r="AF48" s="448"/>
      <c r="AG48" s="448"/>
      <c r="AH48" s="448"/>
      <c r="AI48" s="448"/>
      <c r="AJ48" s="448"/>
      <c r="AK48" s="448"/>
      <c r="AL48" s="448"/>
      <c r="AM48" s="448"/>
      <c r="AN48" s="448"/>
      <c r="AO48" s="448"/>
      <c r="AP48" s="448">
        <v>1.0</v>
      </c>
      <c r="AQ48" s="448"/>
      <c r="AR48" s="448"/>
      <c r="AS48" s="448"/>
      <c r="AT48" s="448"/>
      <c r="AU48" s="448"/>
      <c r="AV48" s="448"/>
      <c r="AW48" s="448"/>
      <c r="AX48" s="448"/>
      <c r="AY48" s="448"/>
      <c r="AZ48" s="448"/>
      <c r="BA48" s="448"/>
      <c r="BB48" s="448"/>
      <c r="BC48" s="448"/>
      <c r="BD48" s="448"/>
      <c r="BE48" s="448"/>
      <c r="BF48" s="448"/>
      <c r="BG48" s="449"/>
      <c r="BH48" s="449"/>
      <c r="BI48" s="448"/>
      <c r="BJ48" s="448"/>
      <c r="BK48" s="448"/>
      <c r="BL48" s="448"/>
      <c r="BM48" s="448"/>
      <c r="BN48" s="448"/>
      <c r="BO48" s="448"/>
      <c r="BP48" s="448"/>
      <c r="BQ48" s="448"/>
      <c r="BR48" s="448"/>
      <c r="BS48" s="448"/>
      <c r="BT48" s="448"/>
      <c r="BU48" s="448"/>
      <c r="BV48" s="448"/>
      <c r="BW48" s="448"/>
      <c r="BX48" s="448"/>
      <c r="BY48" s="448"/>
      <c r="BZ48" s="448"/>
      <c r="CA48" s="448"/>
      <c r="CB48" s="448"/>
      <c r="CC48" s="448"/>
      <c r="CD48" s="448"/>
      <c r="CE48" s="448"/>
      <c r="CF48" s="448"/>
      <c r="CG48" s="448"/>
      <c r="CH48" s="448"/>
      <c r="CI48" s="448"/>
      <c r="CJ48" s="448"/>
      <c r="CK48" s="448"/>
      <c r="CL48" s="448"/>
      <c r="CM48" s="448"/>
      <c r="CN48" s="448"/>
      <c r="CO48" s="448"/>
      <c r="CP48" s="448"/>
      <c r="CQ48" s="448"/>
      <c r="CR48" s="448"/>
      <c r="CS48" s="448"/>
      <c r="CT48" s="448">
        <v>1.0</v>
      </c>
      <c r="CU48" s="448"/>
      <c r="CV48" s="448"/>
      <c r="CW48" s="448"/>
      <c r="CX48" s="448"/>
      <c r="CY48" s="448"/>
      <c r="CZ48" s="448"/>
      <c r="DA48" s="448"/>
      <c r="DB48" s="448">
        <v>1.0</v>
      </c>
      <c r="DC48" s="448"/>
      <c r="DD48" s="448"/>
      <c r="DE48" s="448"/>
      <c r="DF48" s="448"/>
      <c r="DG48" s="448"/>
      <c r="DH48" s="448"/>
      <c r="DI48" s="453">
        <v>1.0</v>
      </c>
      <c r="DJ48" s="453"/>
      <c r="DK48" s="453"/>
      <c r="DL48" s="453"/>
      <c r="DM48" s="453">
        <v>1.0</v>
      </c>
      <c r="DN48" s="453"/>
      <c r="DO48" s="453"/>
      <c r="DP48" s="448"/>
      <c r="DQ48" s="448"/>
      <c r="DR48" s="448"/>
      <c r="DS48" s="448"/>
      <c r="DT48" s="448"/>
      <c r="DU48" s="448"/>
      <c r="DV48" s="448"/>
      <c r="DW48" s="448"/>
      <c r="DX48" s="448"/>
      <c r="DY48" s="448"/>
      <c r="DZ48" s="448"/>
      <c r="EA48" s="448"/>
      <c r="EB48" s="448"/>
      <c r="EC48" s="448"/>
      <c r="ED48" s="448"/>
      <c r="EE48" s="448"/>
      <c r="EF48" s="448"/>
      <c r="EG48" s="448"/>
      <c r="EH48" s="448"/>
      <c r="EI48" s="448"/>
      <c r="EJ48" s="448"/>
      <c r="EK48" s="448"/>
      <c r="EL48" s="448"/>
      <c r="EM48" s="448"/>
      <c r="EN48" s="448"/>
      <c r="EO48" s="448"/>
      <c r="EP48" s="448"/>
      <c r="EQ48" s="448"/>
      <c r="ER48" s="448"/>
      <c r="ES48" s="453">
        <v>1.0</v>
      </c>
      <c r="ET48" s="436"/>
      <c r="EU48" s="435">
        <v>1.0</v>
      </c>
      <c r="EV48" s="435"/>
      <c r="EW48" s="435"/>
      <c r="EX48" s="436"/>
      <c r="EY48" s="435">
        <v>1.0</v>
      </c>
      <c r="EZ48" s="435"/>
      <c r="FA48" s="435"/>
      <c r="FB48" s="435">
        <v>1.0</v>
      </c>
      <c r="FC48" s="435"/>
      <c r="FD48" s="435"/>
      <c r="FE48" s="435"/>
      <c r="FF48" s="435">
        <v>1.0</v>
      </c>
      <c r="FG48" s="435">
        <v>2.0</v>
      </c>
      <c r="FH48" s="435"/>
      <c r="FI48" s="435"/>
      <c r="FJ48" s="435"/>
      <c r="FK48" s="435"/>
      <c r="FL48" s="435">
        <v>3.0</v>
      </c>
      <c r="FM48" s="435">
        <v>5.0</v>
      </c>
      <c r="FN48" s="435"/>
      <c r="FO48" s="435"/>
      <c r="FP48" s="435">
        <v>1.0</v>
      </c>
      <c r="FQ48" s="435"/>
      <c r="FR48" s="448">
        <f t="shared" si="4"/>
        <v>21</v>
      </c>
      <c r="FS48" s="448">
        <f t="shared" si="5"/>
        <v>9</v>
      </c>
      <c r="FT48" s="401">
        <f t="shared" si="6"/>
        <v>60.29746751</v>
      </c>
      <c r="FU48" s="454">
        <v>14926.0</v>
      </c>
      <c r="FV48" s="452"/>
      <c r="FW48" s="452"/>
      <c r="FX48" s="452"/>
      <c r="FY48" s="452"/>
      <c r="FZ48" s="452"/>
      <c r="GA48" s="452"/>
      <c r="GB48" s="452"/>
      <c r="GC48" s="452"/>
      <c r="GD48" s="452"/>
      <c r="GE48" s="452"/>
      <c r="GF48" s="452"/>
      <c r="GG48" s="452"/>
      <c r="GH48" s="452"/>
      <c r="GI48" s="452"/>
      <c r="GJ48" s="452"/>
      <c r="GK48" s="452"/>
    </row>
    <row r="49" ht="15.75" customHeight="1">
      <c r="A49" s="383"/>
      <c r="B49" s="383" t="s">
        <v>146</v>
      </c>
      <c r="C49" s="384"/>
      <c r="D49" s="385"/>
      <c r="E49" s="386"/>
      <c r="F49" s="386"/>
      <c r="G49" s="385"/>
      <c r="H49" s="385"/>
      <c r="I49" s="385"/>
      <c r="J49" s="387"/>
      <c r="K49" s="387"/>
      <c r="L49" s="387"/>
      <c r="M49" s="387"/>
      <c r="N49" s="387"/>
      <c r="O49" s="387"/>
      <c r="P49" s="387"/>
      <c r="Q49" s="387"/>
      <c r="R49" s="384"/>
      <c r="S49" s="384"/>
      <c r="T49" s="384"/>
      <c r="U49" s="383"/>
      <c r="V49" s="383"/>
      <c r="W49" s="383"/>
      <c r="X49" s="383"/>
      <c r="Y49" s="383"/>
      <c r="Z49" s="383"/>
      <c r="AA49" s="383"/>
      <c r="AB49" s="383"/>
      <c r="AC49" s="383"/>
      <c r="AD49" s="383"/>
      <c r="AE49" s="384"/>
      <c r="AF49" s="384"/>
      <c r="AG49" s="384"/>
      <c r="AH49" s="384"/>
      <c r="AI49" s="384"/>
      <c r="AJ49" s="384"/>
      <c r="AK49" s="384"/>
      <c r="AL49" s="384"/>
      <c r="AM49" s="384"/>
      <c r="AN49" s="384"/>
      <c r="AO49" s="384"/>
      <c r="AP49" s="384"/>
      <c r="AQ49" s="384"/>
      <c r="AR49" s="384"/>
      <c r="AS49" s="384"/>
      <c r="AT49" s="384"/>
      <c r="AU49" s="384"/>
      <c r="AV49" s="384"/>
      <c r="AW49" s="384"/>
      <c r="AX49" s="384"/>
      <c r="AY49" s="384"/>
      <c r="AZ49" s="384"/>
      <c r="BA49" s="384"/>
      <c r="BB49" s="384"/>
      <c r="BC49" s="384"/>
      <c r="BD49" s="384"/>
      <c r="BE49" s="384"/>
      <c r="BF49" s="384"/>
      <c r="BG49" s="385"/>
      <c r="BH49" s="385"/>
      <c r="BI49" s="384"/>
      <c r="BJ49" s="384"/>
      <c r="BK49" s="384"/>
      <c r="BL49" s="384"/>
      <c r="BM49" s="384"/>
      <c r="BN49" s="384"/>
      <c r="BO49" s="384"/>
      <c r="BP49" s="384"/>
      <c r="BQ49" s="384"/>
      <c r="BR49" s="384">
        <v>3.0</v>
      </c>
      <c r="BS49" s="384"/>
      <c r="BT49" s="384"/>
      <c r="BU49" s="384"/>
      <c r="BV49" s="384"/>
      <c r="BW49" s="384"/>
      <c r="BX49" s="384"/>
      <c r="BY49" s="384"/>
      <c r="BZ49" s="384"/>
      <c r="CA49" s="384"/>
      <c r="CB49" s="384"/>
      <c r="CC49" s="384"/>
      <c r="CD49" s="384"/>
      <c r="CE49" s="384"/>
      <c r="CF49" s="384"/>
      <c r="CG49" s="384"/>
      <c r="CH49" s="384"/>
      <c r="CI49" s="384"/>
      <c r="CJ49" s="384"/>
      <c r="CK49" s="384"/>
      <c r="CL49" s="384"/>
      <c r="CM49" s="384"/>
      <c r="CN49" s="384"/>
      <c r="CO49" s="384">
        <v>1.0</v>
      </c>
      <c r="CP49" s="384"/>
      <c r="CQ49" s="384"/>
      <c r="CR49" s="384"/>
      <c r="CS49" s="384">
        <v>1.0</v>
      </c>
      <c r="CT49" s="384"/>
      <c r="CU49" s="384"/>
      <c r="CV49" s="384"/>
      <c r="CW49" s="384"/>
      <c r="CX49" s="384"/>
      <c r="CY49" s="384"/>
      <c r="CZ49" s="384"/>
      <c r="DA49" s="384"/>
      <c r="DB49" s="384">
        <v>1.0</v>
      </c>
      <c r="DC49" s="384"/>
      <c r="DD49" s="384"/>
      <c r="DE49" s="384"/>
      <c r="DF49" s="384"/>
      <c r="DG49" s="384"/>
      <c r="DH49" s="388">
        <v>2.0</v>
      </c>
      <c r="DI49" s="388"/>
      <c r="DJ49" s="388"/>
      <c r="DK49" s="388">
        <v>32.0</v>
      </c>
      <c r="DL49" s="388"/>
      <c r="DM49" s="388"/>
      <c r="DN49" s="388"/>
      <c r="DO49" s="388">
        <v>2.0</v>
      </c>
      <c r="DP49" s="384"/>
      <c r="DQ49" s="384"/>
      <c r="DR49" s="388">
        <v>1.0</v>
      </c>
      <c r="DS49" s="384"/>
      <c r="DT49" s="384"/>
      <c r="DU49" s="384"/>
      <c r="DV49" s="388">
        <v>1.0</v>
      </c>
      <c r="DW49" s="384"/>
      <c r="DX49" s="388">
        <v>3.0</v>
      </c>
      <c r="DY49" s="388">
        <v>1.0</v>
      </c>
      <c r="DZ49" s="388">
        <v>4.0</v>
      </c>
      <c r="EA49" s="388">
        <v>1.0</v>
      </c>
      <c r="EB49" s="384"/>
      <c r="EC49" s="384"/>
      <c r="ED49" s="384"/>
      <c r="EE49" s="384"/>
      <c r="EF49" s="388">
        <v>1.0</v>
      </c>
      <c r="EG49" s="384"/>
      <c r="EH49" s="384"/>
      <c r="EI49" s="384"/>
      <c r="EJ49" s="388">
        <v>2.0</v>
      </c>
      <c r="EK49" s="388"/>
      <c r="EL49" s="388">
        <v>1.0</v>
      </c>
      <c r="EM49" s="388"/>
      <c r="EN49" s="388"/>
      <c r="EO49" s="388"/>
      <c r="EP49" s="384"/>
      <c r="EQ49" s="384"/>
      <c r="ER49" s="384"/>
      <c r="ES49" s="388">
        <v>1.0</v>
      </c>
      <c r="ET49" s="389">
        <v>1.0</v>
      </c>
      <c r="EU49" s="389">
        <v>4.0</v>
      </c>
      <c r="EV49" s="389">
        <v>1.0</v>
      </c>
      <c r="EW49" s="389"/>
      <c r="EX49" s="389">
        <v>6.0</v>
      </c>
      <c r="EY49" s="389">
        <v>2.0</v>
      </c>
      <c r="EZ49" s="389">
        <v>4.0</v>
      </c>
      <c r="FA49" s="389"/>
      <c r="FB49" s="389"/>
      <c r="FC49" s="389">
        <v>1.0</v>
      </c>
      <c r="FD49" s="389">
        <v>3.0</v>
      </c>
      <c r="FE49" s="389">
        <v>1.0</v>
      </c>
      <c r="FF49" s="389">
        <v>2.0</v>
      </c>
      <c r="FG49" s="389">
        <v>4.0</v>
      </c>
      <c r="FH49" s="389">
        <v>2.0</v>
      </c>
      <c r="FI49" s="389">
        <v>2.0</v>
      </c>
      <c r="FJ49" s="389">
        <v>3.0</v>
      </c>
      <c r="FK49" s="389">
        <v>2.0</v>
      </c>
      <c r="FL49" s="389">
        <v>5.0</v>
      </c>
      <c r="FM49" s="389">
        <v>5.0</v>
      </c>
      <c r="FN49" s="389"/>
      <c r="FO49" s="389">
        <v>1.0</v>
      </c>
      <c r="FP49" s="389">
        <v>1.0</v>
      </c>
      <c r="FQ49" s="384"/>
      <c r="FR49" s="384">
        <f t="shared" si="4"/>
        <v>108</v>
      </c>
      <c r="FS49" s="384">
        <f t="shared" si="5"/>
        <v>17</v>
      </c>
      <c r="FT49" s="405">
        <f t="shared" si="6"/>
        <v>19.07155198</v>
      </c>
      <c r="FU49" s="392">
        <v>89138.0</v>
      </c>
      <c r="FV49" s="383"/>
      <c r="FW49" s="383"/>
      <c r="FX49" s="383"/>
      <c r="FY49" s="383"/>
      <c r="FZ49" s="383"/>
      <c r="GA49" s="383"/>
      <c r="GB49" s="383"/>
      <c r="GC49" s="383"/>
      <c r="GD49" s="383"/>
      <c r="GE49" s="383"/>
      <c r="GF49" s="383"/>
      <c r="GG49" s="383"/>
      <c r="GH49" s="383"/>
      <c r="GI49" s="383"/>
      <c r="GJ49" s="383"/>
      <c r="GK49" s="383"/>
    </row>
    <row r="50" ht="15.75" customHeight="1">
      <c r="A50" s="394"/>
      <c r="B50" s="394" t="s">
        <v>147</v>
      </c>
      <c r="C50" s="395"/>
      <c r="D50" s="396"/>
      <c r="E50" s="382"/>
      <c r="F50" s="382"/>
      <c r="G50" s="396"/>
      <c r="H50" s="396"/>
      <c r="I50" s="396"/>
      <c r="J50" s="397"/>
      <c r="K50" s="397"/>
      <c r="L50" s="397"/>
      <c r="M50" s="397"/>
      <c r="N50" s="397"/>
      <c r="O50" s="397"/>
      <c r="P50" s="397"/>
      <c r="Q50" s="397"/>
      <c r="R50" s="395"/>
      <c r="S50" s="395"/>
      <c r="T50" s="395"/>
      <c r="U50" s="394"/>
      <c r="V50" s="394"/>
      <c r="W50" s="394"/>
      <c r="X50" s="394"/>
      <c r="Y50" s="394"/>
      <c r="Z50" s="394"/>
      <c r="AA50" s="394"/>
      <c r="AB50" s="394"/>
      <c r="AC50" s="394"/>
      <c r="AD50" s="394"/>
      <c r="AE50" s="395">
        <v>3.0</v>
      </c>
      <c r="AF50" s="395"/>
      <c r="AG50" s="395"/>
      <c r="AH50" s="395"/>
      <c r="AI50" s="395"/>
      <c r="AJ50" s="395"/>
      <c r="AK50" s="395"/>
      <c r="AL50" s="395"/>
      <c r="AM50" s="395"/>
      <c r="AN50" s="395"/>
      <c r="AO50" s="395"/>
      <c r="AP50" s="395"/>
      <c r="AQ50" s="395">
        <v>1.0</v>
      </c>
      <c r="AR50" s="395">
        <v>1.0</v>
      </c>
      <c r="AS50" s="395">
        <v>1.0</v>
      </c>
      <c r="AT50" s="395"/>
      <c r="AU50" s="395"/>
      <c r="AV50" s="395">
        <v>2.0</v>
      </c>
      <c r="AW50" s="395"/>
      <c r="AX50" s="395"/>
      <c r="AY50" s="395"/>
      <c r="AZ50" s="395"/>
      <c r="BA50" s="395"/>
      <c r="BB50" s="395"/>
      <c r="BC50" s="395"/>
      <c r="BD50" s="395"/>
      <c r="BE50" s="395"/>
      <c r="BF50" s="395"/>
      <c r="BG50" s="395">
        <v>1.0</v>
      </c>
      <c r="BH50" s="396"/>
      <c r="BI50" s="395"/>
      <c r="BJ50" s="395">
        <v>8.0</v>
      </c>
      <c r="BK50" s="395">
        <v>8.0</v>
      </c>
      <c r="BL50" s="395">
        <v>14.0</v>
      </c>
      <c r="BM50" s="395">
        <v>6.0</v>
      </c>
      <c r="BN50" s="395">
        <v>10.0</v>
      </c>
      <c r="BO50" s="395">
        <v>8.0</v>
      </c>
      <c r="BP50" s="395"/>
      <c r="BQ50" s="395">
        <v>7.0</v>
      </c>
      <c r="BR50" s="395">
        <v>5.0</v>
      </c>
      <c r="BS50" s="395">
        <v>12.0</v>
      </c>
      <c r="BT50" s="395">
        <v>6.0</v>
      </c>
      <c r="BU50" s="395">
        <v>2.0</v>
      </c>
      <c r="BV50" s="395">
        <v>1.0</v>
      </c>
      <c r="BW50" s="395">
        <v>7.0</v>
      </c>
      <c r="BX50" s="395">
        <v>2.0</v>
      </c>
      <c r="BY50" s="395">
        <v>3.0</v>
      </c>
      <c r="BZ50" s="395"/>
      <c r="CA50" s="395">
        <v>2.0</v>
      </c>
      <c r="CB50" s="395">
        <v>3.0</v>
      </c>
      <c r="CC50" s="395">
        <v>8.0</v>
      </c>
      <c r="CD50" s="395"/>
      <c r="CE50" s="395">
        <v>1.0</v>
      </c>
      <c r="CF50" s="395">
        <v>4.0</v>
      </c>
      <c r="CG50" s="395">
        <v>5.0</v>
      </c>
      <c r="CH50" s="395">
        <v>2.0</v>
      </c>
      <c r="CI50" s="395">
        <v>1.0</v>
      </c>
      <c r="CJ50" s="395">
        <v>1.0</v>
      </c>
      <c r="CK50" s="395"/>
      <c r="CL50" s="395">
        <v>1.0</v>
      </c>
      <c r="CM50" s="395">
        <v>2.0</v>
      </c>
      <c r="CN50" s="395"/>
      <c r="CO50" s="395">
        <v>1.0</v>
      </c>
      <c r="CP50" s="395"/>
      <c r="CQ50" s="395">
        <v>4.0</v>
      </c>
      <c r="CR50" s="395"/>
      <c r="CS50" s="395">
        <v>8.0</v>
      </c>
      <c r="CT50" s="395">
        <v>4.0</v>
      </c>
      <c r="CU50" s="395">
        <v>2.0</v>
      </c>
      <c r="CV50" s="395">
        <v>1.0</v>
      </c>
      <c r="CW50" s="395">
        <v>4.0</v>
      </c>
      <c r="CX50" s="395">
        <v>3.0</v>
      </c>
      <c r="CY50" s="395">
        <v>4.0</v>
      </c>
      <c r="CZ50" s="395">
        <v>1.0</v>
      </c>
      <c r="DA50" s="395">
        <v>1.0</v>
      </c>
      <c r="DB50" s="395">
        <v>2.0</v>
      </c>
      <c r="DC50" s="398">
        <v>17.0</v>
      </c>
      <c r="DD50" s="398">
        <v>3.0</v>
      </c>
      <c r="DE50" s="398"/>
      <c r="DF50" s="398">
        <v>7.0</v>
      </c>
      <c r="DG50" s="398">
        <v>3.0</v>
      </c>
      <c r="DH50" s="398">
        <v>7.0</v>
      </c>
      <c r="DI50" s="398">
        <v>4.0</v>
      </c>
      <c r="DJ50" s="398"/>
      <c r="DK50" s="398">
        <v>4.0</v>
      </c>
      <c r="DL50" s="398"/>
      <c r="DM50" s="398">
        <v>3.0</v>
      </c>
      <c r="DN50" s="398">
        <v>7.0</v>
      </c>
      <c r="DO50" s="398">
        <v>6.0</v>
      </c>
      <c r="DP50" s="398">
        <v>6.0</v>
      </c>
      <c r="DQ50" s="398">
        <v>2.0</v>
      </c>
      <c r="DR50" s="398">
        <v>9.0</v>
      </c>
      <c r="DS50" s="398">
        <v>6.0</v>
      </c>
      <c r="DT50" s="398">
        <v>3.0</v>
      </c>
      <c r="DU50" s="398">
        <v>3.0</v>
      </c>
      <c r="DV50" s="398">
        <v>2.0</v>
      </c>
      <c r="DW50" s="398">
        <v>7.0</v>
      </c>
      <c r="DX50" s="398">
        <v>7.0</v>
      </c>
      <c r="DY50" s="398">
        <v>7.0</v>
      </c>
      <c r="DZ50" s="398">
        <v>3.0</v>
      </c>
      <c r="EA50" s="398">
        <v>2.0</v>
      </c>
      <c r="EB50" s="398">
        <v>2.0</v>
      </c>
      <c r="EC50" s="398">
        <v>7.0</v>
      </c>
      <c r="ED50" s="398">
        <v>4.0</v>
      </c>
      <c r="EE50" s="398">
        <v>14.0</v>
      </c>
      <c r="EF50" s="398">
        <v>8.0</v>
      </c>
      <c r="EG50" s="398">
        <v>19.0</v>
      </c>
      <c r="EH50" s="398">
        <v>6.0</v>
      </c>
      <c r="EI50" s="398">
        <v>16.0</v>
      </c>
      <c r="EJ50" s="398">
        <v>23.0</v>
      </c>
      <c r="EK50" s="398">
        <v>40.0</v>
      </c>
      <c r="EL50" s="398">
        <v>25.0</v>
      </c>
      <c r="EM50" s="398">
        <v>37.0</v>
      </c>
      <c r="EN50" s="398">
        <v>32.0</v>
      </c>
      <c r="EO50" s="398">
        <v>41.0</v>
      </c>
      <c r="EP50" s="398">
        <v>47.0</v>
      </c>
      <c r="EQ50" s="398">
        <v>61.0</v>
      </c>
      <c r="ER50" s="398">
        <v>51.0</v>
      </c>
      <c r="ES50" s="398">
        <v>89.0</v>
      </c>
      <c r="ET50" s="399">
        <v>70.0</v>
      </c>
      <c r="EU50" s="399">
        <v>59.0</v>
      </c>
      <c r="EV50" s="399">
        <v>53.0</v>
      </c>
      <c r="EW50" s="399">
        <v>106.0</v>
      </c>
      <c r="EX50" s="399">
        <v>111.0</v>
      </c>
      <c r="EY50" s="399">
        <v>127.0</v>
      </c>
      <c r="EZ50" s="399">
        <v>120.0</v>
      </c>
      <c r="FA50" s="399">
        <v>137.0</v>
      </c>
      <c r="FB50" s="399">
        <v>68.0</v>
      </c>
      <c r="FC50" s="399">
        <v>63.0</v>
      </c>
      <c r="FD50" s="399">
        <v>164.0</v>
      </c>
      <c r="FE50" s="399">
        <v>137.0</v>
      </c>
      <c r="FF50" s="399">
        <v>160.0</v>
      </c>
      <c r="FG50" s="399">
        <v>197.0</v>
      </c>
      <c r="FH50" s="399">
        <v>143.0</v>
      </c>
      <c r="FI50" s="399">
        <v>76.0</v>
      </c>
      <c r="FJ50" s="399">
        <v>110.0</v>
      </c>
      <c r="FK50" s="399">
        <v>159.0</v>
      </c>
      <c r="FL50" s="399">
        <v>207.0</v>
      </c>
      <c r="FM50" s="399">
        <v>155.0</v>
      </c>
      <c r="FN50" s="399">
        <v>105.0</v>
      </c>
      <c r="FO50" s="399">
        <v>117.0</v>
      </c>
      <c r="FP50" s="399">
        <v>84.0</v>
      </c>
      <c r="FQ50" s="395"/>
      <c r="FR50" s="400">
        <f t="shared" si="4"/>
        <v>3541</v>
      </c>
      <c r="FS50" s="395">
        <f t="shared" si="5"/>
        <v>937</v>
      </c>
      <c r="FT50" s="401">
        <f t="shared" si="6"/>
        <v>329.5524488</v>
      </c>
      <c r="FU50" s="402">
        <v>284325.0</v>
      </c>
      <c r="FV50" s="394"/>
      <c r="FW50" s="394"/>
      <c r="FX50" s="394"/>
      <c r="FY50" s="394"/>
      <c r="FZ50" s="394"/>
      <c r="GA50" s="394"/>
      <c r="GB50" s="394"/>
      <c r="GC50" s="394"/>
      <c r="GD50" s="394"/>
      <c r="GE50" s="394"/>
      <c r="GF50" s="394"/>
      <c r="GG50" s="394"/>
      <c r="GH50" s="394"/>
      <c r="GI50" s="394"/>
      <c r="GJ50" s="394"/>
      <c r="GK50" s="394"/>
    </row>
    <row r="51" ht="15.75" customHeight="1">
      <c r="A51" s="383"/>
      <c r="B51" s="383" t="s">
        <v>148</v>
      </c>
      <c r="C51" s="384"/>
      <c r="D51" s="385"/>
      <c r="E51" s="386"/>
      <c r="F51" s="386"/>
      <c r="G51" s="385"/>
      <c r="H51" s="385"/>
      <c r="I51" s="385"/>
      <c r="J51" s="387"/>
      <c r="K51" s="387"/>
      <c r="L51" s="387"/>
      <c r="M51" s="387"/>
      <c r="N51" s="387"/>
      <c r="O51" s="387"/>
      <c r="P51" s="387"/>
      <c r="Q51" s="387"/>
      <c r="R51" s="384"/>
      <c r="S51" s="384"/>
      <c r="T51" s="384"/>
      <c r="U51" s="383"/>
      <c r="V51" s="383"/>
      <c r="W51" s="383"/>
      <c r="X51" s="383"/>
      <c r="Y51" s="383"/>
      <c r="Z51" s="383"/>
      <c r="AA51" s="383"/>
      <c r="AB51" s="383"/>
      <c r="AC51" s="383"/>
      <c r="AD51" s="383"/>
      <c r="AE51" s="384"/>
      <c r="AF51" s="384"/>
      <c r="AG51" s="384"/>
      <c r="AH51" s="384"/>
      <c r="AI51" s="384"/>
      <c r="AJ51" s="384"/>
      <c r="AK51" s="384"/>
      <c r="AL51" s="384"/>
      <c r="AM51" s="384"/>
      <c r="AN51" s="384"/>
      <c r="AO51" s="384"/>
      <c r="AP51" s="384"/>
      <c r="AQ51" s="384"/>
      <c r="AR51" s="384"/>
      <c r="AS51" s="384"/>
      <c r="AT51" s="384"/>
      <c r="AU51" s="384"/>
      <c r="AV51" s="384"/>
      <c r="AW51" s="384"/>
      <c r="AX51" s="384"/>
      <c r="AY51" s="384"/>
      <c r="AZ51" s="384"/>
      <c r="BA51" s="384"/>
      <c r="BB51" s="384"/>
      <c r="BC51" s="384"/>
      <c r="BD51" s="384"/>
      <c r="BE51" s="384"/>
      <c r="BF51" s="384"/>
      <c r="BG51" s="385"/>
      <c r="BH51" s="385"/>
      <c r="BI51" s="384"/>
      <c r="BJ51" s="384"/>
      <c r="BK51" s="384"/>
      <c r="BL51" s="384"/>
      <c r="BM51" s="384"/>
      <c r="BN51" s="384"/>
      <c r="BO51" s="384"/>
      <c r="BP51" s="384"/>
      <c r="BQ51" s="384"/>
      <c r="BR51" s="384">
        <v>1.0</v>
      </c>
      <c r="BS51" s="384"/>
      <c r="BT51" s="384"/>
      <c r="BU51" s="384"/>
      <c r="BV51" s="384">
        <v>1.0</v>
      </c>
      <c r="BW51" s="384"/>
      <c r="BX51" s="384"/>
      <c r="BY51" s="384"/>
      <c r="BZ51" s="384"/>
      <c r="CA51" s="384"/>
      <c r="CB51" s="384"/>
      <c r="CC51" s="384"/>
      <c r="CD51" s="384">
        <v>1.0</v>
      </c>
      <c r="CE51" s="384">
        <v>6.0</v>
      </c>
      <c r="CF51" s="384">
        <v>1.0</v>
      </c>
      <c r="CG51" s="384"/>
      <c r="CH51" s="384"/>
      <c r="CI51" s="384"/>
      <c r="CJ51" s="384">
        <v>1.0</v>
      </c>
      <c r="CK51" s="384"/>
      <c r="CL51" s="384"/>
      <c r="CM51" s="384"/>
      <c r="CN51" s="384"/>
      <c r="CO51" s="384"/>
      <c r="CP51" s="384"/>
      <c r="CQ51" s="384"/>
      <c r="CR51" s="384"/>
      <c r="CS51" s="384"/>
      <c r="CT51" s="384"/>
      <c r="CU51" s="384">
        <v>1.0</v>
      </c>
      <c r="CV51" s="384">
        <v>1.0</v>
      </c>
      <c r="CW51" s="384"/>
      <c r="CX51" s="384"/>
      <c r="CY51" s="384"/>
      <c r="CZ51" s="384"/>
      <c r="DA51" s="384"/>
      <c r="DB51" s="384"/>
      <c r="DC51" s="384"/>
      <c r="DD51" s="384"/>
      <c r="DE51" s="384"/>
      <c r="DF51" s="384"/>
      <c r="DG51" s="388">
        <v>2.0</v>
      </c>
      <c r="DH51" s="384"/>
      <c r="DI51" s="384"/>
      <c r="DJ51" s="384"/>
      <c r="DK51" s="384"/>
      <c r="DL51" s="384"/>
      <c r="DM51" s="384"/>
      <c r="DN51" s="384"/>
      <c r="DO51" s="384"/>
      <c r="DP51" s="384"/>
      <c r="DQ51" s="384"/>
      <c r="DR51" s="384"/>
      <c r="DS51" s="384"/>
      <c r="DT51" s="384"/>
      <c r="DU51" s="384"/>
      <c r="DV51" s="388">
        <v>1.0</v>
      </c>
      <c r="DW51" s="384"/>
      <c r="DX51" s="384"/>
      <c r="DY51" s="384"/>
      <c r="DZ51" s="384"/>
      <c r="EA51" s="384"/>
      <c r="EB51" s="384"/>
      <c r="EC51" s="384"/>
      <c r="ED51" s="384"/>
      <c r="EE51" s="384"/>
      <c r="EF51" s="384"/>
      <c r="EG51" s="384"/>
      <c r="EH51" s="388">
        <v>1.0</v>
      </c>
      <c r="EI51" s="388"/>
      <c r="EM51" s="455">
        <v>1.0</v>
      </c>
      <c r="EN51" s="455"/>
      <c r="EO51" s="455"/>
      <c r="EP51" s="384"/>
      <c r="EQ51" s="388">
        <v>2.0</v>
      </c>
      <c r="ER51" s="388">
        <v>3.0</v>
      </c>
      <c r="ES51" s="388">
        <v>1.0</v>
      </c>
      <c r="ET51" s="389">
        <v>2.0</v>
      </c>
      <c r="EU51" s="389"/>
      <c r="EV51" s="389">
        <v>1.0</v>
      </c>
      <c r="EW51" s="389">
        <v>3.0</v>
      </c>
      <c r="EX51" s="389">
        <v>6.0</v>
      </c>
      <c r="EY51" s="389"/>
      <c r="EZ51" s="389">
        <v>3.0</v>
      </c>
      <c r="FA51" s="389">
        <v>2.0</v>
      </c>
      <c r="FB51" s="389">
        <v>7.0</v>
      </c>
      <c r="FC51" s="389">
        <v>6.0</v>
      </c>
      <c r="FD51" s="389">
        <v>1.0</v>
      </c>
      <c r="FE51" s="389">
        <v>7.0</v>
      </c>
      <c r="FF51" s="389">
        <v>5.0</v>
      </c>
      <c r="FG51" s="389">
        <v>3.0</v>
      </c>
      <c r="FH51" s="389"/>
      <c r="FI51" s="389"/>
      <c r="FJ51" s="389">
        <v>2.0</v>
      </c>
      <c r="FK51" s="389">
        <v>2.0</v>
      </c>
      <c r="FL51" s="389">
        <v>2.0</v>
      </c>
      <c r="FM51" s="389">
        <v>1.0</v>
      </c>
      <c r="FN51" s="389">
        <v>1.0</v>
      </c>
      <c r="FO51" s="389">
        <v>4.0</v>
      </c>
      <c r="FP51" s="389">
        <v>5.0</v>
      </c>
      <c r="FQ51" s="384"/>
      <c r="FR51" s="390">
        <f t="shared" si="4"/>
        <v>87</v>
      </c>
      <c r="FS51" s="384">
        <f t="shared" si="5"/>
        <v>17</v>
      </c>
      <c r="FT51" s="405">
        <f t="shared" si="6"/>
        <v>22.55210199</v>
      </c>
      <c r="FU51" s="392">
        <v>75381.0</v>
      </c>
      <c r="FV51" s="383"/>
      <c r="FW51" s="383"/>
      <c r="FX51" s="383"/>
      <c r="FY51" s="383"/>
      <c r="FZ51" s="383"/>
      <c r="GA51" s="383"/>
      <c r="GB51" s="383"/>
      <c r="GC51" s="383"/>
      <c r="GD51" s="383"/>
      <c r="GE51" s="383"/>
      <c r="GF51" s="383"/>
      <c r="GG51" s="383"/>
      <c r="GH51" s="383"/>
      <c r="GI51" s="383"/>
      <c r="GJ51" s="383"/>
      <c r="GK51" s="383"/>
    </row>
    <row r="52" ht="15.75" customHeight="1">
      <c r="A52" s="394"/>
      <c r="B52" s="394" t="s">
        <v>149</v>
      </c>
      <c r="C52" s="395"/>
      <c r="D52" s="396"/>
      <c r="E52" s="382"/>
      <c r="F52" s="382"/>
      <c r="G52" s="396"/>
      <c r="H52" s="396"/>
      <c r="I52" s="396"/>
      <c r="J52" s="397"/>
      <c r="K52" s="397"/>
      <c r="L52" s="397"/>
      <c r="M52" s="397"/>
      <c r="N52" s="397"/>
      <c r="O52" s="397"/>
      <c r="P52" s="397"/>
      <c r="Q52" s="397"/>
      <c r="R52" s="395"/>
      <c r="S52" s="395"/>
      <c r="T52" s="395"/>
      <c r="U52" s="394"/>
      <c r="V52" s="394"/>
      <c r="W52" s="394"/>
      <c r="X52" s="394"/>
      <c r="Y52" s="394"/>
      <c r="Z52" s="394"/>
      <c r="AA52" s="394"/>
      <c r="AB52" s="394"/>
      <c r="AC52" s="394"/>
      <c r="AD52" s="394"/>
      <c r="AE52" s="395"/>
      <c r="AF52" s="395"/>
      <c r="AG52" s="395"/>
      <c r="AH52" s="395"/>
      <c r="AI52" s="395"/>
      <c r="AJ52" s="395"/>
      <c r="AK52" s="395"/>
      <c r="AL52" s="395"/>
      <c r="AM52" s="395"/>
      <c r="AN52" s="395"/>
      <c r="AO52" s="395">
        <v>3.0</v>
      </c>
      <c r="AP52" s="395"/>
      <c r="AQ52" s="395"/>
      <c r="AR52" s="395"/>
      <c r="AS52" s="395"/>
      <c r="AT52" s="395"/>
      <c r="AU52" s="395"/>
      <c r="AV52" s="395"/>
      <c r="AW52" s="395"/>
      <c r="AX52" s="395"/>
      <c r="AY52" s="395"/>
      <c r="AZ52" s="395"/>
      <c r="BA52" s="395"/>
      <c r="BB52" s="395"/>
      <c r="BC52" s="395">
        <v>4.0</v>
      </c>
      <c r="BD52" s="395"/>
      <c r="BE52" s="395"/>
      <c r="BF52" s="395">
        <v>1.0</v>
      </c>
      <c r="BG52" s="396"/>
      <c r="BH52" s="396"/>
      <c r="BI52" s="395">
        <v>1.0</v>
      </c>
      <c r="BJ52" s="395"/>
      <c r="BK52" s="395"/>
      <c r="BL52" s="395"/>
      <c r="BM52" s="395">
        <v>1.0</v>
      </c>
      <c r="BN52" s="395">
        <v>2.0</v>
      </c>
      <c r="BO52" s="395"/>
      <c r="BP52" s="395"/>
      <c r="BQ52" s="395"/>
      <c r="BR52" s="395"/>
      <c r="BS52" s="395">
        <v>2.0</v>
      </c>
      <c r="BT52" s="395">
        <v>3.0</v>
      </c>
      <c r="BU52" s="395"/>
      <c r="BV52" s="395">
        <v>1.0</v>
      </c>
      <c r="BW52" s="395">
        <v>1.0</v>
      </c>
      <c r="BX52" s="395"/>
      <c r="BY52" s="395">
        <v>3.0</v>
      </c>
      <c r="BZ52" s="395">
        <v>8.0</v>
      </c>
      <c r="CA52" s="395">
        <v>6.0</v>
      </c>
      <c r="CB52" s="395">
        <v>2.0</v>
      </c>
      <c r="CC52" s="395">
        <v>12.0</v>
      </c>
      <c r="CD52" s="395">
        <v>3.0</v>
      </c>
      <c r="CE52" s="395">
        <v>12.0</v>
      </c>
      <c r="CF52" s="395">
        <v>3.0</v>
      </c>
      <c r="CG52" s="395">
        <v>22.0</v>
      </c>
      <c r="CH52" s="395">
        <v>8.0</v>
      </c>
      <c r="CI52" s="395">
        <v>3.0</v>
      </c>
      <c r="CJ52" s="395">
        <v>7.0</v>
      </c>
      <c r="CK52" s="395">
        <v>3.0</v>
      </c>
      <c r="CL52" s="395">
        <v>3.0</v>
      </c>
      <c r="CM52" s="395">
        <v>4.0</v>
      </c>
      <c r="CN52" s="395">
        <v>1.0</v>
      </c>
      <c r="CO52" s="395">
        <v>1.0</v>
      </c>
      <c r="CP52" s="395">
        <v>4.0</v>
      </c>
      <c r="CQ52" s="395">
        <v>2.0</v>
      </c>
      <c r="CR52" s="395">
        <v>5.0</v>
      </c>
      <c r="CS52" s="395">
        <v>23.0</v>
      </c>
      <c r="CT52" s="395">
        <v>15.0</v>
      </c>
      <c r="CU52" s="395">
        <v>6.0</v>
      </c>
      <c r="CV52" s="395">
        <v>3.0</v>
      </c>
      <c r="CW52" s="395">
        <v>4.0</v>
      </c>
      <c r="CX52" s="395">
        <v>2.0</v>
      </c>
      <c r="CY52" s="395">
        <v>3.0</v>
      </c>
      <c r="CZ52" s="395">
        <v>15.0</v>
      </c>
      <c r="DA52" s="395">
        <v>7.0</v>
      </c>
      <c r="DB52" s="395">
        <v>6.0</v>
      </c>
      <c r="DC52" s="398">
        <v>13.0</v>
      </c>
      <c r="DD52" s="398">
        <v>22.0</v>
      </c>
      <c r="DE52" s="398"/>
      <c r="DF52" s="398">
        <v>184.0</v>
      </c>
      <c r="DG52" s="398"/>
      <c r="DH52" s="398">
        <v>17.0</v>
      </c>
      <c r="DI52" s="398">
        <v>1.0</v>
      </c>
      <c r="DJ52" s="398"/>
      <c r="DK52" s="398"/>
      <c r="DL52" s="398"/>
      <c r="DM52" s="398">
        <v>1.0</v>
      </c>
      <c r="DN52" s="398">
        <v>2.0</v>
      </c>
      <c r="DO52" s="398">
        <v>2.0</v>
      </c>
      <c r="DP52" s="398">
        <v>5.0</v>
      </c>
      <c r="DQ52" s="398"/>
      <c r="DR52" s="398">
        <v>1.0</v>
      </c>
      <c r="DS52" s="398">
        <v>2.0</v>
      </c>
      <c r="DT52" s="398">
        <v>2.0</v>
      </c>
      <c r="DU52" s="398">
        <v>11.0</v>
      </c>
      <c r="DV52" s="398">
        <v>5.0</v>
      </c>
      <c r="DW52" s="398">
        <v>2.0</v>
      </c>
      <c r="DX52" s="398">
        <v>5.0</v>
      </c>
      <c r="DY52" s="398">
        <v>2.0</v>
      </c>
      <c r="DZ52" s="398">
        <v>2.0</v>
      </c>
      <c r="EA52" s="398">
        <v>3.0</v>
      </c>
      <c r="EB52" s="395"/>
      <c r="EC52" s="398">
        <v>7.0</v>
      </c>
      <c r="ED52" s="395"/>
      <c r="EE52" s="398">
        <v>2.0</v>
      </c>
      <c r="EF52" s="398">
        <v>6.0</v>
      </c>
      <c r="EG52" s="398">
        <v>3.0</v>
      </c>
      <c r="EH52" s="398">
        <v>1.0</v>
      </c>
      <c r="EI52" s="398">
        <v>1.0</v>
      </c>
      <c r="EJ52" s="398">
        <v>6.0</v>
      </c>
      <c r="EK52" s="398">
        <v>17.0</v>
      </c>
      <c r="EL52" s="398">
        <v>1.0</v>
      </c>
      <c r="EM52" s="398">
        <v>5.0</v>
      </c>
      <c r="EN52" s="398">
        <v>1.0</v>
      </c>
      <c r="EO52" s="398">
        <v>1.0</v>
      </c>
      <c r="EP52" s="398">
        <v>6.0</v>
      </c>
      <c r="EQ52" s="398">
        <v>5.0</v>
      </c>
      <c r="ER52" s="398">
        <v>7.0</v>
      </c>
      <c r="ES52" s="398">
        <v>2.0</v>
      </c>
      <c r="ET52" s="399">
        <v>14.0</v>
      </c>
      <c r="EU52" s="399">
        <v>10.0</v>
      </c>
      <c r="EV52" s="399">
        <v>14.0</v>
      </c>
      <c r="EW52" s="399">
        <v>11.0</v>
      </c>
      <c r="EX52" s="399">
        <v>16.0</v>
      </c>
      <c r="EY52" s="399">
        <v>36.0</v>
      </c>
      <c r="EZ52" s="399">
        <v>22.0</v>
      </c>
      <c r="FA52" s="399">
        <v>35.0</v>
      </c>
      <c r="FB52" s="399">
        <v>16.0</v>
      </c>
      <c r="FC52" s="399">
        <v>19.0</v>
      </c>
      <c r="FD52" s="399">
        <v>38.0</v>
      </c>
      <c r="FE52" s="399">
        <v>27.0</v>
      </c>
      <c r="FF52" s="399">
        <v>28.0</v>
      </c>
      <c r="FG52" s="399">
        <v>19.0</v>
      </c>
      <c r="FH52" s="399">
        <v>50.0</v>
      </c>
      <c r="FI52" s="399">
        <v>30.0</v>
      </c>
      <c r="FJ52" s="399">
        <v>6.0</v>
      </c>
      <c r="FK52" s="399">
        <v>11.0</v>
      </c>
      <c r="FL52" s="399">
        <v>47.0</v>
      </c>
      <c r="FM52" s="399">
        <v>15.0</v>
      </c>
      <c r="FN52" s="399">
        <v>23.0</v>
      </c>
      <c r="FO52" s="399">
        <v>70.0</v>
      </c>
      <c r="FP52" s="399">
        <v>23.0</v>
      </c>
      <c r="FQ52" s="395"/>
      <c r="FR52" s="400">
        <f t="shared" si="4"/>
        <v>1148</v>
      </c>
      <c r="FS52" s="395">
        <f t="shared" si="5"/>
        <v>195</v>
      </c>
      <c r="FT52" s="401">
        <f t="shared" si="6"/>
        <v>225.6004443</v>
      </c>
      <c r="FU52" s="402">
        <v>86436.0</v>
      </c>
      <c r="FV52" s="394"/>
      <c r="FW52" s="394"/>
      <c r="FX52" s="394"/>
      <c r="FY52" s="394"/>
      <c r="FZ52" s="394"/>
      <c r="GA52" s="394"/>
      <c r="GB52" s="394"/>
      <c r="GC52" s="394"/>
      <c r="GD52" s="394"/>
      <c r="GE52" s="394"/>
      <c r="GF52" s="394"/>
      <c r="GG52" s="394"/>
      <c r="GH52" s="394"/>
      <c r="GI52" s="394"/>
      <c r="GJ52" s="394"/>
      <c r="GK52" s="394"/>
    </row>
    <row r="53" ht="15.75" customHeight="1">
      <c r="A53" s="383"/>
      <c r="B53" s="383" t="s">
        <v>150</v>
      </c>
      <c r="C53" s="384"/>
      <c r="D53" s="385"/>
      <c r="E53" s="386"/>
      <c r="F53" s="386"/>
      <c r="G53" s="385"/>
      <c r="H53" s="385"/>
      <c r="I53" s="385"/>
      <c r="J53" s="387"/>
      <c r="K53" s="387"/>
      <c r="L53" s="387"/>
      <c r="M53" s="387"/>
      <c r="N53" s="387"/>
      <c r="O53" s="387"/>
      <c r="P53" s="387"/>
      <c r="Q53" s="387"/>
      <c r="R53" s="384"/>
      <c r="S53" s="384"/>
      <c r="T53" s="384"/>
      <c r="U53" s="383"/>
      <c r="V53" s="383"/>
      <c r="W53" s="383"/>
      <c r="X53" s="383"/>
      <c r="Y53" s="383"/>
      <c r="Z53" s="383"/>
      <c r="AA53" s="383"/>
      <c r="AB53" s="383"/>
      <c r="AC53" s="383"/>
      <c r="AD53" s="383"/>
      <c r="AE53" s="384"/>
      <c r="AF53" s="384"/>
      <c r="AG53" s="384"/>
      <c r="AH53" s="384"/>
      <c r="AI53" s="384"/>
      <c r="AJ53" s="384"/>
      <c r="AK53" s="384"/>
      <c r="AL53" s="384"/>
      <c r="AM53" s="384"/>
      <c r="AN53" s="384"/>
      <c r="AO53" s="384"/>
      <c r="AP53" s="384"/>
      <c r="AQ53" s="384"/>
      <c r="AR53" s="384"/>
      <c r="AS53" s="384"/>
      <c r="AT53" s="384"/>
      <c r="AU53" s="384"/>
      <c r="AV53" s="384"/>
      <c r="AW53" s="384"/>
      <c r="AX53" s="384"/>
      <c r="AY53" s="384"/>
      <c r="AZ53" s="384"/>
      <c r="BA53" s="384">
        <v>1.0</v>
      </c>
      <c r="BB53" s="384"/>
      <c r="BC53" s="384"/>
      <c r="BD53" s="384">
        <v>2.0</v>
      </c>
      <c r="BE53" s="384"/>
      <c r="BF53" s="384">
        <v>2.0</v>
      </c>
      <c r="BG53" s="385"/>
      <c r="BH53" s="385"/>
      <c r="BI53" s="384"/>
      <c r="BJ53" s="384"/>
      <c r="BK53" s="384"/>
      <c r="BL53" s="384"/>
      <c r="BM53" s="384"/>
      <c r="BN53" s="384"/>
      <c r="BO53" s="384"/>
      <c r="BP53" s="384"/>
      <c r="BQ53" s="384"/>
      <c r="BR53" s="384"/>
      <c r="BS53" s="384"/>
      <c r="BT53" s="384">
        <v>1.0</v>
      </c>
      <c r="BU53" s="384"/>
      <c r="BV53" s="384"/>
      <c r="BW53" s="384"/>
      <c r="BX53" s="384"/>
      <c r="BY53" s="384"/>
      <c r="BZ53" s="384"/>
      <c r="CA53" s="384"/>
      <c r="CB53" s="384"/>
      <c r="CC53" s="384"/>
      <c r="CD53" s="384"/>
      <c r="CE53" s="384"/>
      <c r="CF53" s="384"/>
      <c r="CG53" s="384"/>
      <c r="CH53" s="384"/>
      <c r="CI53" s="384"/>
      <c r="CJ53" s="384"/>
      <c r="CK53" s="384"/>
      <c r="CL53" s="384"/>
      <c r="CM53" s="384"/>
      <c r="CN53" s="384"/>
      <c r="CO53" s="384"/>
      <c r="CP53" s="384"/>
      <c r="CQ53" s="384"/>
      <c r="CR53" s="384"/>
      <c r="CS53" s="384">
        <v>1.0</v>
      </c>
      <c r="CT53" s="384"/>
      <c r="CU53" s="384"/>
      <c r="CV53" s="384"/>
      <c r="CW53" s="384"/>
      <c r="CX53" s="384"/>
      <c r="CY53" s="384"/>
      <c r="CZ53" s="384"/>
      <c r="DA53" s="384"/>
      <c r="DB53" s="384"/>
      <c r="DC53" s="384"/>
      <c r="DD53" s="384"/>
      <c r="DE53" s="384"/>
      <c r="DF53" s="384"/>
      <c r="DG53" s="384"/>
      <c r="DH53" s="388">
        <v>1.0</v>
      </c>
      <c r="DI53" s="388"/>
      <c r="DJ53" s="388"/>
      <c r="DK53" s="388"/>
      <c r="DL53" s="388"/>
      <c r="DM53" s="388"/>
      <c r="DN53" s="388"/>
      <c r="DO53" s="388"/>
      <c r="DP53" s="384"/>
      <c r="DQ53" s="388">
        <v>1.0</v>
      </c>
      <c r="DR53" s="388"/>
      <c r="DS53" s="388"/>
      <c r="DT53" s="388"/>
      <c r="DU53" s="384"/>
      <c r="DV53" s="384"/>
      <c r="DW53" s="384"/>
      <c r="DX53" s="384"/>
      <c r="DY53" s="384"/>
      <c r="DZ53" s="384"/>
      <c r="EA53" s="384"/>
      <c r="EB53" s="384"/>
      <c r="EC53" s="384"/>
      <c r="ED53" s="384"/>
      <c r="EE53" s="384"/>
      <c r="EF53" s="384"/>
      <c r="EG53" s="388">
        <v>1.0</v>
      </c>
      <c r="EH53" s="384"/>
      <c r="EI53" s="384"/>
      <c r="EJ53" s="388">
        <v>1.0</v>
      </c>
      <c r="EK53" s="388"/>
      <c r="EL53" s="388">
        <v>3.0</v>
      </c>
      <c r="EM53" s="388"/>
      <c r="EN53" s="388"/>
      <c r="EO53" s="388"/>
      <c r="EP53" s="384"/>
      <c r="EQ53" s="388">
        <v>1.0</v>
      </c>
      <c r="ER53" s="388"/>
      <c r="ES53" s="388">
        <v>2.0</v>
      </c>
      <c r="ET53" s="389">
        <v>1.0</v>
      </c>
      <c r="EU53" s="389"/>
      <c r="EV53" s="389"/>
      <c r="EW53" s="389"/>
      <c r="EX53" s="389">
        <v>2.0</v>
      </c>
      <c r="EY53" s="389"/>
      <c r="EZ53" s="389">
        <v>3.0</v>
      </c>
      <c r="FA53" s="389">
        <v>2.0</v>
      </c>
      <c r="FB53" s="389">
        <v>3.0</v>
      </c>
      <c r="FC53" s="389"/>
      <c r="FD53" s="389"/>
      <c r="FE53" s="389">
        <v>1.0</v>
      </c>
      <c r="FF53" s="389">
        <v>2.0</v>
      </c>
      <c r="FG53" s="389">
        <v>1.0</v>
      </c>
      <c r="FH53" s="389"/>
      <c r="FI53" s="389">
        <v>2.0</v>
      </c>
      <c r="FJ53" s="420"/>
      <c r="FK53" s="420"/>
      <c r="FL53" s="389">
        <v>1.0</v>
      </c>
      <c r="FM53" s="389"/>
      <c r="FN53" s="389"/>
      <c r="FO53" s="389"/>
      <c r="FP53" s="389">
        <v>1.0</v>
      </c>
      <c r="FQ53" s="384"/>
      <c r="FR53" s="390">
        <f t="shared" si="4"/>
        <v>36</v>
      </c>
      <c r="FS53" s="384">
        <f t="shared" si="5"/>
        <v>2</v>
      </c>
      <c r="FT53" s="405">
        <f t="shared" si="6"/>
        <v>8.44131178</v>
      </c>
      <c r="FU53" s="392">
        <v>23693.0</v>
      </c>
      <c r="FV53" s="383"/>
      <c r="FW53" s="383"/>
      <c r="FX53" s="383"/>
      <c r="FY53" s="383"/>
      <c r="FZ53" s="383"/>
      <c r="GA53" s="383"/>
      <c r="GB53" s="383"/>
      <c r="GC53" s="383"/>
      <c r="GD53" s="383"/>
      <c r="GE53" s="383"/>
      <c r="GF53" s="383"/>
      <c r="GG53" s="383"/>
      <c r="GH53" s="383"/>
      <c r="GI53" s="383"/>
      <c r="GJ53" s="383"/>
      <c r="GK53" s="383"/>
    </row>
    <row r="54" ht="15.75" customHeight="1">
      <c r="A54" s="394"/>
      <c r="B54" s="394" t="s">
        <v>151</v>
      </c>
      <c r="C54" s="395"/>
      <c r="D54" s="396"/>
      <c r="E54" s="382"/>
      <c r="F54" s="382"/>
      <c r="G54" s="396"/>
      <c r="H54" s="396"/>
      <c r="I54" s="396"/>
      <c r="J54" s="397"/>
      <c r="K54" s="397"/>
      <c r="L54" s="397"/>
      <c r="M54" s="397"/>
      <c r="N54" s="397"/>
      <c r="O54" s="397"/>
      <c r="P54" s="397"/>
      <c r="Q54" s="397"/>
      <c r="R54" s="395"/>
      <c r="S54" s="395"/>
      <c r="T54" s="395"/>
      <c r="U54" s="394"/>
      <c r="V54" s="394"/>
      <c r="W54" s="394"/>
      <c r="X54" s="394"/>
      <c r="Y54" s="394"/>
      <c r="Z54" s="394"/>
      <c r="AA54" s="394"/>
      <c r="AB54" s="394"/>
      <c r="AC54" s="394"/>
      <c r="AD54" s="394"/>
      <c r="AE54" s="395"/>
      <c r="AF54" s="395"/>
      <c r="AG54" s="395"/>
      <c r="AH54" s="395"/>
      <c r="AI54" s="395"/>
      <c r="AJ54" s="395"/>
      <c r="AK54" s="395"/>
      <c r="AL54" s="395"/>
      <c r="AM54" s="395"/>
      <c r="AN54" s="395"/>
      <c r="AO54" s="395"/>
      <c r="AP54" s="395"/>
      <c r="AQ54" s="395"/>
      <c r="AR54" s="395"/>
      <c r="AS54" s="395"/>
      <c r="AT54" s="395"/>
      <c r="AU54" s="395"/>
      <c r="AV54" s="395"/>
      <c r="AW54" s="395"/>
      <c r="AX54" s="395"/>
      <c r="AY54" s="395"/>
      <c r="AZ54" s="395"/>
      <c r="BA54" s="395"/>
      <c r="BB54" s="395"/>
      <c r="BC54" s="395"/>
      <c r="BD54" s="395"/>
      <c r="BE54" s="395"/>
      <c r="BF54" s="395"/>
      <c r="BG54" s="396"/>
      <c r="BH54" s="396"/>
      <c r="BI54" s="395"/>
      <c r="BJ54" s="395"/>
      <c r="BK54" s="395"/>
      <c r="BL54" s="395"/>
      <c r="BM54" s="395"/>
      <c r="BN54" s="395"/>
      <c r="BO54" s="395"/>
      <c r="BP54" s="395"/>
      <c r="BQ54" s="395"/>
      <c r="BR54" s="395"/>
      <c r="BS54" s="395"/>
      <c r="BT54" s="395"/>
      <c r="BU54" s="395"/>
      <c r="BV54" s="395"/>
      <c r="BW54" s="395"/>
      <c r="BX54" s="395"/>
      <c r="BY54" s="395"/>
      <c r="BZ54" s="395"/>
      <c r="CA54" s="395"/>
      <c r="CB54" s="395"/>
      <c r="CC54" s="395"/>
      <c r="CD54" s="395"/>
      <c r="CE54" s="395"/>
      <c r="CF54" s="395"/>
      <c r="CG54" s="395"/>
      <c r="CH54" s="395"/>
      <c r="CI54" s="395"/>
      <c r="CJ54" s="395"/>
      <c r="CK54" s="395"/>
      <c r="CL54" s="395"/>
      <c r="CM54" s="395"/>
      <c r="CN54" s="395"/>
      <c r="CO54" s="395"/>
      <c r="CP54" s="395"/>
      <c r="CQ54" s="395"/>
      <c r="CR54" s="395"/>
      <c r="CS54" s="395"/>
      <c r="CT54" s="395"/>
      <c r="CU54" s="395">
        <v>3.0</v>
      </c>
      <c r="CV54" s="395"/>
      <c r="CW54" s="395"/>
      <c r="CX54" s="395"/>
      <c r="CY54" s="395"/>
      <c r="CZ54" s="395"/>
      <c r="DA54" s="395"/>
      <c r="DB54" s="395"/>
      <c r="DC54" s="395"/>
      <c r="DD54" s="395"/>
      <c r="DE54" s="395"/>
      <c r="DF54" s="395"/>
      <c r="DG54" s="395"/>
      <c r="DH54" s="395"/>
      <c r="DI54" s="395"/>
      <c r="DJ54" s="395"/>
      <c r="DK54" s="395"/>
      <c r="DL54" s="395"/>
      <c r="DM54" s="395"/>
      <c r="DN54" s="395"/>
      <c r="DO54" s="395"/>
      <c r="DP54" s="395"/>
      <c r="DQ54" s="395"/>
      <c r="DR54" s="395"/>
      <c r="DS54" s="395"/>
      <c r="DT54" s="395"/>
      <c r="DU54" s="395"/>
      <c r="DV54" s="395"/>
      <c r="DW54" s="395"/>
      <c r="DX54" s="395"/>
      <c r="DY54" s="395"/>
      <c r="DZ54" s="395"/>
      <c r="EA54" s="395"/>
      <c r="EB54" s="395"/>
      <c r="EC54" s="395"/>
      <c r="ED54" s="395"/>
      <c r="EE54" s="398">
        <v>1.0</v>
      </c>
      <c r="EF54" s="395"/>
      <c r="EG54" s="395"/>
      <c r="EH54" s="395"/>
      <c r="EI54" s="395"/>
      <c r="EJ54" s="395"/>
      <c r="EK54" s="395"/>
      <c r="EL54" s="395"/>
      <c r="EM54" s="395"/>
      <c r="EN54" s="395"/>
      <c r="EO54" s="395"/>
      <c r="EP54" s="395"/>
      <c r="EQ54" s="398">
        <v>1.0</v>
      </c>
      <c r="ER54" s="398"/>
      <c r="ES54" s="398"/>
      <c r="ET54" s="407"/>
      <c r="EU54" s="407"/>
      <c r="EV54" s="399">
        <v>1.0</v>
      </c>
      <c r="EW54" s="399"/>
      <c r="EX54" s="399">
        <v>3.0</v>
      </c>
      <c r="EY54" s="399">
        <v>1.0</v>
      </c>
      <c r="EZ54" s="399"/>
      <c r="FA54" s="399"/>
      <c r="FB54" s="399"/>
      <c r="FC54" s="399"/>
      <c r="FD54" s="399">
        <v>5.0</v>
      </c>
      <c r="FE54" s="399">
        <v>4.0</v>
      </c>
      <c r="FF54" s="399"/>
      <c r="FG54" s="399"/>
      <c r="FH54" s="399">
        <v>3.0</v>
      </c>
      <c r="FI54" s="399"/>
      <c r="FJ54" s="399">
        <v>1.0</v>
      </c>
      <c r="FK54" s="399">
        <v>10.0</v>
      </c>
      <c r="FL54" s="399">
        <v>4.0</v>
      </c>
      <c r="FM54" s="399">
        <v>1.0</v>
      </c>
      <c r="FN54" s="399">
        <v>2.0</v>
      </c>
      <c r="FO54" s="399"/>
      <c r="FP54" s="399"/>
      <c r="FQ54" s="395"/>
      <c r="FR54" s="400">
        <f t="shared" si="4"/>
        <v>40</v>
      </c>
      <c r="FS54" s="395">
        <f t="shared" si="5"/>
        <v>18</v>
      </c>
      <c r="FT54" s="401">
        <f t="shared" si="6"/>
        <v>104.2752868</v>
      </c>
      <c r="FU54" s="402">
        <v>17262.0</v>
      </c>
      <c r="FV54" s="394"/>
      <c r="FW54" s="394"/>
      <c r="FX54" s="394"/>
      <c r="FY54" s="394"/>
      <c r="FZ54" s="394"/>
      <c r="GA54" s="394"/>
      <c r="GB54" s="394"/>
      <c r="GC54" s="394"/>
      <c r="GD54" s="394"/>
      <c r="GE54" s="394"/>
      <c r="GF54" s="394"/>
      <c r="GG54" s="394"/>
      <c r="GH54" s="394"/>
      <c r="GI54" s="394"/>
      <c r="GJ54" s="394"/>
      <c r="GK54" s="394"/>
    </row>
    <row r="55" ht="15.75" customHeight="1">
      <c r="A55" s="383"/>
      <c r="B55" s="383" t="s">
        <v>152</v>
      </c>
      <c r="C55" s="384"/>
      <c r="D55" s="385"/>
      <c r="E55" s="386"/>
      <c r="F55" s="386"/>
      <c r="G55" s="385"/>
      <c r="H55" s="385"/>
      <c r="I55" s="385"/>
      <c r="J55" s="387"/>
      <c r="K55" s="387"/>
      <c r="L55" s="387"/>
      <c r="M55" s="387"/>
      <c r="N55" s="387"/>
      <c r="O55" s="387"/>
      <c r="P55" s="387"/>
      <c r="Q55" s="387"/>
      <c r="R55" s="384"/>
      <c r="S55" s="384"/>
      <c r="T55" s="384"/>
      <c r="U55" s="383"/>
      <c r="V55" s="383"/>
      <c r="W55" s="383"/>
      <c r="X55" s="383"/>
      <c r="Y55" s="383"/>
      <c r="Z55" s="383"/>
      <c r="AA55" s="383"/>
      <c r="AB55" s="383"/>
      <c r="AC55" s="383"/>
      <c r="AD55" s="383"/>
      <c r="AE55" s="384"/>
      <c r="AF55" s="384"/>
      <c r="AG55" s="384"/>
      <c r="AH55" s="384"/>
      <c r="AI55" s="384"/>
      <c r="AJ55" s="384"/>
      <c r="AK55" s="384"/>
      <c r="AL55" s="384"/>
      <c r="AM55" s="384"/>
      <c r="AN55" s="384"/>
      <c r="AO55" s="384"/>
      <c r="AP55" s="384"/>
      <c r="AQ55" s="384"/>
      <c r="AR55" s="384">
        <v>2.0</v>
      </c>
      <c r="AS55" s="384">
        <v>2.0</v>
      </c>
      <c r="AT55" s="384">
        <v>1.0</v>
      </c>
      <c r="AU55" s="384"/>
      <c r="AV55" s="384"/>
      <c r="AW55" s="384">
        <v>1.0</v>
      </c>
      <c r="AX55" s="384">
        <v>1.0</v>
      </c>
      <c r="AY55" s="384">
        <v>1.0</v>
      </c>
      <c r="AZ55" s="384"/>
      <c r="BA55" s="384"/>
      <c r="BB55" s="384">
        <v>1.0</v>
      </c>
      <c r="BC55" s="384">
        <v>2.0</v>
      </c>
      <c r="BD55" s="384"/>
      <c r="BE55" s="384">
        <v>1.0</v>
      </c>
      <c r="BF55" s="384">
        <v>1.0</v>
      </c>
      <c r="BG55" s="384">
        <v>6.0</v>
      </c>
      <c r="BH55" s="385"/>
      <c r="BI55" s="384">
        <v>1.0</v>
      </c>
      <c r="BJ55" s="384"/>
      <c r="BK55" s="384">
        <v>6.0</v>
      </c>
      <c r="BL55" s="384">
        <v>2.0</v>
      </c>
      <c r="BM55" s="384">
        <v>3.0</v>
      </c>
      <c r="BN55" s="384">
        <v>3.0</v>
      </c>
      <c r="BO55" s="384">
        <v>1.0</v>
      </c>
      <c r="BP55" s="384">
        <v>5.0</v>
      </c>
      <c r="BQ55" s="384"/>
      <c r="BR55" s="384">
        <v>11.0</v>
      </c>
      <c r="BS55" s="384">
        <v>3.0</v>
      </c>
      <c r="BT55" s="384"/>
      <c r="BU55" s="384">
        <v>3.0</v>
      </c>
      <c r="BV55" s="384">
        <v>3.0</v>
      </c>
      <c r="BW55" s="384"/>
      <c r="BX55" s="384">
        <v>2.0</v>
      </c>
      <c r="BY55" s="384">
        <v>3.0</v>
      </c>
      <c r="BZ55" s="384"/>
      <c r="CA55" s="384">
        <v>1.0</v>
      </c>
      <c r="CB55" s="384">
        <v>7.0</v>
      </c>
      <c r="CC55" s="384">
        <v>3.0</v>
      </c>
      <c r="CD55" s="384">
        <v>1.0</v>
      </c>
      <c r="CE55" s="384">
        <v>2.0</v>
      </c>
      <c r="CF55" s="384">
        <v>1.0</v>
      </c>
      <c r="CG55" s="384"/>
      <c r="CH55" s="384">
        <v>1.0</v>
      </c>
      <c r="CI55" s="384">
        <v>2.0</v>
      </c>
      <c r="CJ55" s="384"/>
      <c r="CK55" s="384"/>
      <c r="CL55" s="384"/>
      <c r="CM55" s="384">
        <v>2.0</v>
      </c>
      <c r="CN55" s="384"/>
      <c r="CO55" s="384">
        <v>1.0</v>
      </c>
      <c r="CP55" s="384"/>
      <c r="CQ55" s="384"/>
      <c r="CR55" s="384"/>
      <c r="CS55" s="384"/>
      <c r="CT55" s="384">
        <v>1.0</v>
      </c>
      <c r="CU55" s="384"/>
      <c r="CV55" s="384"/>
      <c r="CW55" s="384"/>
      <c r="CX55" s="384">
        <v>1.0</v>
      </c>
      <c r="CY55" s="384"/>
      <c r="CZ55" s="384"/>
      <c r="DA55" s="384">
        <v>1.0</v>
      </c>
      <c r="DB55" s="384"/>
      <c r="DC55" s="388">
        <v>2.0</v>
      </c>
      <c r="DD55" s="388">
        <v>2.0</v>
      </c>
      <c r="DE55" s="388"/>
      <c r="DF55" s="388"/>
      <c r="DG55" s="388"/>
      <c r="DH55" s="388">
        <v>1.0</v>
      </c>
      <c r="DI55" s="388"/>
      <c r="DJ55" s="388"/>
      <c r="DK55" s="388"/>
      <c r="DL55" s="388">
        <v>2.0</v>
      </c>
      <c r="DM55" s="388"/>
      <c r="DN55" s="388">
        <v>1.0</v>
      </c>
      <c r="DO55" s="388"/>
      <c r="DP55" s="388">
        <v>1.0</v>
      </c>
      <c r="DQ55" s="388"/>
      <c r="DR55" s="388">
        <v>4.0</v>
      </c>
      <c r="DS55" s="388"/>
      <c r="DT55" s="388">
        <v>2.0</v>
      </c>
      <c r="DU55" s="388">
        <v>3.0</v>
      </c>
      <c r="DV55" s="388">
        <v>1.0</v>
      </c>
      <c r="DW55" s="388">
        <v>4.0</v>
      </c>
      <c r="DX55" s="388">
        <v>2.0</v>
      </c>
      <c r="DY55" s="388">
        <v>1.0</v>
      </c>
      <c r="DZ55" s="388">
        <v>1.0</v>
      </c>
      <c r="EA55" s="388">
        <v>1.0</v>
      </c>
      <c r="EB55" s="388">
        <v>2.0</v>
      </c>
      <c r="EC55" s="388">
        <v>1.0</v>
      </c>
      <c r="ED55" s="388">
        <v>2.0</v>
      </c>
      <c r="EE55" s="388">
        <v>8.0</v>
      </c>
      <c r="EF55" s="388">
        <v>3.0</v>
      </c>
      <c r="EG55" s="388">
        <v>1.0</v>
      </c>
      <c r="EH55" s="388">
        <v>1.0</v>
      </c>
      <c r="EI55" s="388">
        <v>2.0</v>
      </c>
      <c r="EJ55" s="388">
        <v>3.0</v>
      </c>
      <c r="EK55" s="388">
        <v>7.0</v>
      </c>
      <c r="EL55" s="388">
        <v>9.0</v>
      </c>
      <c r="EM55" s="388">
        <v>8.0</v>
      </c>
      <c r="EN55" s="388">
        <v>7.0</v>
      </c>
      <c r="EO55" s="388">
        <v>5.0</v>
      </c>
      <c r="EP55" s="388">
        <v>8.0</v>
      </c>
      <c r="EQ55" s="388">
        <v>10.0</v>
      </c>
      <c r="ER55" s="388">
        <v>8.0</v>
      </c>
      <c r="ES55" s="388">
        <v>11.0</v>
      </c>
      <c r="ET55" s="389">
        <v>15.0</v>
      </c>
      <c r="EU55" s="389">
        <v>42.0</v>
      </c>
      <c r="EV55" s="389">
        <v>11.0</v>
      </c>
      <c r="EW55" s="389">
        <v>11.0</v>
      </c>
      <c r="EX55" s="389">
        <v>26.0</v>
      </c>
      <c r="EY55" s="389">
        <v>31.0</v>
      </c>
      <c r="EZ55" s="389">
        <v>41.0</v>
      </c>
      <c r="FA55" s="389">
        <v>46.0</v>
      </c>
      <c r="FB55" s="389">
        <v>59.0</v>
      </c>
      <c r="FC55" s="389">
        <v>27.0</v>
      </c>
      <c r="FD55" s="389">
        <v>53.0</v>
      </c>
      <c r="FE55" s="389">
        <v>42.0</v>
      </c>
      <c r="FF55" s="389">
        <v>71.0</v>
      </c>
      <c r="FG55" s="389">
        <v>103.0</v>
      </c>
      <c r="FH55" s="389">
        <v>81.0</v>
      </c>
      <c r="FI55" s="389">
        <v>43.0</v>
      </c>
      <c r="FJ55" s="389">
        <v>45.0</v>
      </c>
      <c r="FK55" s="389">
        <v>42.0</v>
      </c>
      <c r="FL55" s="389">
        <v>79.0</v>
      </c>
      <c r="FM55" s="389">
        <v>107.0</v>
      </c>
      <c r="FN55" s="389">
        <v>108.0</v>
      </c>
      <c r="FO55" s="389">
        <v>40.0</v>
      </c>
      <c r="FP55" s="389">
        <v>79.0</v>
      </c>
      <c r="FQ55" s="384"/>
      <c r="FR55" s="390">
        <f t="shared" si="4"/>
        <v>1415</v>
      </c>
      <c r="FS55" s="384">
        <f t="shared" si="5"/>
        <v>500</v>
      </c>
      <c r="FT55" s="405">
        <f t="shared" si="6"/>
        <v>263.1440451</v>
      </c>
      <c r="FU55" s="392">
        <v>190010.0</v>
      </c>
      <c r="FV55" s="383"/>
      <c r="FW55" s="383"/>
      <c r="FX55" s="383"/>
      <c r="FY55" s="383"/>
      <c r="FZ55" s="383"/>
      <c r="GA55" s="383"/>
      <c r="GB55" s="383"/>
      <c r="GC55" s="383"/>
      <c r="GD55" s="383"/>
      <c r="GE55" s="383"/>
      <c r="GF55" s="383"/>
      <c r="GG55" s="383"/>
      <c r="GH55" s="383"/>
      <c r="GI55" s="383"/>
      <c r="GJ55" s="383"/>
      <c r="GK55" s="383"/>
    </row>
    <row r="56" ht="15.75" customHeight="1">
      <c r="A56" s="394"/>
      <c r="B56" s="394" t="s">
        <v>153</v>
      </c>
      <c r="C56" s="395"/>
      <c r="D56" s="396"/>
      <c r="E56" s="382"/>
      <c r="F56" s="382"/>
      <c r="G56" s="396"/>
      <c r="H56" s="396"/>
      <c r="I56" s="396"/>
      <c r="J56" s="397"/>
      <c r="K56" s="397"/>
      <c r="L56" s="397"/>
      <c r="M56" s="397"/>
      <c r="N56" s="397"/>
      <c r="O56" s="397"/>
      <c r="P56" s="397"/>
      <c r="Q56" s="397"/>
      <c r="R56" s="395"/>
      <c r="S56" s="395"/>
      <c r="T56" s="395"/>
      <c r="U56" s="394"/>
      <c r="V56" s="394"/>
      <c r="W56" s="394"/>
      <c r="X56" s="394"/>
      <c r="Y56" s="394"/>
      <c r="Z56" s="394"/>
      <c r="AA56" s="394"/>
      <c r="AB56" s="394"/>
      <c r="AC56" s="394"/>
      <c r="AD56" s="394"/>
      <c r="AE56" s="395"/>
      <c r="AF56" s="395"/>
      <c r="AG56" s="395"/>
      <c r="AH56" s="395"/>
      <c r="AI56" s="395"/>
      <c r="AJ56" s="395"/>
      <c r="AK56" s="395"/>
      <c r="AL56" s="395"/>
      <c r="AM56" s="395"/>
      <c r="AN56" s="395"/>
      <c r="AO56" s="395"/>
      <c r="AP56" s="395"/>
      <c r="AQ56" s="395"/>
      <c r="AR56" s="395"/>
      <c r="AS56" s="395"/>
      <c r="AT56" s="395"/>
      <c r="AU56" s="395"/>
      <c r="AV56" s="395"/>
      <c r="AW56" s="395"/>
      <c r="AX56" s="395"/>
      <c r="AY56" s="395"/>
      <c r="AZ56" s="395"/>
      <c r="BA56" s="395"/>
      <c r="BB56" s="395"/>
      <c r="BC56" s="395"/>
      <c r="BD56" s="395"/>
      <c r="BE56" s="395"/>
      <c r="BF56" s="395"/>
      <c r="BG56" s="396"/>
      <c r="BH56" s="396"/>
      <c r="BI56" s="395"/>
      <c r="BJ56" s="395"/>
      <c r="BK56" s="395"/>
      <c r="BL56" s="395">
        <v>1.0</v>
      </c>
      <c r="BM56" s="395"/>
      <c r="BN56" s="395"/>
      <c r="BO56" s="395"/>
      <c r="BP56" s="395"/>
      <c r="BQ56" s="395"/>
      <c r="BR56" s="395"/>
      <c r="BS56" s="395">
        <v>3.0</v>
      </c>
      <c r="BT56" s="395">
        <v>1.0</v>
      </c>
      <c r="BU56" s="395">
        <v>1.0</v>
      </c>
      <c r="BV56" s="395"/>
      <c r="BW56" s="395">
        <v>1.0</v>
      </c>
      <c r="BX56" s="395">
        <v>1.0</v>
      </c>
      <c r="BY56" s="395"/>
      <c r="BZ56" s="395"/>
      <c r="CA56" s="395">
        <v>1.0</v>
      </c>
      <c r="CB56" s="395"/>
      <c r="CC56" s="395"/>
      <c r="CD56" s="395">
        <v>2.0</v>
      </c>
      <c r="CE56" s="395"/>
      <c r="CF56" s="395">
        <v>5.0</v>
      </c>
      <c r="CG56" s="395"/>
      <c r="CH56" s="395">
        <v>2.0</v>
      </c>
      <c r="CI56" s="395">
        <v>1.0</v>
      </c>
      <c r="CJ56" s="395"/>
      <c r="CK56" s="395"/>
      <c r="CL56" s="395"/>
      <c r="CM56" s="395">
        <v>3.0</v>
      </c>
      <c r="CN56" s="395">
        <v>2.0</v>
      </c>
      <c r="CO56" s="395"/>
      <c r="CP56" s="395"/>
      <c r="CQ56" s="395"/>
      <c r="CR56" s="395">
        <v>1.0</v>
      </c>
      <c r="CS56" s="395"/>
      <c r="CT56" s="395"/>
      <c r="CU56" s="395"/>
      <c r="CV56" s="395"/>
      <c r="CW56" s="395">
        <v>2.0</v>
      </c>
      <c r="CX56" s="395"/>
      <c r="CY56" s="395"/>
      <c r="CZ56" s="395">
        <v>1.0</v>
      </c>
      <c r="DA56" s="395"/>
      <c r="DB56" s="395">
        <v>1.0</v>
      </c>
      <c r="DC56" s="395"/>
      <c r="DD56" s="398">
        <v>1.0</v>
      </c>
      <c r="DE56" s="398"/>
      <c r="DF56" s="398"/>
      <c r="DG56" s="398"/>
      <c r="DH56" s="395"/>
      <c r="DI56" s="398">
        <v>1.0</v>
      </c>
      <c r="DJ56" s="398"/>
      <c r="DK56" s="398"/>
      <c r="DL56" s="398">
        <v>1.0</v>
      </c>
      <c r="DM56" s="398"/>
      <c r="DN56" s="398">
        <v>1.0</v>
      </c>
      <c r="DO56" s="398"/>
      <c r="DP56" s="398">
        <v>1.0</v>
      </c>
      <c r="DQ56" s="398"/>
      <c r="DR56" s="398">
        <v>1.0</v>
      </c>
      <c r="DS56" s="398"/>
      <c r="DT56" s="398"/>
      <c r="DU56" s="398">
        <v>1.0</v>
      </c>
      <c r="DV56" s="395"/>
      <c r="DW56" s="395"/>
      <c r="DX56" s="395"/>
      <c r="DY56" s="395"/>
      <c r="DZ56" s="395"/>
      <c r="EA56" s="395"/>
      <c r="EB56" s="395"/>
      <c r="EC56" s="395"/>
      <c r="ED56" s="395"/>
      <c r="EE56" s="398">
        <v>3.0</v>
      </c>
      <c r="EF56" s="398">
        <v>1.0</v>
      </c>
      <c r="EG56" s="398">
        <v>1.0</v>
      </c>
      <c r="EH56" s="398">
        <v>4.0</v>
      </c>
      <c r="EI56" s="398">
        <v>3.0</v>
      </c>
      <c r="EJ56" s="398">
        <v>4.0</v>
      </c>
      <c r="EK56" s="398">
        <v>9.0</v>
      </c>
      <c r="EL56" s="398">
        <v>8.0</v>
      </c>
      <c r="EM56" s="398">
        <v>12.0</v>
      </c>
      <c r="EN56" s="398">
        <v>2.0</v>
      </c>
      <c r="EO56" s="398">
        <v>12.0</v>
      </c>
      <c r="EP56" s="398">
        <v>7.0</v>
      </c>
      <c r="EQ56" s="398">
        <v>10.0</v>
      </c>
      <c r="ER56" s="398">
        <v>30.0</v>
      </c>
      <c r="ES56" s="398">
        <v>38.0</v>
      </c>
      <c r="ET56" s="399">
        <v>8.0</v>
      </c>
      <c r="EU56" s="399">
        <v>5.0</v>
      </c>
      <c r="EV56" s="399">
        <v>14.0</v>
      </c>
      <c r="EW56" s="399">
        <v>51.0</v>
      </c>
      <c r="EX56" s="399">
        <v>31.0</v>
      </c>
      <c r="EY56" s="399">
        <v>34.0</v>
      </c>
      <c r="EZ56" s="399">
        <v>33.0</v>
      </c>
      <c r="FA56" s="399">
        <v>7.0</v>
      </c>
      <c r="FB56" s="399">
        <v>6.0</v>
      </c>
      <c r="FC56" s="399">
        <v>6.0</v>
      </c>
      <c r="FD56" s="399">
        <v>13.0</v>
      </c>
      <c r="FE56" s="399">
        <v>9.0</v>
      </c>
      <c r="FF56" s="399">
        <v>17.0</v>
      </c>
      <c r="FG56" s="399">
        <v>16.0</v>
      </c>
      <c r="FH56" s="399">
        <v>7.0</v>
      </c>
      <c r="FI56" s="399">
        <v>3.0</v>
      </c>
      <c r="FJ56" s="399">
        <v>13.0</v>
      </c>
      <c r="FK56" s="399">
        <v>11.0</v>
      </c>
      <c r="FL56" s="399">
        <v>16.0</v>
      </c>
      <c r="FM56" s="399">
        <v>12.0</v>
      </c>
      <c r="FN56" s="399">
        <v>9.0</v>
      </c>
      <c r="FO56" s="399">
        <v>14.0</v>
      </c>
      <c r="FP56" s="399">
        <v>2.0</v>
      </c>
      <c r="FQ56" s="395"/>
      <c r="FR56" s="400">
        <f t="shared" si="4"/>
        <v>517</v>
      </c>
      <c r="FS56" s="395">
        <f t="shared" si="5"/>
        <v>77</v>
      </c>
      <c r="FT56" s="401">
        <f t="shared" si="6"/>
        <v>48.13883992</v>
      </c>
      <c r="FU56" s="402">
        <v>159954.0</v>
      </c>
      <c r="FV56" s="394"/>
      <c r="FW56" s="394"/>
      <c r="FX56" s="394"/>
      <c r="FY56" s="394"/>
      <c r="FZ56" s="394"/>
      <c r="GA56" s="394"/>
      <c r="GB56" s="394"/>
      <c r="GC56" s="394"/>
      <c r="GD56" s="394"/>
      <c r="GE56" s="394"/>
      <c r="GF56" s="394"/>
      <c r="GG56" s="394"/>
      <c r="GH56" s="394"/>
      <c r="GI56" s="394"/>
      <c r="GJ56" s="394"/>
      <c r="GK56" s="394"/>
    </row>
    <row r="57" ht="15.75" customHeight="1">
      <c r="A57" s="383"/>
      <c r="B57" s="383" t="s">
        <v>154</v>
      </c>
      <c r="C57" s="384"/>
      <c r="D57" s="385"/>
      <c r="E57" s="386"/>
      <c r="F57" s="386"/>
      <c r="G57" s="385"/>
      <c r="H57" s="385"/>
      <c r="I57" s="385"/>
      <c r="J57" s="387"/>
      <c r="K57" s="387"/>
      <c r="L57" s="387"/>
      <c r="M57" s="387"/>
      <c r="N57" s="387"/>
      <c r="O57" s="387"/>
      <c r="P57" s="387"/>
      <c r="Q57" s="387"/>
      <c r="R57" s="384"/>
      <c r="S57" s="384"/>
      <c r="T57" s="384"/>
      <c r="U57" s="383"/>
      <c r="V57" s="383"/>
      <c r="W57" s="383"/>
      <c r="X57" s="383"/>
      <c r="Y57" s="383"/>
      <c r="Z57" s="383"/>
      <c r="AA57" s="383"/>
      <c r="AB57" s="383"/>
      <c r="AC57" s="383"/>
      <c r="AD57" s="383"/>
      <c r="AE57" s="384">
        <v>5.0</v>
      </c>
      <c r="AF57" s="384">
        <v>1.0</v>
      </c>
      <c r="AG57" s="384">
        <v>4.0</v>
      </c>
      <c r="AH57" s="384">
        <v>1.0</v>
      </c>
      <c r="AI57" s="384">
        <v>1.0</v>
      </c>
      <c r="AJ57" s="384">
        <v>6.0</v>
      </c>
      <c r="AK57" s="384">
        <v>1.0</v>
      </c>
      <c r="AL57" s="384">
        <v>2.0</v>
      </c>
      <c r="AM57" s="384"/>
      <c r="AN57" s="384">
        <v>6.0</v>
      </c>
      <c r="AO57" s="384">
        <v>2.0</v>
      </c>
      <c r="AP57" s="384">
        <v>1.0</v>
      </c>
      <c r="AQ57" s="384"/>
      <c r="AR57" s="384">
        <v>2.0</v>
      </c>
      <c r="AS57" s="384"/>
      <c r="AT57" s="384"/>
      <c r="AU57" s="384"/>
      <c r="AV57" s="384">
        <v>2.0</v>
      </c>
      <c r="AW57" s="384">
        <v>1.0</v>
      </c>
      <c r="AX57" s="384">
        <v>1.0</v>
      </c>
      <c r="AY57" s="384"/>
      <c r="AZ57" s="384">
        <v>2.0</v>
      </c>
      <c r="BA57" s="384"/>
      <c r="BB57" s="384"/>
      <c r="BC57" s="384"/>
      <c r="BD57" s="384"/>
      <c r="BE57" s="384">
        <v>2.0</v>
      </c>
      <c r="BF57" s="384"/>
      <c r="BG57" s="385"/>
      <c r="BH57" s="384">
        <v>2.0</v>
      </c>
      <c r="BI57" s="384"/>
      <c r="BJ57" s="384"/>
      <c r="BK57" s="384"/>
      <c r="BL57" s="384"/>
      <c r="BM57" s="384"/>
      <c r="BN57" s="384"/>
      <c r="BO57" s="384">
        <v>1.0</v>
      </c>
      <c r="BP57" s="384"/>
      <c r="BQ57" s="384">
        <v>1.0</v>
      </c>
      <c r="BR57" s="384">
        <v>7.0</v>
      </c>
      <c r="BS57" s="384">
        <v>1.0</v>
      </c>
      <c r="BT57" s="384"/>
      <c r="BU57" s="384">
        <v>1.0</v>
      </c>
      <c r="BV57" s="384">
        <v>1.0</v>
      </c>
      <c r="BW57" s="384"/>
      <c r="BX57" s="384"/>
      <c r="BY57" s="384">
        <v>5.0</v>
      </c>
      <c r="BZ57" s="384"/>
      <c r="CA57" s="384">
        <v>2.0</v>
      </c>
      <c r="CB57" s="384">
        <v>4.0</v>
      </c>
      <c r="CC57" s="384"/>
      <c r="CD57" s="384"/>
      <c r="CE57" s="384">
        <v>1.0</v>
      </c>
      <c r="CF57" s="384"/>
      <c r="CG57" s="384">
        <v>1.0</v>
      </c>
      <c r="CH57" s="384">
        <v>3.0</v>
      </c>
      <c r="CI57" s="384">
        <v>1.0</v>
      </c>
      <c r="CJ57" s="384">
        <v>1.0</v>
      </c>
      <c r="CK57" s="384"/>
      <c r="CL57" s="384"/>
      <c r="CM57" s="384"/>
      <c r="CN57" s="384">
        <v>4.0</v>
      </c>
      <c r="CO57" s="384"/>
      <c r="CP57" s="384"/>
      <c r="CQ57" s="384"/>
      <c r="CR57" s="384"/>
      <c r="CS57" s="384">
        <v>1.0</v>
      </c>
      <c r="CT57" s="384"/>
      <c r="CU57" s="384"/>
      <c r="CV57" s="384"/>
      <c r="CW57" s="384">
        <v>3.0</v>
      </c>
      <c r="CX57" s="384">
        <v>1.0</v>
      </c>
      <c r="CY57" s="384"/>
      <c r="CZ57" s="384"/>
      <c r="DA57" s="384"/>
      <c r="DB57" s="384">
        <v>2.0</v>
      </c>
      <c r="DC57" s="384"/>
      <c r="DD57" s="384"/>
      <c r="DE57" s="384"/>
      <c r="DF57" s="384"/>
      <c r="DG57" s="388">
        <v>2.0</v>
      </c>
      <c r="DH57" s="388">
        <v>1.0</v>
      </c>
      <c r="DI57" s="388"/>
      <c r="DJ57" s="388"/>
      <c r="DK57" s="388"/>
      <c r="DL57" s="388"/>
      <c r="DM57" s="388"/>
      <c r="DN57" s="388"/>
      <c r="DO57" s="388"/>
      <c r="DP57" s="384"/>
      <c r="DQ57" s="388">
        <v>1.0</v>
      </c>
      <c r="DR57" s="388"/>
      <c r="DS57" s="388"/>
      <c r="DT57" s="388"/>
      <c r="DU57" s="388">
        <v>5.0</v>
      </c>
      <c r="DV57" s="388">
        <v>2.0</v>
      </c>
      <c r="DW57" s="388">
        <v>1.0</v>
      </c>
      <c r="DX57" s="384"/>
      <c r="DY57" s="388">
        <v>2.0</v>
      </c>
      <c r="DZ57" s="384"/>
      <c r="EA57" s="388">
        <v>1.0</v>
      </c>
      <c r="EB57" s="388">
        <v>2.0</v>
      </c>
      <c r="EC57" s="388"/>
      <c r="ED57" s="388">
        <v>1.0</v>
      </c>
      <c r="EE57" s="388"/>
      <c r="EF57" s="388">
        <v>1.0</v>
      </c>
      <c r="EG57" s="388"/>
      <c r="EH57" s="388"/>
      <c r="EI57" s="388"/>
      <c r="EJ57" s="388">
        <v>3.0</v>
      </c>
      <c r="EK57" s="388">
        <v>4.0</v>
      </c>
      <c r="EL57" s="388">
        <v>6.0</v>
      </c>
      <c r="EM57" s="388">
        <v>3.0</v>
      </c>
      <c r="EN57" s="388">
        <v>11.0</v>
      </c>
      <c r="EO57" s="388">
        <v>3.0</v>
      </c>
      <c r="EP57" s="388">
        <v>15.0</v>
      </c>
      <c r="EQ57" s="388">
        <v>8.0</v>
      </c>
      <c r="ER57" s="388">
        <v>30.0</v>
      </c>
      <c r="ES57" s="388">
        <v>20.0</v>
      </c>
      <c r="ET57" s="389">
        <v>31.0</v>
      </c>
      <c r="EU57" s="389">
        <v>30.0</v>
      </c>
      <c r="EV57" s="389">
        <v>8.0</v>
      </c>
      <c r="EW57" s="389">
        <v>25.0</v>
      </c>
      <c r="EX57" s="389">
        <v>55.0</v>
      </c>
      <c r="EY57" s="389">
        <v>31.0</v>
      </c>
      <c r="EZ57" s="389">
        <v>49.0</v>
      </c>
      <c r="FA57" s="389">
        <v>41.0</v>
      </c>
      <c r="FB57" s="389">
        <v>12.0</v>
      </c>
      <c r="FC57" s="389">
        <v>6.0</v>
      </c>
      <c r="FD57" s="389">
        <v>32.0</v>
      </c>
      <c r="FE57" s="389">
        <v>33.0</v>
      </c>
      <c r="FF57" s="389">
        <v>37.0</v>
      </c>
      <c r="FG57" s="389">
        <v>47.0</v>
      </c>
      <c r="FH57" s="389">
        <v>21.0</v>
      </c>
      <c r="FI57" s="389">
        <v>27.0</v>
      </c>
      <c r="FJ57" s="389">
        <v>7.0</v>
      </c>
      <c r="FK57" s="389">
        <v>32.0</v>
      </c>
      <c r="FL57" s="389">
        <v>34.0</v>
      </c>
      <c r="FM57" s="389">
        <v>35.0</v>
      </c>
      <c r="FN57" s="389">
        <v>31.0</v>
      </c>
      <c r="FO57" s="389">
        <v>93.0</v>
      </c>
      <c r="FP57" s="389">
        <v>61.0</v>
      </c>
      <c r="FQ57" s="388"/>
      <c r="FR57" s="390">
        <f t="shared" si="4"/>
        <v>983</v>
      </c>
      <c r="FS57" s="384">
        <f t="shared" si="5"/>
        <v>293</v>
      </c>
      <c r="FT57" s="405">
        <f t="shared" si="6"/>
        <v>263.4370898</v>
      </c>
      <c r="FU57" s="392">
        <v>111222.0</v>
      </c>
      <c r="FV57" s="383"/>
      <c r="FW57" s="383"/>
      <c r="FX57" s="383"/>
      <c r="FY57" s="383"/>
      <c r="FZ57" s="383"/>
      <c r="GA57" s="383"/>
      <c r="GB57" s="383"/>
      <c r="GC57" s="383"/>
      <c r="GD57" s="383"/>
      <c r="GE57" s="383"/>
      <c r="GF57" s="383"/>
      <c r="GG57" s="383"/>
      <c r="GH57" s="383"/>
      <c r="GI57" s="383"/>
      <c r="GJ57" s="383"/>
      <c r="GK57" s="383"/>
    </row>
    <row r="58" ht="15.75" customHeight="1">
      <c r="A58" s="394"/>
      <c r="B58" s="394" t="s">
        <v>155</v>
      </c>
      <c r="C58" s="395"/>
      <c r="D58" s="396"/>
      <c r="E58" s="382"/>
      <c r="F58" s="382"/>
      <c r="G58" s="396"/>
      <c r="H58" s="396"/>
      <c r="I58" s="396"/>
      <c r="J58" s="397"/>
      <c r="K58" s="397"/>
      <c r="L58" s="397"/>
      <c r="M58" s="397"/>
      <c r="N58" s="397"/>
      <c r="O58" s="397"/>
      <c r="P58" s="397"/>
      <c r="Q58" s="397"/>
      <c r="R58" s="395"/>
      <c r="S58" s="395"/>
      <c r="T58" s="395"/>
      <c r="U58" s="394"/>
      <c r="V58" s="394"/>
      <c r="W58" s="394"/>
      <c r="X58" s="394"/>
      <c r="Y58" s="394"/>
      <c r="Z58" s="394"/>
      <c r="AA58" s="394"/>
      <c r="AB58" s="394"/>
      <c r="AC58" s="394"/>
      <c r="AD58" s="394"/>
      <c r="AE58" s="395"/>
      <c r="AF58" s="395"/>
      <c r="AG58" s="395"/>
      <c r="AH58" s="395"/>
      <c r="AI58" s="395"/>
      <c r="AJ58" s="395"/>
      <c r="AK58" s="395"/>
      <c r="AL58" s="395"/>
      <c r="AM58" s="395"/>
      <c r="AN58" s="395"/>
      <c r="AO58" s="395"/>
      <c r="AP58" s="395"/>
      <c r="AQ58" s="395"/>
      <c r="AR58" s="395"/>
      <c r="AS58" s="395"/>
      <c r="AT58" s="395"/>
      <c r="AU58" s="395"/>
      <c r="AV58" s="395">
        <v>1.0</v>
      </c>
      <c r="AW58" s="395"/>
      <c r="AX58" s="395"/>
      <c r="AY58" s="395"/>
      <c r="AZ58" s="395"/>
      <c r="BA58" s="395"/>
      <c r="BB58" s="395"/>
      <c r="BC58" s="395"/>
      <c r="BD58" s="395"/>
      <c r="BE58" s="395"/>
      <c r="BF58" s="395">
        <v>1.0</v>
      </c>
      <c r="BG58" s="395">
        <v>1.0</v>
      </c>
      <c r="BH58" s="396"/>
      <c r="BI58" s="395">
        <v>1.0</v>
      </c>
      <c r="BJ58" s="395">
        <v>1.0</v>
      </c>
      <c r="BK58" s="395">
        <v>1.0</v>
      </c>
      <c r="BL58" s="395">
        <v>3.0</v>
      </c>
      <c r="BM58" s="395">
        <v>4.0</v>
      </c>
      <c r="BN58" s="395">
        <v>3.0</v>
      </c>
      <c r="BO58" s="395">
        <v>1.0</v>
      </c>
      <c r="BP58" s="395">
        <v>3.0</v>
      </c>
      <c r="BQ58" s="395">
        <v>2.0</v>
      </c>
      <c r="BR58" s="395">
        <v>7.0</v>
      </c>
      <c r="BS58" s="395">
        <v>1.0</v>
      </c>
      <c r="BT58" s="395">
        <v>4.0</v>
      </c>
      <c r="BU58" s="395">
        <v>5.0</v>
      </c>
      <c r="BV58" s="395">
        <v>2.0</v>
      </c>
      <c r="BW58" s="395">
        <v>1.0</v>
      </c>
      <c r="BX58" s="395">
        <v>2.0</v>
      </c>
      <c r="BY58" s="395">
        <v>1.0</v>
      </c>
      <c r="BZ58" s="395">
        <v>8.0</v>
      </c>
      <c r="CA58" s="395">
        <v>11.0</v>
      </c>
      <c r="CB58" s="395">
        <v>3.0</v>
      </c>
      <c r="CC58" s="395">
        <v>1.0</v>
      </c>
      <c r="CD58" s="395">
        <v>4.0</v>
      </c>
      <c r="CE58" s="395">
        <v>6.0</v>
      </c>
      <c r="CF58" s="395">
        <v>4.0</v>
      </c>
      <c r="CG58" s="395">
        <v>6.0</v>
      </c>
      <c r="CH58" s="395">
        <v>10.0</v>
      </c>
      <c r="CI58" s="395">
        <v>7.0</v>
      </c>
      <c r="CJ58" s="395">
        <v>1.0</v>
      </c>
      <c r="CK58" s="395">
        <v>2.0</v>
      </c>
      <c r="CL58" s="395">
        <v>5.0</v>
      </c>
      <c r="CM58" s="395">
        <v>6.0</v>
      </c>
      <c r="CN58" s="395">
        <v>6.0</v>
      </c>
      <c r="CO58" s="395">
        <v>10.0</v>
      </c>
      <c r="CP58" s="395">
        <v>8.0</v>
      </c>
      <c r="CQ58" s="395">
        <v>9.0</v>
      </c>
      <c r="CR58" s="395"/>
      <c r="CS58" s="395">
        <v>6.0</v>
      </c>
      <c r="CT58" s="395">
        <v>25.0</v>
      </c>
      <c r="CU58" s="395">
        <v>70.0</v>
      </c>
      <c r="CV58" s="395">
        <v>18.0</v>
      </c>
      <c r="CW58" s="395">
        <v>46.0</v>
      </c>
      <c r="CX58" s="395">
        <v>5.0</v>
      </c>
      <c r="CY58" s="395">
        <v>5.0</v>
      </c>
      <c r="CZ58" s="395">
        <v>9.0</v>
      </c>
      <c r="DA58" s="395">
        <v>11.0</v>
      </c>
      <c r="DB58" s="395">
        <v>7.0</v>
      </c>
      <c r="DC58" s="395"/>
      <c r="DD58" s="398">
        <v>4.0</v>
      </c>
      <c r="DE58" s="398">
        <v>3.0</v>
      </c>
      <c r="DF58" s="398">
        <v>1.0</v>
      </c>
      <c r="DG58" s="398">
        <v>2.0</v>
      </c>
      <c r="DH58" s="398">
        <v>7.0</v>
      </c>
      <c r="DI58" s="398">
        <v>4.0</v>
      </c>
      <c r="DJ58" s="398"/>
      <c r="DK58" s="398">
        <v>5.0</v>
      </c>
      <c r="DL58" s="398">
        <v>5.0</v>
      </c>
      <c r="DM58" s="398"/>
      <c r="DN58" s="398">
        <v>4.0</v>
      </c>
      <c r="DO58" s="398">
        <v>13.0</v>
      </c>
      <c r="DP58" s="398">
        <v>5.0</v>
      </c>
      <c r="DQ58" s="398">
        <v>117.0</v>
      </c>
      <c r="DR58" s="398">
        <v>6.0</v>
      </c>
      <c r="DS58" s="398">
        <v>8.0</v>
      </c>
      <c r="DT58" s="398">
        <v>3.0</v>
      </c>
      <c r="DU58" s="398">
        <v>10.0</v>
      </c>
      <c r="DV58" s="398">
        <v>6.0</v>
      </c>
      <c r="DW58" s="398">
        <v>10.0</v>
      </c>
      <c r="DX58" s="398">
        <v>5.0</v>
      </c>
      <c r="DY58" s="398">
        <v>4.0</v>
      </c>
      <c r="DZ58" s="398">
        <v>3.0</v>
      </c>
      <c r="EA58" s="398">
        <v>3.0</v>
      </c>
      <c r="EB58" s="398">
        <v>1.0</v>
      </c>
      <c r="EC58" s="398">
        <v>2.0</v>
      </c>
      <c r="ED58" s="398">
        <v>8.0</v>
      </c>
      <c r="EE58" s="398">
        <v>4.0</v>
      </c>
      <c r="EF58" s="398">
        <v>6.0</v>
      </c>
      <c r="EG58" s="398">
        <v>6.0</v>
      </c>
      <c r="EH58" s="398">
        <v>4.0</v>
      </c>
      <c r="EI58" s="398">
        <v>10.0</v>
      </c>
      <c r="EJ58" s="398">
        <v>9.0</v>
      </c>
      <c r="EK58" s="398">
        <v>5.0</v>
      </c>
      <c r="EL58" s="398">
        <v>4.0</v>
      </c>
      <c r="EM58" s="398">
        <v>14.0</v>
      </c>
      <c r="EN58" s="398">
        <v>12.0</v>
      </c>
      <c r="EO58" s="398"/>
      <c r="EP58" s="398">
        <v>20.0</v>
      </c>
      <c r="EQ58" s="398">
        <v>34.0</v>
      </c>
      <c r="ER58" s="398">
        <v>15.0</v>
      </c>
      <c r="ES58" s="398">
        <v>29.0</v>
      </c>
      <c r="ET58" s="399">
        <v>17.0</v>
      </c>
      <c r="EU58" s="399">
        <v>31.0</v>
      </c>
      <c r="EV58" s="399">
        <v>15.0</v>
      </c>
      <c r="EW58" s="399">
        <v>78.0</v>
      </c>
      <c r="EX58" s="399">
        <v>54.0</v>
      </c>
      <c r="EY58" s="399">
        <v>67.0</v>
      </c>
      <c r="EZ58" s="399">
        <v>88.0</v>
      </c>
      <c r="FA58" s="399">
        <v>69.0</v>
      </c>
      <c r="FB58" s="399">
        <v>125.0</v>
      </c>
      <c r="FC58" s="399">
        <v>35.0</v>
      </c>
      <c r="FD58" s="399">
        <v>38.0</v>
      </c>
      <c r="FE58" s="399">
        <v>69.0</v>
      </c>
      <c r="FF58" s="399">
        <v>194.0</v>
      </c>
      <c r="FG58" s="399">
        <v>148.0</v>
      </c>
      <c r="FH58" s="399">
        <v>159.0</v>
      </c>
      <c r="FI58" s="399">
        <v>69.0</v>
      </c>
      <c r="FJ58" s="399">
        <v>122.0</v>
      </c>
      <c r="FK58" s="399">
        <v>76.0</v>
      </c>
      <c r="FL58" s="399">
        <v>166.0</v>
      </c>
      <c r="FM58" s="399">
        <v>149.0</v>
      </c>
      <c r="FN58" s="399">
        <v>107.0</v>
      </c>
      <c r="FO58" s="399">
        <v>140.0</v>
      </c>
      <c r="FP58" s="399">
        <v>50.0</v>
      </c>
      <c r="FQ58" s="398"/>
      <c r="FR58" s="400">
        <f t="shared" si="4"/>
        <v>2831</v>
      </c>
      <c r="FS58" s="395">
        <f t="shared" si="5"/>
        <v>810</v>
      </c>
      <c r="FT58" s="401">
        <f t="shared" si="6"/>
        <v>579.8969072</v>
      </c>
      <c r="FU58" s="402">
        <v>139680.0</v>
      </c>
      <c r="FV58" s="394"/>
      <c r="FW58" s="394"/>
      <c r="FX58" s="394"/>
      <c r="FY58" s="394"/>
      <c r="FZ58" s="394"/>
      <c r="GA58" s="394"/>
      <c r="GB58" s="394"/>
      <c r="GC58" s="394"/>
      <c r="GD58" s="394"/>
      <c r="GE58" s="394"/>
      <c r="GF58" s="394"/>
      <c r="GG58" s="394"/>
      <c r="GH58" s="394"/>
      <c r="GI58" s="394"/>
      <c r="GJ58" s="394"/>
      <c r="GK58" s="394"/>
    </row>
    <row r="59" ht="15.75" customHeight="1">
      <c r="A59" s="383"/>
      <c r="B59" s="383" t="s">
        <v>156</v>
      </c>
      <c r="C59" s="384"/>
      <c r="D59" s="385"/>
      <c r="E59" s="386"/>
      <c r="F59" s="386"/>
      <c r="G59" s="385"/>
      <c r="H59" s="385"/>
      <c r="I59" s="385"/>
      <c r="J59" s="387"/>
      <c r="K59" s="387"/>
      <c r="L59" s="387"/>
      <c r="M59" s="387"/>
      <c r="N59" s="387"/>
      <c r="O59" s="387"/>
      <c r="P59" s="387"/>
      <c r="Q59" s="387"/>
      <c r="R59" s="384"/>
      <c r="S59" s="384"/>
      <c r="T59" s="384"/>
      <c r="U59" s="383"/>
      <c r="V59" s="383"/>
      <c r="W59" s="383"/>
      <c r="X59" s="383"/>
      <c r="Y59" s="383"/>
      <c r="Z59" s="383"/>
      <c r="AA59" s="383"/>
      <c r="AB59" s="383"/>
      <c r="AC59" s="383"/>
      <c r="AD59" s="383"/>
      <c r="AE59" s="384"/>
      <c r="AF59" s="384"/>
      <c r="AG59" s="384"/>
      <c r="AH59" s="384"/>
      <c r="AI59" s="384"/>
      <c r="AJ59" s="384"/>
      <c r="AK59" s="384"/>
      <c r="AL59" s="384"/>
      <c r="AM59" s="384"/>
      <c r="AN59" s="384"/>
      <c r="AO59" s="384"/>
      <c r="AP59" s="384"/>
      <c r="AQ59" s="384"/>
      <c r="AR59" s="384"/>
      <c r="AS59" s="384"/>
      <c r="AT59" s="384"/>
      <c r="AU59" s="384"/>
      <c r="AV59" s="384"/>
      <c r="AW59" s="384"/>
      <c r="AX59" s="384"/>
      <c r="AY59" s="384"/>
      <c r="AZ59" s="384"/>
      <c r="BA59" s="384">
        <v>1.0</v>
      </c>
      <c r="BB59" s="384"/>
      <c r="BC59" s="384"/>
      <c r="BD59" s="384"/>
      <c r="BE59" s="384"/>
      <c r="BF59" s="384"/>
      <c r="BG59" s="384">
        <v>2.0</v>
      </c>
      <c r="BH59" s="384">
        <v>1.0</v>
      </c>
      <c r="BI59" s="384"/>
      <c r="BJ59" s="384"/>
      <c r="BK59" s="384">
        <v>1.0</v>
      </c>
      <c r="BL59" s="384"/>
      <c r="BM59" s="384">
        <v>1.0</v>
      </c>
      <c r="BN59" s="384">
        <v>2.0</v>
      </c>
      <c r="BO59" s="384">
        <v>2.0</v>
      </c>
      <c r="BP59" s="384"/>
      <c r="BQ59" s="384">
        <v>2.0</v>
      </c>
      <c r="BR59" s="384">
        <v>5.0</v>
      </c>
      <c r="BS59" s="384">
        <v>1.0</v>
      </c>
      <c r="BT59" s="384">
        <v>3.0</v>
      </c>
      <c r="BU59" s="384">
        <v>8.0</v>
      </c>
      <c r="BV59" s="384">
        <v>8.0</v>
      </c>
      <c r="BW59" s="384"/>
      <c r="BX59" s="384">
        <v>1.0</v>
      </c>
      <c r="BY59" s="384"/>
      <c r="BZ59" s="384">
        <v>2.0</v>
      </c>
      <c r="CA59" s="384">
        <v>5.0</v>
      </c>
      <c r="CB59" s="384">
        <v>1.0</v>
      </c>
      <c r="CC59" s="384">
        <v>3.0</v>
      </c>
      <c r="CD59" s="384">
        <v>3.0</v>
      </c>
      <c r="CE59" s="384">
        <v>2.0</v>
      </c>
      <c r="CF59" s="384">
        <v>5.0</v>
      </c>
      <c r="CG59" s="384">
        <v>3.0</v>
      </c>
      <c r="CH59" s="384">
        <v>1.0</v>
      </c>
      <c r="CI59" s="384">
        <v>4.0</v>
      </c>
      <c r="CJ59" s="384">
        <v>6.0</v>
      </c>
      <c r="CK59" s="384"/>
      <c r="CL59" s="384">
        <v>2.0</v>
      </c>
      <c r="CM59" s="384">
        <v>6.0</v>
      </c>
      <c r="CN59" s="384"/>
      <c r="CO59" s="384">
        <v>12.0</v>
      </c>
      <c r="CP59" s="384">
        <v>1.0</v>
      </c>
      <c r="CQ59" s="384">
        <v>9.0</v>
      </c>
      <c r="CR59" s="384"/>
      <c r="CS59" s="384">
        <v>7.0</v>
      </c>
      <c r="CT59" s="384">
        <v>5.0</v>
      </c>
      <c r="CU59" s="384">
        <v>15.0</v>
      </c>
      <c r="CV59" s="384">
        <v>14.0</v>
      </c>
      <c r="CW59" s="384">
        <v>7.0</v>
      </c>
      <c r="CX59" s="384">
        <v>2.0</v>
      </c>
      <c r="CY59" s="384">
        <v>2.0</v>
      </c>
      <c r="CZ59" s="384">
        <v>6.0</v>
      </c>
      <c r="DA59" s="384">
        <v>10.0</v>
      </c>
      <c r="DB59" s="384">
        <v>10.0</v>
      </c>
      <c r="DC59" s="388">
        <v>4.0</v>
      </c>
      <c r="DD59" s="388">
        <v>6.0</v>
      </c>
      <c r="DE59" s="388">
        <v>4.0</v>
      </c>
      <c r="DF59" s="388"/>
      <c r="DG59" s="388">
        <v>4.0</v>
      </c>
      <c r="DH59" s="388">
        <v>1.0</v>
      </c>
      <c r="DI59" s="388">
        <v>1.0</v>
      </c>
      <c r="DJ59" s="388">
        <v>2.0</v>
      </c>
      <c r="DK59" s="388">
        <v>5.0</v>
      </c>
      <c r="DL59" s="388">
        <v>3.0</v>
      </c>
      <c r="DM59" s="388"/>
      <c r="DN59" s="388">
        <v>5.0</v>
      </c>
      <c r="DO59" s="388">
        <v>5.0</v>
      </c>
      <c r="DP59" s="388">
        <v>6.0</v>
      </c>
      <c r="DQ59" s="388">
        <v>2.0</v>
      </c>
      <c r="DR59" s="388">
        <v>2.0</v>
      </c>
      <c r="DS59" s="388"/>
      <c r="DT59" s="388">
        <v>4.0</v>
      </c>
      <c r="DU59" s="388">
        <v>2.0</v>
      </c>
      <c r="DV59" s="388">
        <v>5.0</v>
      </c>
      <c r="DW59" s="388">
        <v>1.0</v>
      </c>
      <c r="DX59" s="388">
        <v>1.0</v>
      </c>
      <c r="DY59" s="388">
        <v>1.0</v>
      </c>
      <c r="DZ59" s="388">
        <v>2.0</v>
      </c>
      <c r="EA59" s="384"/>
      <c r="EB59" s="388">
        <v>2.0</v>
      </c>
      <c r="EC59" s="388">
        <v>1.0</v>
      </c>
      <c r="ED59" s="388">
        <v>4.0</v>
      </c>
      <c r="EE59" s="384"/>
      <c r="EF59" s="388">
        <v>1.0</v>
      </c>
      <c r="EG59" s="384"/>
      <c r="EH59" s="388">
        <v>4.0</v>
      </c>
      <c r="EI59" s="388">
        <v>2.0</v>
      </c>
      <c r="EJ59" s="388">
        <v>7.0</v>
      </c>
      <c r="EK59" s="388">
        <v>4.0</v>
      </c>
      <c r="EL59" s="388">
        <v>4.0</v>
      </c>
      <c r="EM59" s="388">
        <v>10.0</v>
      </c>
      <c r="EN59" s="388">
        <v>14.0</v>
      </c>
      <c r="EO59" s="388"/>
      <c r="EP59" s="388">
        <v>7.0</v>
      </c>
      <c r="EQ59" s="388">
        <v>18.0</v>
      </c>
      <c r="ER59" s="388">
        <v>12.0</v>
      </c>
      <c r="ES59" s="388">
        <v>17.0</v>
      </c>
      <c r="ET59" s="389">
        <v>25.0</v>
      </c>
      <c r="EU59" s="389">
        <v>40.0</v>
      </c>
      <c r="EV59" s="389">
        <v>14.0</v>
      </c>
      <c r="EW59" s="389">
        <v>32.0</v>
      </c>
      <c r="EX59" s="389">
        <v>31.0</v>
      </c>
      <c r="EY59" s="389">
        <v>60.0</v>
      </c>
      <c r="EZ59" s="389">
        <v>46.0</v>
      </c>
      <c r="FA59" s="389">
        <v>63.0</v>
      </c>
      <c r="FB59" s="389">
        <v>65.0</v>
      </c>
      <c r="FC59" s="389">
        <v>15.0</v>
      </c>
      <c r="FD59" s="389">
        <v>43.0</v>
      </c>
      <c r="FE59" s="389">
        <v>52.0</v>
      </c>
      <c r="FF59" s="389">
        <v>105.0</v>
      </c>
      <c r="FG59" s="389">
        <v>99.0</v>
      </c>
      <c r="FH59" s="389">
        <v>63.0</v>
      </c>
      <c r="FI59" s="389">
        <v>74.0</v>
      </c>
      <c r="FJ59" s="389">
        <v>66.0</v>
      </c>
      <c r="FK59" s="389">
        <v>14.0</v>
      </c>
      <c r="FL59" s="389">
        <v>46.0</v>
      </c>
      <c r="FM59" s="389">
        <v>103.0</v>
      </c>
      <c r="FN59" s="389">
        <v>92.0</v>
      </c>
      <c r="FO59" s="389">
        <v>60.0</v>
      </c>
      <c r="FP59" s="389">
        <v>57.0</v>
      </c>
      <c r="FQ59" s="384"/>
      <c r="FR59" s="390">
        <f t="shared" si="4"/>
        <v>1619</v>
      </c>
      <c r="FS59" s="384">
        <f t="shared" si="5"/>
        <v>438</v>
      </c>
      <c r="FT59" s="405">
        <f t="shared" si="6"/>
        <v>345.7039574</v>
      </c>
      <c r="FU59" s="392">
        <v>126698.0</v>
      </c>
      <c r="FV59" s="383"/>
      <c r="FW59" s="383"/>
      <c r="FX59" s="383"/>
      <c r="FY59" s="383"/>
      <c r="FZ59" s="383"/>
      <c r="GA59" s="383"/>
      <c r="GB59" s="383"/>
      <c r="GC59" s="383"/>
      <c r="GD59" s="383"/>
      <c r="GE59" s="383"/>
      <c r="GF59" s="383"/>
      <c r="GG59" s="383"/>
      <c r="GH59" s="383"/>
      <c r="GI59" s="383"/>
      <c r="GJ59" s="383"/>
      <c r="GK59" s="383"/>
    </row>
    <row r="60" ht="15.75" customHeight="1">
      <c r="A60" s="394"/>
      <c r="B60" s="394" t="s">
        <v>157</v>
      </c>
      <c r="C60" s="395"/>
      <c r="D60" s="396"/>
      <c r="E60" s="382"/>
      <c r="F60" s="382"/>
      <c r="G60" s="396"/>
      <c r="H60" s="396"/>
      <c r="I60" s="396"/>
      <c r="J60" s="397"/>
      <c r="K60" s="397"/>
      <c r="L60" s="397"/>
      <c r="M60" s="397"/>
      <c r="N60" s="397"/>
      <c r="O60" s="397"/>
      <c r="P60" s="397"/>
      <c r="Q60" s="397"/>
      <c r="R60" s="395"/>
      <c r="S60" s="395"/>
      <c r="T60" s="395"/>
      <c r="U60" s="394"/>
      <c r="V60" s="394"/>
      <c r="W60" s="394"/>
      <c r="X60" s="394"/>
      <c r="Y60" s="394"/>
      <c r="Z60" s="394"/>
      <c r="AA60" s="394"/>
      <c r="AB60" s="394"/>
      <c r="AC60" s="394"/>
      <c r="AD60" s="394"/>
      <c r="AE60" s="395"/>
      <c r="AF60" s="395"/>
      <c r="AG60" s="395"/>
      <c r="AH60" s="395"/>
      <c r="AI60" s="395"/>
      <c r="AJ60" s="395"/>
      <c r="AK60" s="395"/>
      <c r="AL60" s="395"/>
      <c r="AM60" s="395"/>
      <c r="AN60" s="395"/>
      <c r="AO60" s="395"/>
      <c r="AP60" s="395"/>
      <c r="AQ60" s="395"/>
      <c r="AR60" s="395"/>
      <c r="AS60" s="395"/>
      <c r="AT60" s="395"/>
      <c r="AU60" s="395"/>
      <c r="AV60" s="395"/>
      <c r="AW60" s="395"/>
      <c r="AX60" s="395"/>
      <c r="AY60" s="395"/>
      <c r="AZ60" s="395"/>
      <c r="BA60" s="395"/>
      <c r="BB60" s="395"/>
      <c r="BC60" s="395"/>
      <c r="BD60" s="395"/>
      <c r="BE60" s="395"/>
      <c r="BF60" s="395"/>
      <c r="BG60" s="396"/>
      <c r="BH60" s="396"/>
      <c r="BI60" s="395"/>
      <c r="BJ60" s="395"/>
      <c r="BK60" s="395"/>
      <c r="BL60" s="395"/>
      <c r="BM60" s="395"/>
      <c r="BN60" s="395">
        <v>3.0</v>
      </c>
      <c r="BO60" s="395"/>
      <c r="BP60" s="395">
        <v>1.0</v>
      </c>
      <c r="BQ60" s="395"/>
      <c r="BR60" s="395">
        <v>1.0</v>
      </c>
      <c r="BS60" s="395"/>
      <c r="BT60" s="395"/>
      <c r="BU60" s="395"/>
      <c r="BV60" s="395">
        <v>1.0</v>
      </c>
      <c r="BW60" s="395"/>
      <c r="BX60" s="395"/>
      <c r="BY60" s="395"/>
      <c r="BZ60" s="395"/>
      <c r="CA60" s="395">
        <v>1.0</v>
      </c>
      <c r="CB60" s="395"/>
      <c r="CC60" s="395">
        <v>1.0</v>
      </c>
      <c r="CD60" s="395">
        <v>1.0</v>
      </c>
      <c r="CE60" s="395"/>
      <c r="CF60" s="395">
        <v>1.0</v>
      </c>
      <c r="CG60" s="395"/>
      <c r="CH60" s="395"/>
      <c r="CI60" s="395"/>
      <c r="CJ60" s="395"/>
      <c r="CK60" s="395"/>
      <c r="CL60" s="395">
        <v>2.0</v>
      </c>
      <c r="CM60" s="395">
        <v>2.0</v>
      </c>
      <c r="CN60" s="395"/>
      <c r="CO60" s="395">
        <v>1.0</v>
      </c>
      <c r="CP60" s="395"/>
      <c r="CQ60" s="395"/>
      <c r="CR60" s="395"/>
      <c r="CS60" s="395"/>
      <c r="CT60" s="395"/>
      <c r="CU60" s="395"/>
      <c r="CV60" s="395"/>
      <c r="CW60" s="395"/>
      <c r="CX60" s="395"/>
      <c r="CY60" s="395"/>
      <c r="CZ60" s="395">
        <v>1.0</v>
      </c>
      <c r="DA60" s="395"/>
      <c r="DB60" s="395">
        <v>1.0</v>
      </c>
      <c r="DC60" s="398">
        <v>1.0</v>
      </c>
      <c r="DD60" s="398"/>
      <c r="DE60" s="398">
        <v>2.0</v>
      </c>
      <c r="DF60" s="398"/>
      <c r="DG60" s="398"/>
      <c r="DH60" s="395"/>
      <c r="DI60" s="398">
        <v>2.0</v>
      </c>
      <c r="DJ60" s="398"/>
      <c r="DK60" s="398"/>
      <c r="DL60" s="398"/>
      <c r="DM60" s="398">
        <v>1.0</v>
      </c>
      <c r="DN60" s="398">
        <v>1.0</v>
      </c>
      <c r="DO60" s="398"/>
      <c r="DP60" s="398">
        <v>2.0</v>
      </c>
      <c r="DQ60" s="398">
        <v>2.0</v>
      </c>
      <c r="DR60" s="398"/>
      <c r="DS60" s="398">
        <v>1.0</v>
      </c>
      <c r="DT60" s="398">
        <v>1.0</v>
      </c>
      <c r="DU60" s="395"/>
      <c r="DV60" s="398">
        <v>1.0</v>
      </c>
      <c r="DW60" s="395"/>
      <c r="DX60" s="398">
        <v>1.0</v>
      </c>
      <c r="DY60" s="398">
        <v>1.0</v>
      </c>
      <c r="DZ60" s="395"/>
      <c r="EA60" s="395"/>
      <c r="EB60" s="398">
        <v>2.0</v>
      </c>
      <c r="EC60" s="395"/>
      <c r="ED60" s="395"/>
      <c r="EE60" s="398">
        <v>1.0</v>
      </c>
      <c r="EF60" s="398">
        <v>2.0</v>
      </c>
      <c r="EG60" s="398">
        <v>4.0</v>
      </c>
      <c r="EH60" s="398">
        <v>3.0</v>
      </c>
      <c r="EI60" s="398">
        <v>2.0</v>
      </c>
      <c r="EJ60" s="398">
        <v>1.0</v>
      </c>
      <c r="EK60" s="398"/>
      <c r="EL60" s="398"/>
      <c r="EM60" s="398">
        <v>6.0</v>
      </c>
      <c r="EN60" s="398">
        <v>2.0</v>
      </c>
      <c r="EO60" s="398">
        <v>1.0</v>
      </c>
      <c r="EP60" s="395"/>
      <c r="EQ60" s="398">
        <v>1.0</v>
      </c>
      <c r="ER60" s="398">
        <v>4.0</v>
      </c>
      <c r="ES60" s="398">
        <v>8.0</v>
      </c>
      <c r="ET60" s="399">
        <v>2.0</v>
      </c>
      <c r="EU60" s="399">
        <v>6.0</v>
      </c>
      <c r="EV60" s="399">
        <v>4.0</v>
      </c>
      <c r="EW60" s="399">
        <v>3.0</v>
      </c>
      <c r="EX60" s="399">
        <v>3.0</v>
      </c>
      <c r="EY60" s="399">
        <v>2.0</v>
      </c>
      <c r="EZ60" s="399">
        <v>10.0</v>
      </c>
      <c r="FA60" s="399">
        <v>3.0</v>
      </c>
      <c r="FB60" s="399">
        <v>6.0</v>
      </c>
      <c r="FC60" s="399">
        <v>2.0</v>
      </c>
      <c r="FD60" s="399">
        <v>2.0</v>
      </c>
      <c r="FE60" s="399">
        <v>7.0</v>
      </c>
      <c r="FF60" s="399">
        <v>1.0</v>
      </c>
      <c r="FG60" s="399">
        <v>2.0</v>
      </c>
      <c r="FH60" s="399">
        <v>3.0</v>
      </c>
      <c r="FI60" s="399">
        <v>3.0</v>
      </c>
      <c r="FJ60" s="399">
        <v>1.0</v>
      </c>
      <c r="FK60" s="399">
        <v>5.0</v>
      </c>
      <c r="FL60" s="399">
        <v>1.0</v>
      </c>
      <c r="FM60" s="399">
        <v>2.0</v>
      </c>
      <c r="FN60" s="399">
        <v>3.0</v>
      </c>
      <c r="FO60" s="399"/>
      <c r="FP60" s="399">
        <v>1.0</v>
      </c>
      <c r="FQ60" s="395"/>
      <c r="FR60" s="400">
        <f t="shared" si="4"/>
        <v>142</v>
      </c>
      <c r="FS60" s="395">
        <f t="shared" si="5"/>
        <v>13</v>
      </c>
      <c r="FT60" s="401">
        <f t="shared" si="6"/>
        <v>22.61223496</v>
      </c>
      <c r="FU60" s="402">
        <v>57491.0</v>
      </c>
      <c r="FV60" s="394"/>
      <c r="FW60" s="394"/>
      <c r="FX60" s="394"/>
      <c r="FY60" s="394"/>
      <c r="FZ60" s="394"/>
      <c r="GA60" s="394"/>
      <c r="GB60" s="394"/>
      <c r="GC60" s="394"/>
      <c r="GD60" s="394"/>
      <c r="GE60" s="394"/>
      <c r="GF60" s="394"/>
      <c r="GG60" s="394"/>
      <c r="GH60" s="394"/>
      <c r="GI60" s="394"/>
      <c r="GJ60" s="394"/>
      <c r="GK60" s="394"/>
    </row>
    <row r="61" ht="15.75" customHeight="1">
      <c r="A61" s="424"/>
      <c r="B61" s="424" t="s">
        <v>158</v>
      </c>
      <c r="C61" s="384"/>
      <c r="D61" s="384"/>
      <c r="E61" s="386"/>
      <c r="F61" s="386"/>
      <c r="G61" s="385"/>
      <c r="H61" s="385"/>
      <c r="I61" s="385"/>
      <c r="J61" s="387"/>
      <c r="K61" s="387"/>
      <c r="L61" s="387"/>
      <c r="M61" s="387"/>
      <c r="N61" s="387"/>
      <c r="O61" s="387"/>
      <c r="P61" s="387"/>
      <c r="Q61" s="387"/>
      <c r="R61" s="384"/>
      <c r="S61" s="384"/>
      <c r="T61" s="384"/>
      <c r="U61" s="383"/>
      <c r="V61" s="383"/>
      <c r="W61" s="383"/>
      <c r="X61" s="383"/>
      <c r="Y61" s="383"/>
      <c r="Z61" s="383"/>
      <c r="AA61" s="383"/>
      <c r="AB61" s="383"/>
      <c r="AC61" s="383"/>
      <c r="AD61" s="383"/>
      <c r="AE61" s="384"/>
      <c r="AF61" s="384"/>
      <c r="AG61" s="384"/>
      <c r="AH61" s="384"/>
      <c r="AI61" s="384"/>
      <c r="AJ61" s="384"/>
      <c r="AK61" s="384"/>
      <c r="AL61" s="384"/>
      <c r="AM61" s="384"/>
      <c r="AN61" s="384"/>
      <c r="AO61" s="384"/>
      <c r="AP61" s="384"/>
      <c r="AQ61" s="384"/>
      <c r="AR61" s="384"/>
      <c r="AS61" s="384"/>
      <c r="AT61" s="384"/>
      <c r="AU61" s="384"/>
      <c r="AV61" s="384"/>
      <c r="AW61" s="384"/>
      <c r="AX61" s="384"/>
      <c r="AY61" s="384"/>
      <c r="AZ61" s="384">
        <v>1.0</v>
      </c>
      <c r="BA61" s="384"/>
      <c r="BB61" s="384"/>
      <c r="BC61" s="384"/>
      <c r="BD61" s="384"/>
      <c r="BE61" s="384"/>
      <c r="BF61" s="384"/>
      <c r="BG61" s="385"/>
      <c r="BH61" s="385"/>
      <c r="BI61" s="384"/>
      <c r="BJ61" s="384"/>
      <c r="BK61" s="384"/>
      <c r="BL61" s="384"/>
      <c r="BM61" s="384"/>
      <c r="BN61" s="384"/>
      <c r="BO61" s="384"/>
      <c r="BP61" s="384"/>
      <c r="BQ61" s="384"/>
      <c r="BR61" s="384"/>
      <c r="BS61" s="384"/>
      <c r="BT61" s="384"/>
      <c r="BU61" s="384">
        <v>1.0</v>
      </c>
      <c r="BV61" s="384">
        <v>1.0</v>
      </c>
      <c r="BW61" s="384">
        <v>2.0</v>
      </c>
      <c r="BX61" s="384"/>
      <c r="BY61" s="384">
        <v>2.0</v>
      </c>
      <c r="BZ61" s="384">
        <v>1.0</v>
      </c>
      <c r="CA61" s="384">
        <v>1.0</v>
      </c>
      <c r="CB61" s="384">
        <v>1.0</v>
      </c>
      <c r="CC61" s="384"/>
      <c r="CD61" s="384"/>
      <c r="CE61" s="384">
        <v>1.0</v>
      </c>
      <c r="CF61" s="384">
        <v>3.0</v>
      </c>
      <c r="CG61" s="384">
        <v>2.0</v>
      </c>
      <c r="CH61" s="384">
        <v>2.0</v>
      </c>
      <c r="CI61" s="384">
        <v>1.0</v>
      </c>
      <c r="CJ61" s="384">
        <v>1.0</v>
      </c>
      <c r="CK61" s="384"/>
      <c r="CL61" s="384"/>
      <c r="CM61" s="384">
        <v>1.0</v>
      </c>
      <c r="CN61" s="384">
        <v>3.0</v>
      </c>
      <c r="CO61" s="384">
        <v>1.0</v>
      </c>
      <c r="CP61" s="384"/>
      <c r="CQ61" s="384">
        <v>1.0</v>
      </c>
      <c r="CR61" s="384"/>
      <c r="CS61" s="384"/>
      <c r="CT61" s="384">
        <v>1.0</v>
      </c>
      <c r="CU61" s="384">
        <v>1.0</v>
      </c>
      <c r="CV61" s="384">
        <v>3.0</v>
      </c>
      <c r="CW61" s="384">
        <v>4.0</v>
      </c>
      <c r="CX61" s="384"/>
      <c r="CY61" s="384"/>
      <c r="CZ61" s="384">
        <v>3.0</v>
      </c>
      <c r="DA61" s="384">
        <v>1.0</v>
      </c>
      <c r="DB61" s="384">
        <v>1.0</v>
      </c>
      <c r="DC61" s="384"/>
      <c r="DD61" s="388">
        <v>2.0</v>
      </c>
      <c r="DE61" s="388"/>
      <c r="DF61" s="388">
        <v>1.0</v>
      </c>
      <c r="DG61" s="388">
        <v>1.0</v>
      </c>
      <c r="DH61" s="388">
        <v>1.0</v>
      </c>
      <c r="DI61" s="388"/>
      <c r="DJ61" s="388"/>
      <c r="DK61" s="388"/>
      <c r="DL61" s="388"/>
      <c r="DM61" s="388"/>
      <c r="DN61" s="388"/>
      <c r="DO61" s="388"/>
      <c r="DP61" s="384"/>
      <c r="DQ61" s="384"/>
      <c r="DR61" s="384"/>
      <c r="DS61" s="384"/>
      <c r="DT61" s="384"/>
      <c r="DU61" s="384"/>
      <c r="DV61" s="384"/>
      <c r="DW61" s="388">
        <v>2.0</v>
      </c>
      <c r="DX61" s="388">
        <v>1.0</v>
      </c>
      <c r="DY61" s="388">
        <v>1.0</v>
      </c>
      <c r="DZ61" s="384"/>
      <c r="EA61" s="384"/>
      <c r="EB61" s="384"/>
      <c r="EC61" s="384"/>
      <c r="ED61" s="384"/>
      <c r="EE61" s="388">
        <v>1.0</v>
      </c>
      <c r="EF61" s="388">
        <v>1.0</v>
      </c>
      <c r="EG61" s="388">
        <v>1.0</v>
      </c>
      <c r="EH61" s="384"/>
      <c r="EI61" s="388">
        <v>1.0</v>
      </c>
      <c r="EJ61" s="388">
        <v>2.0</v>
      </c>
      <c r="EK61" s="388">
        <v>4.0</v>
      </c>
      <c r="EL61" s="388">
        <v>2.0</v>
      </c>
      <c r="EM61" s="388"/>
      <c r="EN61" s="388"/>
      <c r="EO61" s="388">
        <v>1.0</v>
      </c>
      <c r="EP61" s="384"/>
      <c r="EQ61" s="384"/>
      <c r="ER61" s="388">
        <v>2.0</v>
      </c>
      <c r="ES61" s="388">
        <v>1.0</v>
      </c>
      <c r="ET61" s="389">
        <v>2.0</v>
      </c>
      <c r="EU61" s="389">
        <v>3.0</v>
      </c>
      <c r="EV61" s="389">
        <v>1.0</v>
      </c>
      <c r="EW61" s="389">
        <v>1.0</v>
      </c>
      <c r="EX61" s="389">
        <v>4.0</v>
      </c>
      <c r="EY61" s="389">
        <v>6.0</v>
      </c>
      <c r="EZ61" s="389">
        <v>10.0</v>
      </c>
      <c r="FA61" s="389">
        <v>3.0</v>
      </c>
      <c r="FB61" s="389">
        <v>1.0</v>
      </c>
      <c r="FC61" s="389"/>
      <c r="FD61" s="389">
        <v>6.0</v>
      </c>
      <c r="FE61" s="389">
        <v>5.0</v>
      </c>
      <c r="FF61" s="389">
        <v>3.0</v>
      </c>
      <c r="FG61" s="389">
        <v>2.0</v>
      </c>
      <c r="FH61" s="389">
        <v>4.0</v>
      </c>
      <c r="FI61" s="389">
        <v>2.0</v>
      </c>
      <c r="FJ61" s="389">
        <v>9.0</v>
      </c>
      <c r="FK61" s="389">
        <v>3.0</v>
      </c>
      <c r="FL61" s="389">
        <v>7.0</v>
      </c>
      <c r="FM61" s="389">
        <v>8.0</v>
      </c>
      <c r="FN61" s="389">
        <v>5.0</v>
      </c>
      <c r="FO61" s="389">
        <v>1.0</v>
      </c>
      <c r="FP61" s="389">
        <v>6.0</v>
      </c>
      <c r="FQ61" s="384"/>
      <c r="FR61" s="390">
        <f t="shared" si="4"/>
        <v>157</v>
      </c>
      <c r="FS61" s="384">
        <f t="shared" si="5"/>
        <v>39</v>
      </c>
      <c r="FT61" s="405">
        <f t="shared" si="6"/>
        <v>45.5559579</v>
      </c>
      <c r="FU61" s="392">
        <v>85609.0</v>
      </c>
      <c r="FV61" s="383"/>
      <c r="FW61" s="383"/>
      <c r="FX61" s="383"/>
      <c r="FY61" s="383"/>
      <c r="FZ61" s="383"/>
      <c r="GA61" s="383"/>
      <c r="GB61" s="383"/>
      <c r="GC61" s="383"/>
      <c r="GD61" s="383"/>
      <c r="GE61" s="383"/>
      <c r="GF61" s="383"/>
      <c r="GG61" s="383"/>
      <c r="GH61" s="383"/>
      <c r="GI61" s="383"/>
      <c r="GJ61" s="383"/>
      <c r="GK61" s="383"/>
    </row>
    <row r="62" ht="15.75" customHeight="1">
      <c r="A62" s="443"/>
      <c r="B62" s="443" t="s">
        <v>159</v>
      </c>
      <c r="C62" s="395"/>
      <c r="D62" s="395"/>
      <c r="E62" s="382"/>
      <c r="F62" s="382"/>
      <c r="G62" s="396"/>
      <c r="H62" s="396"/>
      <c r="I62" s="396"/>
      <c r="J62" s="397"/>
      <c r="K62" s="397"/>
      <c r="L62" s="397"/>
      <c r="M62" s="397"/>
      <c r="N62" s="397"/>
      <c r="O62" s="397"/>
      <c r="P62" s="397"/>
      <c r="Q62" s="397"/>
      <c r="R62" s="395"/>
      <c r="S62" s="395"/>
      <c r="T62" s="395"/>
      <c r="U62" s="394"/>
      <c r="V62" s="394"/>
      <c r="W62" s="394"/>
      <c r="X62" s="394"/>
      <c r="Y62" s="394"/>
      <c r="Z62" s="394"/>
      <c r="AA62" s="394"/>
      <c r="AB62" s="394"/>
      <c r="AC62" s="394"/>
      <c r="AD62" s="394"/>
      <c r="AE62" s="395"/>
      <c r="AF62" s="395"/>
      <c r="AG62" s="395"/>
      <c r="AH62" s="395"/>
      <c r="AI62" s="395"/>
      <c r="AJ62" s="395">
        <v>1.0</v>
      </c>
      <c r="AK62" s="395"/>
      <c r="AL62" s="395"/>
      <c r="AM62" s="395"/>
      <c r="AN62" s="395">
        <v>1.0</v>
      </c>
      <c r="AO62" s="395"/>
      <c r="AP62" s="395"/>
      <c r="AQ62" s="395"/>
      <c r="AR62" s="395"/>
      <c r="AS62" s="395"/>
      <c r="AT62" s="395"/>
      <c r="AU62" s="395"/>
      <c r="AV62" s="395"/>
      <c r="AW62" s="395"/>
      <c r="AX62" s="395"/>
      <c r="AY62" s="395"/>
      <c r="AZ62" s="395"/>
      <c r="BA62" s="395"/>
      <c r="BB62" s="395"/>
      <c r="BC62" s="395"/>
      <c r="BD62" s="395">
        <v>1.0</v>
      </c>
      <c r="BE62" s="395"/>
      <c r="BF62" s="395"/>
      <c r="BG62" s="396"/>
      <c r="BH62" s="396"/>
      <c r="BI62" s="395"/>
      <c r="BJ62" s="395"/>
      <c r="BK62" s="395"/>
      <c r="BL62" s="395"/>
      <c r="BM62" s="395">
        <v>2.0</v>
      </c>
      <c r="BN62" s="395"/>
      <c r="BO62" s="395">
        <v>5.0</v>
      </c>
      <c r="BP62" s="395"/>
      <c r="BQ62" s="395"/>
      <c r="BR62" s="395"/>
      <c r="BS62" s="395">
        <v>1.0</v>
      </c>
      <c r="BT62" s="395"/>
      <c r="BU62" s="395">
        <v>1.0</v>
      </c>
      <c r="BV62" s="395">
        <v>2.0</v>
      </c>
      <c r="BW62" s="395"/>
      <c r="BX62" s="395"/>
      <c r="BY62" s="395"/>
      <c r="BZ62" s="395"/>
      <c r="CA62" s="395"/>
      <c r="CB62" s="395"/>
      <c r="CC62" s="395"/>
      <c r="CD62" s="395">
        <v>1.0</v>
      </c>
      <c r="CE62" s="395">
        <v>3.0</v>
      </c>
      <c r="CF62" s="395">
        <v>1.0</v>
      </c>
      <c r="CG62" s="395"/>
      <c r="CH62" s="395">
        <v>1.0</v>
      </c>
      <c r="CI62" s="395"/>
      <c r="CJ62" s="395"/>
      <c r="CK62" s="395"/>
      <c r="CL62" s="395"/>
      <c r="CM62" s="395"/>
      <c r="CN62" s="395"/>
      <c r="CO62" s="395"/>
      <c r="CP62" s="395"/>
      <c r="CQ62" s="395"/>
      <c r="CR62" s="395"/>
      <c r="CS62" s="395"/>
      <c r="CT62" s="395"/>
      <c r="CU62" s="395"/>
      <c r="CV62" s="395"/>
      <c r="CW62" s="395"/>
      <c r="CX62" s="395"/>
      <c r="CY62" s="395"/>
      <c r="CZ62" s="395"/>
      <c r="DA62" s="395"/>
      <c r="DB62" s="395"/>
      <c r="DC62" s="395"/>
      <c r="DD62" s="395"/>
      <c r="DE62" s="395"/>
      <c r="DF62" s="395"/>
      <c r="DG62" s="395"/>
      <c r="DH62" s="395"/>
      <c r="DI62" s="395"/>
      <c r="DJ62" s="395"/>
      <c r="DK62" s="395"/>
      <c r="DL62" s="395"/>
      <c r="DM62" s="395"/>
      <c r="DN62" s="395"/>
      <c r="DO62" s="395"/>
      <c r="DP62" s="398">
        <v>2.0</v>
      </c>
      <c r="DQ62" s="398">
        <v>2.0</v>
      </c>
      <c r="DR62" s="398">
        <v>2.0</v>
      </c>
      <c r="DS62" s="398">
        <v>2.0</v>
      </c>
      <c r="DT62" s="398"/>
      <c r="DU62" s="398">
        <v>2.0</v>
      </c>
      <c r="DV62" s="395"/>
      <c r="DW62" s="398">
        <v>2.0</v>
      </c>
      <c r="DX62" s="398">
        <v>1.0</v>
      </c>
      <c r="DY62" s="395"/>
      <c r="DZ62" s="398">
        <v>1.0</v>
      </c>
      <c r="EA62" s="395"/>
      <c r="EB62" s="395"/>
      <c r="EC62" s="398">
        <v>4.0</v>
      </c>
      <c r="ED62" s="398">
        <v>2.0</v>
      </c>
      <c r="EE62" s="398">
        <v>2.0</v>
      </c>
      <c r="EF62" s="398">
        <v>1.0</v>
      </c>
      <c r="EG62" s="398">
        <v>4.0</v>
      </c>
      <c r="EH62" s="398">
        <v>1.0</v>
      </c>
      <c r="EI62" s="398">
        <v>1.0</v>
      </c>
      <c r="EJ62" s="398">
        <v>4.0</v>
      </c>
      <c r="EK62" s="398">
        <v>10.0</v>
      </c>
      <c r="EL62" s="398">
        <v>10.0</v>
      </c>
      <c r="EM62" s="398">
        <v>20.0</v>
      </c>
      <c r="EN62" s="398">
        <v>24.0</v>
      </c>
      <c r="EO62" s="398">
        <v>1.0</v>
      </c>
      <c r="EP62" s="398">
        <v>73.0</v>
      </c>
      <c r="EQ62" s="398">
        <v>57.0</v>
      </c>
      <c r="ER62" s="398">
        <v>41.0</v>
      </c>
      <c r="ES62" s="398">
        <v>60.0</v>
      </c>
      <c r="ET62" s="399">
        <v>65.0</v>
      </c>
      <c r="EU62" s="399">
        <v>112.0</v>
      </c>
      <c r="EV62" s="399">
        <v>42.0</v>
      </c>
      <c r="EW62" s="399">
        <v>108.0</v>
      </c>
      <c r="EX62" s="399">
        <v>83.0</v>
      </c>
      <c r="EY62" s="399">
        <v>47.0</v>
      </c>
      <c r="EZ62" s="399">
        <v>38.0</v>
      </c>
      <c r="FA62" s="399">
        <v>22.0</v>
      </c>
      <c r="FB62" s="399">
        <v>24.0</v>
      </c>
      <c r="FC62" s="399">
        <v>8.0</v>
      </c>
      <c r="FD62" s="399">
        <v>36.0</v>
      </c>
      <c r="FE62" s="399">
        <v>33.0</v>
      </c>
      <c r="FF62" s="399">
        <v>42.0</v>
      </c>
      <c r="FG62" s="399">
        <v>68.0</v>
      </c>
      <c r="FH62" s="399">
        <v>22.0</v>
      </c>
      <c r="FI62" s="399">
        <v>20.0</v>
      </c>
      <c r="FJ62" s="399">
        <v>9.0</v>
      </c>
      <c r="FK62" s="399">
        <v>39.0</v>
      </c>
      <c r="FL62" s="399">
        <v>33.0</v>
      </c>
      <c r="FM62" s="399">
        <v>31.0</v>
      </c>
      <c r="FN62" s="399">
        <v>24.0</v>
      </c>
      <c r="FO62" s="399">
        <v>15.0</v>
      </c>
      <c r="FP62" s="399">
        <v>22.0</v>
      </c>
      <c r="FQ62" s="395"/>
      <c r="FR62" s="400">
        <f t="shared" si="4"/>
        <v>1292</v>
      </c>
      <c r="FS62" s="395">
        <f t="shared" si="5"/>
        <v>173</v>
      </c>
      <c r="FT62" s="401">
        <f t="shared" si="6"/>
        <v>154.4105178</v>
      </c>
      <c r="FU62" s="402">
        <v>112039.0</v>
      </c>
      <c r="FV62" s="394"/>
      <c r="FW62" s="394"/>
      <c r="FX62" s="394"/>
      <c r="FY62" s="394"/>
      <c r="FZ62" s="394"/>
      <c r="GA62" s="394"/>
      <c r="GB62" s="394"/>
      <c r="GC62" s="394"/>
      <c r="GD62" s="394"/>
      <c r="GE62" s="394"/>
      <c r="GF62" s="394"/>
      <c r="GG62" s="394"/>
      <c r="GH62" s="394"/>
      <c r="GI62" s="394"/>
      <c r="GJ62" s="394"/>
      <c r="GK62" s="394"/>
    </row>
    <row r="63" ht="15.75" customHeight="1">
      <c r="A63" s="424"/>
      <c r="B63" s="424" t="s">
        <v>160</v>
      </c>
      <c r="C63" s="384"/>
      <c r="D63" s="384"/>
      <c r="E63" s="386"/>
      <c r="F63" s="386"/>
      <c r="G63" s="385"/>
      <c r="H63" s="385"/>
      <c r="I63" s="385"/>
      <c r="J63" s="387"/>
      <c r="K63" s="387"/>
      <c r="L63" s="387"/>
      <c r="M63" s="387"/>
      <c r="N63" s="387"/>
      <c r="O63" s="387"/>
      <c r="P63" s="387"/>
      <c r="Q63" s="387"/>
      <c r="R63" s="384"/>
      <c r="S63" s="384"/>
      <c r="T63" s="384"/>
      <c r="U63" s="383"/>
      <c r="V63" s="383"/>
      <c r="W63" s="383"/>
      <c r="X63" s="383"/>
      <c r="Y63" s="383"/>
      <c r="Z63" s="383"/>
      <c r="AA63" s="383"/>
      <c r="AB63" s="383"/>
      <c r="AC63" s="383"/>
      <c r="AD63" s="383"/>
      <c r="AE63" s="384"/>
      <c r="AF63" s="384"/>
      <c r="AG63" s="384"/>
      <c r="AH63" s="384"/>
      <c r="AI63" s="384"/>
      <c r="AJ63" s="384"/>
      <c r="AK63" s="384"/>
      <c r="AL63" s="384"/>
      <c r="AM63" s="384"/>
      <c r="AN63" s="384"/>
      <c r="AO63" s="384"/>
      <c r="AP63" s="384"/>
      <c r="AQ63" s="384"/>
      <c r="AR63" s="384"/>
      <c r="AS63" s="384"/>
      <c r="AT63" s="384"/>
      <c r="AU63" s="384"/>
      <c r="AV63" s="384">
        <v>1.0</v>
      </c>
      <c r="AW63" s="384"/>
      <c r="AX63" s="384"/>
      <c r="AY63" s="384"/>
      <c r="AZ63" s="384">
        <v>2.0</v>
      </c>
      <c r="BA63" s="384"/>
      <c r="BB63" s="384"/>
      <c r="BC63" s="384"/>
      <c r="BD63" s="384"/>
      <c r="BE63" s="384"/>
      <c r="BF63" s="384"/>
      <c r="BG63" s="385"/>
      <c r="BH63" s="385"/>
      <c r="BI63" s="384"/>
      <c r="BJ63" s="384"/>
      <c r="BK63" s="384"/>
      <c r="BL63" s="384"/>
      <c r="BM63" s="384"/>
      <c r="BN63" s="384"/>
      <c r="BO63" s="384"/>
      <c r="BP63" s="384"/>
      <c r="BQ63" s="384"/>
      <c r="BR63" s="384"/>
      <c r="BS63" s="384">
        <v>1.0</v>
      </c>
      <c r="BT63" s="384"/>
      <c r="BU63" s="384"/>
      <c r="BV63" s="384"/>
      <c r="BW63" s="384"/>
      <c r="BX63" s="384"/>
      <c r="BY63" s="384"/>
      <c r="BZ63" s="384"/>
      <c r="CA63" s="384"/>
      <c r="CB63" s="384"/>
      <c r="CC63" s="384"/>
      <c r="CD63" s="384"/>
      <c r="CE63" s="384"/>
      <c r="CF63" s="384"/>
      <c r="CG63" s="384"/>
      <c r="CH63" s="384"/>
      <c r="CI63" s="384"/>
      <c r="CJ63" s="384"/>
      <c r="CK63" s="384"/>
      <c r="CL63" s="384"/>
      <c r="CM63" s="384"/>
      <c r="CN63" s="384"/>
      <c r="CO63" s="384"/>
      <c r="CP63" s="384"/>
      <c r="CQ63" s="384"/>
      <c r="CR63" s="384"/>
      <c r="CS63" s="384"/>
      <c r="CT63" s="384"/>
      <c r="CU63" s="384">
        <v>1.0</v>
      </c>
      <c r="CV63" s="384">
        <v>1.0</v>
      </c>
      <c r="CW63" s="384"/>
      <c r="CX63" s="384"/>
      <c r="CY63" s="384"/>
      <c r="CZ63" s="384">
        <v>2.0</v>
      </c>
      <c r="DA63" s="384"/>
      <c r="DB63" s="384">
        <v>1.0</v>
      </c>
      <c r="DC63" s="388">
        <v>7.0</v>
      </c>
      <c r="DD63" s="388"/>
      <c r="DE63" s="388">
        <v>22.0</v>
      </c>
      <c r="DF63" s="388"/>
      <c r="DG63" s="388">
        <v>7.0</v>
      </c>
      <c r="DH63" s="388">
        <v>17.0</v>
      </c>
      <c r="DI63" s="388">
        <v>5.0</v>
      </c>
      <c r="DJ63" s="388">
        <v>5.0</v>
      </c>
      <c r="DK63" s="388">
        <v>2.0</v>
      </c>
      <c r="DL63" s="388">
        <v>5.0</v>
      </c>
      <c r="DM63" s="388"/>
      <c r="DN63" s="388">
        <v>18.0</v>
      </c>
      <c r="DO63" s="388">
        <v>2.0</v>
      </c>
      <c r="DP63" s="388">
        <v>1.0</v>
      </c>
      <c r="DQ63" s="388">
        <v>2.0</v>
      </c>
      <c r="DR63" s="388">
        <v>3.0</v>
      </c>
      <c r="DS63" s="388">
        <v>5.0</v>
      </c>
      <c r="DT63" s="388">
        <v>4.0</v>
      </c>
      <c r="DU63" s="388">
        <v>2.0</v>
      </c>
      <c r="DV63" s="388">
        <v>1.0</v>
      </c>
      <c r="DW63" s="384"/>
      <c r="DX63" s="388">
        <v>5.0</v>
      </c>
      <c r="DY63" s="388">
        <v>1.0</v>
      </c>
      <c r="DZ63" s="388">
        <v>3.0</v>
      </c>
      <c r="EA63" s="388">
        <v>1.0</v>
      </c>
      <c r="EB63" s="388"/>
      <c r="EC63" s="388">
        <v>1.0</v>
      </c>
      <c r="ED63" s="388">
        <v>1.0</v>
      </c>
      <c r="EE63" s="388"/>
      <c r="EF63" s="388"/>
      <c r="EG63" s="388"/>
      <c r="EH63" s="388">
        <v>1.0</v>
      </c>
      <c r="EI63" s="388">
        <v>1.0</v>
      </c>
      <c r="EJ63" s="388"/>
      <c r="EK63" s="388"/>
      <c r="EL63" s="388"/>
      <c r="EM63" s="388">
        <v>1.0</v>
      </c>
      <c r="EN63" s="388"/>
      <c r="EO63" s="388">
        <v>5.0</v>
      </c>
      <c r="EP63" s="388"/>
      <c r="EQ63" s="388"/>
      <c r="ER63" s="388"/>
      <c r="ES63" s="388">
        <v>1.0</v>
      </c>
      <c r="ET63" s="420"/>
      <c r="EU63" s="420"/>
      <c r="EV63" s="420"/>
      <c r="EW63" s="420"/>
      <c r="EX63" s="433"/>
      <c r="EY63" s="388">
        <v>1.0</v>
      </c>
      <c r="EZ63" s="388">
        <v>1.0</v>
      </c>
      <c r="FA63" s="388"/>
      <c r="FB63" s="388"/>
      <c r="FC63" s="388">
        <v>3.0</v>
      </c>
      <c r="FD63" s="388"/>
      <c r="FE63" s="388">
        <v>2.0</v>
      </c>
      <c r="FF63" s="388"/>
      <c r="FG63" s="388">
        <v>1.0</v>
      </c>
      <c r="FH63" s="388"/>
      <c r="FI63" s="388">
        <v>1.0</v>
      </c>
      <c r="FJ63" s="420"/>
      <c r="FK63" s="420"/>
      <c r="FL63" s="389">
        <v>2.0</v>
      </c>
      <c r="FM63" s="389">
        <v>1.0</v>
      </c>
      <c r="FN63" s="389"/>
      <c r="FO63" s="389">
        <v>3.0</v>
      </c>
      <c r="FP63" s="389"/>
      <c r="FQ63" s="388"/>
      <c r="FR63" s="390">
        <f t="shared" si="4"/>
        <v>153</v>
      </c>
      <c r="FS63" s="384">
        <f t="shared" si="5"/>
        <v>6</v>
      </c>
      <c r="FT63" s="405">
        <f t="shared" si="6"/>
        <v>18.1944992</v>
      </c>
      <c r="FU63" s="392">
        <v>32977.0</v>
      </c>
      <c r="FV63" s="383"/>
      <c r="FW63" s="383"/>
      <c r="FX63" s="383"/>
      <c r="FY63" s="383"/>
      <c r="FZ63" s="383"/>
      <c r="GA63" s="383"/>
      <c r="GB63" s="383"/>
      <c r="GC63" s="383"/>
      <c r="GD63" s="383"/>
      <c r="GE63" s="383"/>
      <c r="GF63" s="383"/>
      <c r="GG63" s="383"/>
      <c r="GH63" s="383"/>
      <c r="GI63" s="383"/>
      <c r="GJ63" s="383"/>
      <c r="GK63" s="383"/>
    </row>
    <row r="64" ht="15.75" customHeight="1">
      <c r="A64" s="443"/>
      <c r="B64" s="443" t="s">
        <v>161</v>
      </c>
      <c r="C64" s="395"/>
      <c r="D64" s="395"/>
      <c r="E64" s="382"/>
      <c r="F64" s="382"/>
      <c r="G64" s="396"/>
      <c r="H64" s="396"/>
      <c r="I64" s="396"/>
      <c r="J64" s="397"/>
      <c r="K64" s="397"/>
      <c r="L64" s="397"/>
      <c r="M64" s="397"/>
      <c r="N64" s="397"/>
      <c r="O64" s="397"/>
      <c r="P64" s="397"/>
      <c r="Q64" s="397"/>
      <c r="R64" s="395"/>
      <c r="S64" s="395"/>
      <c r="T64" s="395"/>
      <c r="U64" s="394"/>
      <c r="V64" s="394"/>
      <c r="W64" s="394"/>
      <c r="X64" s="394"/>
      <c r="Y64" s="394"/>
      <c r="Z64" s="394"/>
      <c r="AA64" s="394"/>
      <c r="AB64" s="394"/>
      <c r="AC64" s="394"/>
      <c r="AD64" s="394"/>
      <c r="AE64" s="395"/>
      <c r="AF64" s="395"/>
      <c r="AG64" s="395"/>
      <c r="AH64" s="395"/>
      <c r="AI64" s="395"/>
      <c r="AJ64" s="395"/>
      <c r="AK64" s="395"/>
      <c r="AL64" s="395"/>
      <c r="AM64" s="395"/>
      <c r="AN64" s="395"/>
      <c r="AO64" s="395"/>
      <c r="AP64" s="395"/>
      <c r="AQ64" s="395"/>
      <c r="AR64" s="395"/>
      <c r="AS64" s="395"/>
      <c r="AT64" s="395"/>
      <c r="AU64" s="395"/>
      <c r="AV64" s="395"/>
      <c r="AW64" s="395"/>
      <c r="AX64" s="395"/>
      <c r="AY64" s="395"/>
      <c r="AZ64" s="395"/>
      <c r="BA64" s="395"/>
      <c r="BB64" s="395"/>
      <c r="BC64" s="395"/>
      <c r="BD64" s="395"/>
      <c r="BE64" s="395"/>
      <c r="BF64" s="395"/>
      <c r="BG64" s="396"/>
      <c r="BH64" s="396"/>
      <c r="BI64" s="395"/>
      <c r="BJ64" s="395">
        <v>2.0</v>
      </c>
      <c r="BK64" s="395"/>
      <c r="BL64" s="395"/>
      <c r="BM64" s="395">
        <v>1.0</v>
      </c>
      <c r="BN64" s="395"/>
      <c r="BO64" s="395">
        <v>3.0</v>
      </c>
      <c r="BP64" s="395">
        <v>1.0</v>
      </c>
      <c r="BQ64" s="395"/>
      <c r="BR64" s="395">
        <v>5.0</v>
      </c>
      <c r="BS64" s="395">
        <v>1.0</v>
      </c>
      <c r="BT64" s="395">
        <v>1.0</v>
      </c>
      <c r="BU64" s="395">
        <v>1.0</v>
      </c>
      <c r="BV64" s="395">
        <v>1.0</v>
      </c>
      <c r="BW64" s="395">
        <v>1.0</v>
      </c>
      <c r="BX64" s="395"/>
      <c r="BY64" s="395">
        <v>1.0</v>
      </c>
      <c r="BZ64" s="395">
        <v>2.0</v>
      </c>
      <c r="CA64" s="395"/>
      <c r="CB64" s="395">
        <v>2.0</v>
      </c>
      <c r="CC64" s="395">
        <v>1.0</v>
      </c>
      <c r="CD64" s="395">
        <v>1.0</v>
      </c>
      <c r="CE64" s="395"/>
      <c r="CF64" s="395"/>
      <c r="CG64" s="395"/>
      <c r="CH64" s="395">
        <v>4.0</v>
      </c>
      <c r="CI64" s="395">
        <v>2.0</v>
      </c>
      <c r="CJ64" s="395"/>
      <c r="CK64" s="395"/>
      <c r="CL64" s="395">
        <v>4.0</v>
      </c>
      <c r="CM64" s="395">
        <v>3.0</v>
      </c>
      <c r="CN64" s="395">
        <v>1.0</v>
      </c>
      <c r="CO64" s="395">
        <v>4.0</v>
      </c>
      <c r="CP64" s="395">
        <v>5.0</v>
      </c>
      <c r="CQ64" s="395">
        <v>2.0</v>
      </c>
      <c r="CR64" s="395">
        <v>1.0</v>
      </c>
      <c r="CS64" s="395"/>
      <c r="CT64" s="395"/>
      <c r="CU64" s="395"/>
      <c r="CV64" s="395"/>
      <c r="CW64" s="395"/>
      <c r="CX64" s="395"/>
      <c r="CY64" s="395"/>
      <c r="CZ64" s="395"/>
      <c r="DA64" s="395"/>
      <c r="DB64" s="395"/>
      <c r="DC64" s="395"/>
      <c r="DD64" s="395"/>
      <c r="DE64" s="395"/>
      <c r="DF64" s="398">
        <v>1.0</v>
      </c>
      <c r="DG64" s="398">
        <v>1.0</v>
      </c>
      <c r="DH64" s="398">
        <v>1.0</v>
      </c>
      <c r="DI64" s="398">
        <v>7.0</v>
      </c>
      <c r="DJ64" s="398">
        <v>1.0</v>
      </c>
      <c r="DK64" s="398">
        <v>1.0</v>
      </c>
      <c r="DL64" s="398"/>
      <c r="DM64" s="398"/>
      <c r="DN64" s="398"/>
      <c r="DO64" s="398">
        <v>3.0</v>
      </c>
      <c r="DP64" s="395"/>
      <c r="DQ64" s="395"/>
      <c r="DR64" s="395"/>
      <c r="DS64" s="395"/>
      <c r="DT64" s="395"/>
      <c r="DU64" s="395"/>
      <c r="DV64" s="395"/>
      <c r="DW64" s="398">
        <v>1.0</v>
      </c>
      <c r="DX64" s="398">
        <v>1.0</v>
      </c>
      <c r="DY64" s="398"/>
      <c r="DZ64" s="398">
        <v>1.0</v>
      </c>
      <c r="EA64" s="395"/>
      <c r="EB64" s="398">
        <v>1.0</v>
      </c>
      <c r="EC64" s="395"/>
      <c r="ED64" s="398">
        <v>4.0</v>
      </c>
      <c r="EE64" s="398">
        <v>8.0</v>
      </c>
      <c r="EF64" s="398">
        <v>1.0</v>
      </c>
      <c r="EG64" s="398">
        <v>8.0</v>
      </c>
      <c r="EH64" s="398">
        <v>28.0</v>
      </c>
      <c r="EI64" s="398">
        <v>10.0</v>
      </c>
      <c r="EJ64" s="398">
        <v>19.0</v>
      </c>
      <c r="EK64" s="398">
        <v>65.0</v>
      </c>
      <c r="EL64" s="398">
        <v>35.0</v>
      </c>
      <c r="EM64" s="398">
        <v>54.0</v>
      </c>
      <c r="EN64" s="398">
        <v>49.0</v>
      </c>
      <c r="EO64" s="398">
        <v>31.0</v>
      </c>
      <c r="EP64" s="398">
        <v>55.0</v>
      </c>
      <c r="EQ64" s="398">
        <v>158.0</v>
      </c>
      <c r="ER64" s="398">
        <v>51.0</v>
      </c>
      <c r="ES64" s="398">
        <v>32.0</v>
      </c>
      <c r="ET64" s="399">
        <v>82.0</v>
      </c>
      <c r="EU64" s="399">
        <v>54.0</v>
      </c>
      <c r="EV64" s="399">
        <v>8.0</v>
      </c>
      <c r="EW64" s="399">
        <v>37.0</v>
      </c>
      <c r="EX64" s="399">
        <v>72.0</v>
      </c>
      <c r="EY64" s="398">
        <v>168.0</v>
      </c>
      <c r="EZ64" s="399">
        <v>78.0</v>
      </c>
      <c r="FA64" s="399">
        <v>61.0</v>
      </c>
      <c r="FB64" s="399">
        <v>86.0</v>
      </c>
      <c r="FC64" s="399">
        <v>49.0</v>
      </c>
      <c r="FD64" s="399">
        <v>43.0</v>
      </c>
      <c r="FE64" s="399">
        <v>114.0</v>
      </c>
      <c r="FF64" s="399">
        <v>87.0</v>
      </c>
      <c r="FG64" s="399">
        <v>38.0</v>
      </c>
      <c r="FH64" s="399">
        <v>65.0</v>
      </c>
      <c r="FI64" s="399">
        <v>30.0</v>
      </c>
      <c r="FJ64" s="399">
        <v>105.0</v>
      </c>
      <c r="FK64" s="399">
        <v>103.0</v>
      </c>
      <c r="FL64" s="399">
        <v>72.0</v>
      </c>
      <c r="FM64" s="399">
        <v>156.0</v>
      </c>
      <c r="FN64" s="399">
        <v>76.0</v>
      </c>
      <c r="FO64" s="399">
        <v>78.0</v>
      </c>
      <c r="FP64" s="399">
        <v>55.0</v>
      </c>
      <c r="FQ64" s="395"/>
      <c r="FR64" s="400">
        <f t="shared" si="4"/>
        <v>2394</v>
      </c>
      <c r="FS64" s="395">
        <f t="shared" si="5"/>
        <v>645</v>
      </c>
      <c r="FT64" s="401">
        <f t="shared" si="6"/>
        <v>365.5840843</v>
      </c>
      <c r="FU64" s="402">
        <v>176430.0</v>
      </c>
      <c r="FV64" s="394"/>
      <c r="FW64" s="394"/>
      <c r="FX64" s="394"/>
      <c r="FY64" s="394"/>
      <c r="FZ64" s="394"/>
      <c r="GA64" s="394"/>
      <c r="GB64" s="394"/>
      <c r="GC64" s="394"/>
      <c r="GD64" s="394"/>
      <c r="GE64" s="394"/>
      <c r="GF64" s="394"/>
      <c r="GG64" s="394"/>
      <c r="GH64" s="394"/>
      <c r="GI64" s="394"/>
      <c r="GJ64" s="394"/>
      <c r="GK64" s="394"/>
    </row>
    <row r="65" ht="15.75" customHeight="1">
      <c r="A65" s="424"/>
      <c r="B65" s="424" t="s">
        <v>162</v>
      </c>
      <c r="C65" s="384"/>
      <c r="D65" s="384"/>
      <c r="E65" s="386"/>
      <c r="F65" s="386"/>
      <c r="G65" s="385"/>
      <c r="H65" s="385"/>
      <c r="I65" s="385"/>
      <c r="J65" s="387"/>
      <c r="K65" s="387"/>
      <c r="L65" s="387"/>
      <c r="M65" s="387"/>
      <c r="N65" s="387"/>
      <c r="O65" s="387"/>
      <c r="P65" s="387"/>
      <c r="Q65" s="387"/>
      <c r="R65" s="384"/>
      <c r="S65" s="384"/>
      <c r="T65" s="384"/>
      <c r="U65" s="383"/>
      <c r="V65" s="383"/>
      <c r="W65" s="383"/>
      <c r="X65" s="383"/>
      <c r="Y65" s="383"/>
      <c r="Z65" s="383"/>
      <c r="AA65" s="383"/>
      <c r="AB65" s="383"/>
      <c r="AC65" s="383"/>
      <c r="AD65" s="383"/>
      <c r="AE65" s="384"/>
      <c r="AF65" s="384"/>
      <c r="AG65" s="384"/>
      <c r="AH65" s="384"/>
      <c r="AI65" s="384"/>
      <c r="AJ65" s="384"/>
      <c r="AK65" s="384"/>
      <c r="AL65" s="384"/>
      <c r="AM65" s="384"/>
      <c r="AN65" s="384"/>
      <c r="AO65" s="384"/>
      <c r="AP65" s="384"/>
      <c r="AQ65" s="384"/>
      <c r="AR65" s="384"/>
      <c r="AS65" s="384"/>
      <c r="AT65" s="384"/>
      <c r="AU65" s="384"/>
      <c r="AV65" s="384"/>
      <c r="AW65" s="384"/>
      <c r="AX65" s="384"/>
      <c r="AY65" s="384"/>
      <c r="AZ65" s="384"/>
      <c r="BA65" s="384"/>
      <c r="BB65" s="384"/>
      <c r="BC65" s="384"/>
      <c r="BD65" s="384"/>
      <c r="BE65" s="384"/>
      <c r="BF65" s="384"/>
      <c r="BG65" s="385"/>
      <c r="BH65" s="385"/>
      <c r="BI65" s="384"/>
      <c r="BJ65" s="384"/>
      <c r="BK65" s="384"/>
      <c r="BL65" s="384"/>
      <c r="BM65" s="384"/>
      <c r="BN65" s="384"/>
      <c r="BO65" s="384"/>
      <c r="BP65" s="384"/>
      <c r="BQ65" s="384"/>
      <c r="BR65" s="384"/>
      <c r="BS65" s="384"/>
      <c r="BT65" s="384"/>
      <c r="BU65" s="384"/>
      <c r="BV65" s="384"/>
      <c r="BW65" s="384"/>
      <c r="BX65" s="384"/>
      <c r="BY65" s="384"/>
      <c r="BZ65" s="384"/>
      <c r="CA65" s="384"/>
      <c r="CB65" s="384"/>
      <c r="CC65" s="384"/>
      <c r="CD65" s="384"/>
      <c r="CE65" s="384"/>
      <c r="CF65" s="384"/>
      <c r="CG65" s="384"/>
      <c r="CH65" s="384"/>
      <c r="CI65" s="384"/>
      <c r="CJ65" s="384"/>
      <c r="CK65" s="384"/>
      <c r="CL65" s="384"/>
      <c r="CM65" s="384"/>
      <c r="CN65" s="384"/>
      <c r="CO65" s="384"/>
      <c r="CP65" s="384"/>
      <c r="CQ65" s="384"/>
      <c r="CR65" s="384"/>
      <c r="CS65" s="384"/>
      <c r="CT65" s="384"/>
      <c r="CU65" s="384"/>
      <c r="CV65" s="384"/>
      <c r="CW65" s="384"/>
      <c r="CX65" s="384"/>
      <c r="CY65" s="384"/>
      <c r="CZ65" s="384">
        <v>1.0</v>
      </c>
      <c r="DA65" s="384"/>
      <c r="DB65" s="384"/>
      <c r="DC65" s="384"/>
      <c r="DD65" s="384"/>
      <c r="DE65" s="384"/>
      <c r="DF65" s="388">
        <v>1.0</v>
      </c>
      <c r="DG65" s="388"/>
      <c r="DH65" s="384"/>
      <c r="DI65" s="384"/>
      <c r="DJ65" s="384"/>
      <c r="DK65" s="384"/>
      <c r="DL65" s="384"/>
      <c r="DM65" s="384"/>
      <c r="DN65" s="384"/>
      <c r="DO65" s="384"/>
      <c r="DP65" s="384"/>
      <c r="DQ65" s="384"/>
      <c r="DR65" s="384"/>
      <c r="DS65" s="384"/>
      <c r="DT65" s="384"/>
      <c r="DU65" s="388">
        <v>1.0</v>
      </c>
      <c r="DV65" s="384"/>
      <c r="DW65" s="388">
        <v>1.0</v>
      </c>
      <c r="DX65" s="388">
        <v>2.0</v>
      </c>
      <c r="DY65" s="384"/>
      <c r="DZ65" s="388">
        <v>2.0</v>
      </c>
      <c r="EA65" s="384"/>
      <c r="EB65" s="384"/>
      <c r="EC65" s="388">
        <v>1.0</v>
      </c>
      <c r="ED65" s="388">
        <v>1.0</v>
      </c>
      <c r="EE65" s="388">
        <v>1.0</v>
      </c>
      <c r="EF65" s="384"/>
      <c r="EG65" s="384"/>
      <c r="EH65" s="388">
        <v>1.0</v>
      </c>
      <c r="EI65" s="388"/>
      <c r="EJ65" s="388"/>
      <c r="EK65" s="388">
        <v>1.0</v>
      </c>
      <c r="EL65" s="388"/>
      <c r="EM65" s="388"/>
      <c r="EN65" s="388"/>
      <c r="EO65" s="388"/>
      <c r="EP65" s="388">
        <v>3.0</v>
      </c>
      <c r="EQ65" s="388">
        <v>1.0</v>
      </c>
      <c r="ER65" s="388"/>
      <c r="ES65" s="388"/>
      <c r="ET65" s="389"/>
      <c r="EU65" s="389"/>
      <c r="EV65" s="389"/>
      <c r="EW65" s="389">
        <v>2.0</v>
      </c>
      <c r="EX65" s="389"/>
      <c r="EY65" s="388"/>
      <c r="EZ65" s="389"/>
      <c r="FA65" s="389"/>
      <c r="FB65" s="389"/>
      <c r="FC65" s="389"/>
      <c r="FD65" s="389"/>
      <c r="FE65" s="389">
        <v>1.0</v>
      </c>
      <c r="FF65" s="389">
        <v>2.0</v>
      </c>
      <c r="FG65" s="389">
        <v>1.0</v>
      </c>
      <c r="FH65" s="389"/>
      <c r="FI65" s="389">
        <v>2.0</v>
      </c>
      <c r="FJ65" s="420"/>
      <c r="FK65" s="389">
        <v>2.0</v>
      </c>
      <c r="FL65" s="389">
        <v>2.0</v>
      </c>
      <c r="FM65" s="389">
        <v>1.0</v>
      </c>
      <c r="FN65" s="389"/>
      <c r="FO65" s="389"/>
      <c r="FP65" s="389"/>
      <c r="FQ65" s="384"/>
      <c r="FR65" s="390">
        <f t="shared" si="4"/>
        <v>30</v>
      </c>
      <c r="FS65" s="384">
        <f t="shared" si="5"/>
        <v>5</v>
      </c>
      <c r="FT65" s="405">
        <f t="shared" si="6"/>
        <v>36.23713582</v>
      </c>
      <c r="FU65" s="392">
        <v>13798.0</v>
      </c>
      <c r="FV65" s="383"/>
      <c r="FW65" s="383"/>
      <c r="FX65" s="383"/>
      <c r="FY65" s="383"/>
      <c r="FZ65" s="383"/>
      <c r="GA65" s="383"/>
      <c r="GB65" s="383"/>
      <c r="GC65" s="383"/>
      <c r="GD65" s="383"/>
      <c r="GE65" s="383"/>
      <c r="GF65" s="383"/>
      <c r="GG65" s="383"/>
      <c r="GH65" s="383"/>
      <c r="GI65" s="383"/>
      <c r="GJ65" s="383"/>
      <c r="GK65" s="383"/>
    </row>
    <row r="66" ht="15.75" customHeight="1">
      <c r="A66" s="443"/>
      <c r="B66" s="443" t="s">
        <v>163</v>
      </c>
      <c r="C66" s="395"/>
      <c r="D66" s="395"/>
      <c r="E66" s="382"/>
      <c r="F66" s="382"/>
      <c r="G66" s="396"/>
      <c r="H66" s="396"/>
      <c r="I66" s="396"/>
      <c r="J66" s="397"/>
      <c r="K66" s="397"/>
      <c r="L66" s="397"/>
      <c r="M66" s="397"/>
      <c r="N66" s="397"/>
      <c r="O66" s="397"/>
      <c r="P66" s="397"/>
      <c r="Q66" s="397"/>
      <c r="R66" s="395"/>
      <c r="S66" s="395"/>
      <c r="T66" s="395"/>
      <c r="U66" s="394"/>
      <c r="V66" s="394"/>
      <c r="W66" s="394"/>
      <c r="X66" s="394"/>
      <c r="Y66" s="394"/>
      <c r="Z66" s="394"/>
      <c r="AA66" s="394"/>
      <c r="AB66" s="394"/>
      <c r="AC66" s="394"/>
      <c r="AD66" s="394"/>
      <c r="AE66" s="395"/>
      <c r="AF66" s="395"/>
      <c r="AG66" s="395"/>
      <c r="AH66" s="395"/>
      <c r="AI66" s="395"/>
      <c r="AJ66" s="395"/>
      <c r="AK66" s="395"/>
      <c r="AL66" s="395"/>
      <c r="AM66" s="395"/>
      <c r="AN66" s="395"/>
      <c r="AO66" s="395"/>
      <c r="AP66" s="395"/>
      <c r="AQ66" s="395"/>
      <c r="AR66" s="395"/>
      <c r="AS66" s="395"/>
      <c r="AT66" s="395"/>
      <c r="AU66" s="395"/>
      <c r="AV66" s="395"/>
      <c r="AW66" s="395"/>
      <c r="AX66" s="395"/>
      <c r="AY66" s="395"/>
      <c r="AZ66" s="395"/>
      <c r="BA66" s="395"/>
      <c r="BB66" s="395"/>
      <c r="BC66" s="395"/>
      <c r="BD66" s="395"/>
      <c r="BE66" s="395"/>
      <c r="BF66" s="395"/>
      <c r="BG66" s="396"/>
      <c r="BH66" s="396"/>
      <c r="BI66" s="395"/>
      <c r="BJ66" s="395"/>
      <c r="BK66" s="395"/>
      <c r="BL66" s="395"/>
      <c r="BM66" s="395">
        <v>1.0</v>
      </c>
      <c r="BN66" s="395">
        <v>1.0</v>
      </c>
      <c r="BO66" s="395">
        <v>2.0</v>
      </c>
      <c r="BP66" s="395"/>
      <c r="BQ66" s="395">
        <v>1.0</v>
      </c>
      <c r="BR66" s="395">
        <v>1.0</v>
      </c>
      <c r="BS66" s="395"/>
      <c r="BT66" s="395"/>
      <c r="BU66" s="395">
        <v>1.0</v>
      </c>
      <c r="BV66" s="395"/>
      <c r="BW66" s="395">
        <v>2.0</v>
      </c>
      <c r="BX66" s="395"/>
      <c r="BY66" s="395"/>
      <c r="BZ66" s="395"/>
      <c r="CA66" s="395"/>
      <c r="CB66" s="395">
        <v>1.0</v>
      </c>
      <c r="CC66" s="395">
        <v>2.0</v>
      </c>
      <c r="CD66" s="395">
        <v>2.0</v>
      </c>
      <c r="CE66" s="395">
        <v>3.0</v>
      </c>
      <c r="CF66" s="395">
        <v>1.0</v>
      </c>
      <c r="CG66" s="395"/>
      <c r="CH66" s="395">
        <v>1.0</v>
      </c>
      <c r="CI66" s="395">
        <v>3.0</v>
      </c>
      <c r="CJ66" s="395">
        <v>1.0</v>
      </c>
      <c r="CK66" s="395"/>
      <c r="CL66" s="395"/>
      <c r="CM66" s="395"/>
      <c r="CN66" s="395"/>
      <c r="CO66" s="395">
        <v>1.0</v>
      </c>
      <c r="CP66" s="395">
        <v>2.0</v>
      </c>
      <c r="CQ66" s="395">
        <v>2.0</v>
      </c>
      <c r="CR66" s="395">
        <v>3.0</v>
      </c>
      <c r="CS66" s="395">
        <v>4.0</v>
      </c>
      <c r="CT66" s="395">
        <v>11.0</v>
      </c>
      <c r="CU66" s="395">
        <v>2.0</v>
      </c>
      <c r="CV66" s="395">
        <v>2.0</v>
      </c>
      <c r="CW66" s="395">
        <v>2.0</v>
      </c>
      <c r="CX66" s="395">
        <v>1.0</v>
      </c>
      <c r="CY66" s="395">
        <v>3.0</v>
      </c>
      <c r="CZ66" s="395">
        <v>2.0</v>
      </c>
      <c r="DA66" s="395">
        <v>4.0</v>
      </c>
      <c r="DB66" s="395">
        <v>7.0</v>
      </c>
      <c r="DC66" s="398">
        <v>11.0</v>
      </c>
      <c r="DD66" s="398">
        <v>4.0</v>
      </c>
      <c r="DE66" s="398">
        <v>1.0</v>
      </c>
      <c r="DF66" s="398">
        <v>18.0</v>
      </c>
      <c r="DG66" s="398">
        <v>9.0</v>
      </c>
      <c r="DH66" s="398">
        <v>13.0</v>
      </c>
      <c r="DI66" s="398">
        <v>3.0</v>
      </c>
      <c r="DJ66" s="398">
        <v>18.0</v>
      </c>
      <c r="DK66" s="398">
        <v>11.0</v>
      </c>
      <c r="DL66" s="398">
        <v>8.0</v>
      </c>
      <c r="DM66" s="398">
        <v>2.0</v>
      </c>
      <c r="DN66" s="398">
        <v>7.0</v>
      </c>
      <c r="DO66" s="398">
        <v>8.0</v>
      </c>
      <c r="DP66" s="398">
        <v>3.0</v>
      </c>
      <c r="DQ66" s="398">
        <v>15.0</v>
      </c>
      <c r="DR66" s="398">
        <v>4.0</v>
      </c>
      <c r="DS66" s="398">
        <v>11.0</v>
      </c>
      <c r="DT66" s="398">
        <v>1.0</v>
      </c>
      <c r="DU66" s="398">
        <v>8.0</v>
      </c>
      <c r="DV66" s="398">
        <v>8.0</v>
      </c>
      <c r="DW66" s="398">
        <v>4.0</v>
      </c>
      <c r="DX66" s="398">
        <v>1.0</v>
      </c>
      <c r="DY66" s="398">
        <v>2.0</v>
      </c>
      <c r="DZ66" s="398">
        <v>1.0</v>
      </c>
      <c r="EA66" s="395"/>
      <c r="EB66" s="398">
        <v>1.0</v>
      </c>
      <c r="EC66" s="398">
        <v>5.0</v>
      </c>
      <c r="ED66" s="398">
        <v>2.0</v>
      </c>
      <c r="EE66" s="398">
        <v>5.0</v>
      </c>
      <c r="EF66" s="398">
        <v>5.0</v>
      </c>
      <c r="EG66" s="395"/>
      <c r="EH66" s="398">
        <v>5.0</v>
      </c>
      <c r="EI66" s="398">
        <v>6.0</v>
      </c>
      <c r="EJ66" s="398">
        <v>4.0</v>
      </c>
      <c r="EK66" s="398">
        <v>9.0</v>
      </c>
      <c r="EL66" s="398">
        <v>7.0</v>
      </c>
      <c r="EM66" s="398">
        <v>13.0</v>
      </c>
      <c r="EN66" s="398">
        <v>4.0</v>
      </c>
      <c r="EO66" s="398">
        <v>10.0</v>
      </c>
      <c r="EP66" s="398">
        <v>19.0</v>
      </c>
      <c r="EQ66" s="398">
        <v>16.0</v>
      </c>
      <c r="ER66" s="398">
        <v>5.0</v>
      </c>
      <c r="ES66" s="398">
        <v>28.0</v>
      </c>
      <c r="ET66" s="399">
        <v>8.0</v>
      </c>
      <c r="EU66" s="399">
        <v>27.0</v>
      </c>
      <c r="EV66" s="399">
        <v>14.0</v>
      </c>
      <c r="EW66" s="399">
        <v>13.0</v>
      </c>
      <c r="EX66" s="399">
        <v>42.0</v>
      </c>
      <c r="EY66" s="399">
        <v>22.0</v>
      </c>
      <c r="EZ66" s="399">
        <v>33.0</v>
      </c>
      <c r="FA66" s="399">
        <v>29.0</v>
      </c>
      <c r="FB66" s="399">
        <v>18.0</v>
      </c>
      <c r="FC66" s="399">
        <v>12.0</v>
      </c>
      <c r="FD66" s="399">
        <v>17.0</v>
      </c>
      <c r="FE66" s="399">
        <v>24.0</v>
      </c>
      <c r="FF66" s="399">
        <v>26.0</v>
      </c>
      <c r="FG66" s="399">
        <v>29.0</v>
      </c>
      <c r="FH66" s="399">
        <v>24.0</v>
      </c>
      <c r="FI66" s="399">
        <v>22.0</v>
      </c>
      <c r="FJ66" s="399">
        <v>37.0</v>
      </c>
      <c r="FK66" s="399">
        <v>17.0</v>
      </c>
      <c r="FL66" s="399">
        <v>26.0</v>
      </c>
      <c r="FM66" s="399">
        <v>38.0</v>
      </c>
      <c r="FN66" s="399">
        <v>11.0</v>
      </c>
      <c r="FO66" s="399">
        <v>36.0</v>
      </c>
      <c r="FP66" s="399">
        <v>80.0</v>
      </c>
      <c r="FQ66" s="395"/>
      <c r="FR66" s="400">
        <f t="shared" si="4"/>
        <v>989</v>
      </c>
      <c r="FS66" s="395">
        <f t="shared" si="5"/>
        <v>245</v>
      </c>
      <c r="FT66" s="401">
        <f t="shared" si="6"/>
        <v>186.9016287</v>
      </c>
      <c r="FU66" s="402">
        <v>131085.0</v>
      </c>
      <c r="FV66" s="394"/>
      <c r="FW66" s="394"/>
      <c r="FX66" s="394"/>
      <c r="FY66" s="394"/>
      <c r="FZ66" s="394"/>
      <c r="GA66" s="394"/>
      <c r="GB66" s="394"/>
      <c r="GC66" s="394"/>
      <c r="GD66" s="394"/>
      <c r="GE66" s="394"/>
      <c r="GF66" s="394"/>
      <c r="GG66" s="394"/>
      <c r="GH66" s="394"/>
      <c r="GI66" s="394"/>
      <c r="GJ66" s="394"/>
      <c r="GK66" s="394"/>
    </row>
    <row r="67" ht="15.75" customHeight="1">
      <c r="A67" s="424"/>
      <c r="B67" s="424" t="s">
        <v>164</v>
      </c>
      <c r="C67" s="384"/>
      <c r="D67" s="384"/>
      <c r="E67" s="386"/>
      <c r="F67" s="386"/>
      <c r="G67" s="385"/>
      <c r="H67" s="385"/>
      <c r="I67" s="385"/>
      <c r="J67" s="387"/>
      <c r="K67" s="387"/>
      <c r="L67" s="387"/>
      <c r="M67" s="387"/>
      <c r="N67" s="387"/>
      <c r="O67" s="387"/>
      <c r="P67" s="387"/>
      <c r="Q67" s="387"/>
      <c r="R67" s="384"/>
      <c r="S67" s="384"/>
      <c r="T67" s="384"/>
      <c r="U67" s="383"/>
      <c r="V67" s="383"/>
      <c r="W67" s="383"/>
      <c r="X67" s="383"/>
      <c r="Y67" s="383"/>
      <c r="Z67" s="383"/>
      <c r="AA67" s="383"/>
      <c r="AB67" s="383"/>
      <c r="AC67" s="383"/>
      <c r="AD67" s="383"/>
      <c r="AE67" s="384"/>
      <c r="AF67" s="384"/>
      <c r="AG67" s="384"/>
      <c r="AH67" s="384"/>
      <c r="AI67" s="384"/>
      <c r="AJ67" s="384"/>
      <c r="AK67" s="384"/>
      <c r="AL67" s="384"/>
      <c r="AM67" s="384"/>
      <c r="AN67" s="384"/>
      <c r="AO67" s="384"/>
      <c r="AP67" s="384"/>
      <c r="AQ67" s="384"/>
      <c r="AR67" s="384"/>
      <c r="AS67" s="384"/>
      <c r="AT67" s="384"/>
      <c r="AU67" s="384"/>
      <c r="AV67" s="384"/>
      <c r="AW67" s="384"/>
      <c r="AX67" s="384"/>
      <c r="AY67" s="384"/>
      <c r="AZ67" s="384"/>
      <c r="BA67" s="384"/>
      <c r="BB67" s="384"/>
      <c r="BC67" s="384"/>
      <c r="BD67" s="384"/>
      <c r="BE67" s="384"/>
      <c r="BF67" s="384"/>
      <c r="BG67" s="385"/>
      <c r="BH67" s="384">
        <v>2.0</v>
      </c>
      <c r="BI67" s="384"/>
      <c r="BJ67" s="384"/>
      <c r="BK67" s="384"/>
      <c r="BL67" s="384"/>
      <c r="BM67" s="384">
        <v>1.0</v>
      </c>
      <c r="BN67" s="384"/>
      <c r="BO67" s="384"/>
      <c r="BP67" s="384">
        <v>2.0</v>
      </c>
      <c r="BQ67" s="384"/>
      <c r="BR67" s="384"/>
      <c r="BS67" s="384"/>
      <c r="BT67" s="384">
        <v>1.0</v>
      </c>
      <c r="BU67" s="384">
        <v>1.0</v>
      </c>
      <c r="BV67" s="384">
        <v>2.0</v>
      </c>
      <c r="BW67" s="384"/>
      <c r="BX67" s="384">
        <v>1.0</v>
      </c>
      <c r="BY67" s="384">
        <v>2.0</v>
      </c>
      <c r="BZ67" s="384">
        <v>3.0</v>
      </c>
      <c r="CA67" s="384">
        <v>1.0</v>
      </c>
      <c r="CB67" s="384"/>
      <c r="CC67" s="384"/>
      <c r="CD67" s="384"/>
      <c r="CE67" s="384"/>
      <c r="CF67" s="384"/>
      <c r="CG67" s="384"/>
      <c r="CH67" s="384"/>
      <c r="CI67" s="384"/>
      <c r="CJ67" s="384"/>
      <c r="CK67" s="384"/>
      <c r="CL67" s="384"/>
      <c r="CM67" s="384"/>
      <c r="CN67" s="384">
        <v>1.0</v>
      </c>
      <c r="CO67" s="384">
        <v>2.0</v>
      </c>
      <c r="CP67" s="384"/>
      <c r="CQ67" s="384"/>
      <c r="CR67" s="384"/>
      <c r="CS67" s="384">
        <v>3.0</v>
      </c>
      <c r="CT67" s="384">
        <v>4.0</v>
      </c>
      <c r="CU67" s="384"/>
      <c r="CV67" s="384">
        <v>3.0</v>
      </c>
      <c r="CW67" s="384">
        <v>3.0</v>
      </c>
      <c r="CX67" s="384">
        <v>2.0</v>
      </c>
      <c r="CY67" s="384"/>
      <c r="CZ67" s="384">
        <v>1.0</v>
      </c>
      <c r="DA67" s="384">
        <v>2.0</v>
      </c>
      <c r="DB67" s="384"/>
      <c r="DC67" s="388">
        <v>1.0</v>
      </c>
      <c r="DD67" s="388"/>
      <c r="DE67" s="388"/>
      <c r="DF67" s="388">
        <v>1.0</v>
      </c>
      <c r="DG67" s="388">
        <v>2.0</v>
      </c>
      <c r="DH67" s="384"/>
      <c r="DI67" s="388">
        <v>6.0</v>
      </c>
      <c r="DJ67" s="388"/>
      <c r="DK67" s="388"/>
      <c r="DL67" s="388"/>
      <c r="DM67" s="388">
        <v>2.0</v>
      </c>
      <c r="DN67" s="388">
        <v>2.0</v>
      </c>
      <c r="DO67" s="388">
        <v>1.0</v>
      </c>
      <c r="DP67" s="388">
        <v>2.0</v>
      </c>
      <c r="DQ67" s="388">
        <v>1.0</v>
      </c>
      <c r="DR67" s="388">
        <v>1.0</v>
      </c>
      <c r="DS67" s="388">
        <v>2.0</v>
      </c>
      <c r="DT67" s="388"/>
      <c r="DU67" s="388">
        <v>2.0</v>
      </c>
      <c r="DV67" s="388">
        <v>2.0</v>
      </c>
      <c r="DW67" s="384"/>
      <c r="DX67" s="388">
        <v>2.0</v>
      </c>
      <c r="DY67" s="388">
        <v>1.0</v>
      </c>
      <c r="DZ67" s="384"/>
      <c r="EA67" s="384"/>
      <c r="EB67" s="384"/>
      <c r="EC67" s="388">
        <v>1.0</v>
      </c>
      <c r="ED67" s="388">
        <v>11.0</v>
      </c>
      <c r="EE67" s="384"/>
      <c r="EF67" s="388">
        <v>6.0</v>
      </c>
      <c r="EG67" s="388">
        <v>1.0</v>
      </c>
      <c r="EH67" s="384"/>
      <c r="EI67" s="388">
        <v>3.0</v>
      </c>
      <c r="EJ67" s="388">
        <v>2.0</v>
      </c>
      <c r="EK67" s="388">
        <v>5.0</v>
      </c>
      <c r="EL67" s="388"/>
      <c r="EM67" s="388">
        <v>4.0</v>
      </c>
      <c r="EN67" s="388">
        <v>1.0</v>
      </c>
      <c r="EO67" s="388">
        <v>3.0</v>
      </c>
      <c r="EP67" s="388">
        <v>5.0</v>
      </c>
      <c r="EQ67" s="388">
        <v>1.0</v>
      </c>
      <c r="ER67" s="388">
        <v>5.0</v>
      </c>
      <c r="ES67" s="388"/>
      <c r="ET67" s="389">
        <v>2.0</v>
      </c>
      <c r="EU67" s="389">
        <v>2.0</v>
      </c>
      <c r="EV67" s="389">
        <v>2.0</v>
      </c>
      <c r="EW67" s="389">
        <v>12.0</v>
      </c>
      <c r="EX67" s="389">
        <v>4.0</v>
      </c>
      <c r="EY67" s="389">
        <v>8.0</v>
      </c>
      <c r="EZ67" s="389">
        <v>5.0</v>
      </c>
      <c r="FA67" s="389">
        <v>13.0</v>
      </c>
      <c r="FB67" s="389">
        <v>5.0</v>
      </c>
      <c r="FC67" s="389"/>
      <c r="FD67" s="389">
        <v>7.0</v>
      </c>
      <c r="FE67" s="389">
        <v>7.0</v>
      </c>
      <c r="FF67" s="389">
        <v>22.0</v>
      </c>
      <c r="FG67" s="389">
        <v>5.0</v>
      </c>
      <c r="FH67" s="389">
        <v>14.0</v>
      </c>
      <c r="FI67" s="389">
        <v>4.0</v>
      </c>
      <c r="FJ67" s="389">
        <v>6.0</v>
      </c>
      <c r="FK67" s="389">
        <v>24.0</v>
      </c>
      <c r="FL67" s="389">
        <v>9.0</v>
      </c>
      <c r="FM67" s="389">
        <v>22.0</v>
      </c>
      <c r="FN67" s="389">
        <v>11.0</v>
      </c>
      <c r="FO67" s="389">
        <v>17.0</v>
      </c>
      <c r="FP67" s="389">
        <v>10.0</v>
      </c>
      <c r="FQ67" s="384"/>
      <c r="FR67" s="390">
        <f t="shared" si="4"/>
        <v>324</v>
      </c>
      <c r="FS67" s="384">
        <f t="shared" si="5"/>
        <v>99</v>
      </c>
      <c r="FT67" s="405">
        <f t="shared" si="6"/>
        <v>62.56675367</v>
      </c>
      <c r="FU67" s="392">
        <v>158231.0</v>
      </c>
      <c r="FV67" s="383"/>
      <c r="FW67" s="383"/>
      <c r="FX67" s="383"/>
      <c r="FY67" s="383"/>
      <c r="FZ67" s="383"/>
      <c r="GA67" s="383"/>
      <c r="GB67" s="383"/>
      <c r="GC67" s="383"/>
      <c r="GD67" s="383"/>
      <c r="GE67" s="383"/>
      <c r="GF67" s="383"/>
      <c r="GG67" s="383"/>
      <c r="GH67" s="383"/>
      <c r="GI67" s="383"/>
      <c r="GJ67" s="383"/>
      <c r="GK67" s="383"/>
    </row>
    <row r="68" ht="15.75" customHeight="1">
      <c r="A68" s="443"/>
      <c r="B68" s="443" t="s">
        <v>165</v>
      </c>
      <c r="C68" s="395"/>
      <c r="D68" s="395"/>
      <c r="E68" s="382"/>
      <c r="F68" s="382"/>
      <c r="G68" s="396"/>
      <c r="H68" s="396"/>
      <c r="I68" s="396"/>
      <c r="J68" s="397"/>
      <c r="K68" s="397"/>
      <c r="L68" s="397"/>
      <c r="M68" s="397"/>
      <c r="N68" s="397"/>
      <c r="O68" s="397"/>
      <c r="P68" s="397"/>
      <c r="Q68" s="397"/>
      <c r="R68" s="395"/>
      <c r="S68" s="395"/>
      <c r="T68" s="395"/>
      <c r="U68" s="394"/>
      <c r="V68" s="394"/>
      <c r="W68" s="394"/>
      <c r="X68" s="394"/>
      <c r="Y68" s="394"/>
      <c r="Z68" s="394"/>
      <c r="AA68" s="394"/>
      <c r="AB68" s="394"/>
      <c r="AC68" s="394"/>
      <c r="AD68" s="394"/>
      <c r="AE68" s="395"/>
      <c r="AF68" s="395"/>
      <c r="AG68" s="395"/>
      <c r="AH68" s="395"/>
      <c r="AI68" s="395"/>
      <c r="AJ68" s="395"/>
      <c r="AK68" s="395"/>
      <c r="AL68" s="395"/>
      <c r="AM68" s="395"/>
      <c r="AN68" s="395"/>
      <c r="AO68" s="395"/>
      <c r="AP68" s="395"/>
      <c r="AQ68" s="395"/>
      <c r="AR68" s="395"/>
      <c r="AS68" s="395"/>
      <c r="AT68" s="395"/>
      <c r="AU68" s="395"/>
      <c r="AV68" s="395"/>
      <c r="AW68" s="395"/>
      <c r="AX68" s="395"/>
      <c r="AY68" s="395"/>
      <c r="AZ68" s="395"/>
      <c r="BA68" s="395"/>
      <c r="BB68" s="395"/>
      <c r="BC68" s="395"/>
      <c r="BD68" s="395"/>
      <c r="BE68" s="395"/>
      <c r="BF68" s="395">
        <v>1.0</v>
      </c>
      <c r="BG68" s="396"/>
      <c r="BH68" s="396"/>
      <c r="BI68" s="395"/>
      <c r="BJ68" s="395"/>
      <c r="BK68" s="395"/>
      <c r="BL68" s="395"/>
      <c r="BM68" s="395">
        <v>2.0</v>
      </c>
      <c r="BN68" s="395">
        <v>2.0</v>
      </c>
      <c r="BO68" s="395"/>
      <c r="BP68" s="395"/>
      <c r="BQ68" s="395">
        <v>4.0</v>
      </c>
      <c r="BR68" s="395">
        <v>4.0</v>
      </c>
      <c r="BS68" s="395"/>
      <c r="BT68" s="395"/>
      <c r="BU68" s="395"/>
      <c r="BV68" s="395"/>
      <c r="BW68" s="395"/>
      <c r="BX68" s="395">
        <v>1.0</v>
      </c>
      <c r="BY68" s="395"/>
      <c r="BZ68" s="395">
        <v>3.0</v>
      </c>
      <c r="CA68" s="395">
        <v>1.0</v>
      </c>
      <c r="CB68" s="395">
        <v>3.0</v>
      </c>
      <c r="CC68" s="395"/>
      <c r="CD68" s="395">
        <v>1.0</v>
      </c>
      <c r="CE68" s="395"/>
      <c r="CF68" s="395"/>
      <c r="CG68" s="395"/>
      <c r="CH68" s="395">
        <v>1.0</v>
      </c>
      <c r="CI68" s="395"/>
      <c r="CJ68" s="395"/>
      <c r="CK68" s="395">
        <v>1.0</v>
      </c>
      <c r="CL68" s="395">
        <v>1.0</v>
      </c>
      <c r="CM68" s="395"/>
      <c r="CN68" s="395"/>
      <c r="CO68" s="395"/>
      <c r="CP68" s="395"/>
      <c r="CQ68" s="395"/>
      <c r="CR68" s="395">
        <v>1.0</v>
      </c>
      <c r="CS68" s="395"/>
      <c r="CT68" s="395"/>
      <c r="CU68" s="395">
        <v>1.0</v>
      </c>
      <c r="CV68" s="395"/>
      <c r="CW68" s="395"/>
      <c r="CX68" s="395"/>
      <c r="CY68" s="395"/>
      <c r="CZ68" s="395"/>
      <c r="DA68" s="395">
        <v>1.0</v>
      </c>
      <c r="DB68" s="395"/>
      <c r="DC68" s="398">
        <v>1.0</v>
      </c>
      <c r="DD68" s="398"/>
      <c r="DE68" s="398"/>
      <c r="DF68" s="398"/>
      <c r="DG68" s="398"/>
      <c r="DH68" s="395"/>
      <c r="DI68" s="398">
        <v>1.0</v>
      </c>
      <c r="DJ68" s="398">
        <v>1.0</v>
      </c>
      <c r="DK68" s="398"/>
      <c r="DL68" s="398"/>
      <c r="DM68" s="398">
        <v>1.0</v>
      </c>
      <c r="DN68" s="398"/>
      <c r="DO68" s="398">
        <v>2.0</v>
      </c>
      <c r="DP68" s="398">
        <v>1.0</v>
      </c>
      <c r="DQ68" s="398"/>
      <c r="DR68" s="398">
        <v>2.0</v>
      </c>
      <c r="DS68" s="398">
        <v>1.0</v>
      </c>
      <c r="DT68" s="398"/>
      <c r="DU68" s="398">
        <v>1.0</v>
      </c>
      <c r="DV68" s="395"/>
      <c r="DW68" s="398">
        <v>1.0</v>
      </c>
      <c r="DX68" s="395"/>
      <c r="DY68" s="398">
        <v>1.0</v>
      </c>
      <c r="DZ68" s="395"/>
      <c r="EA68" s="395"/>
      <c r="EB68" s="395"/>
      <c r="EC68" s="395"/>
      <c r="ED68" s="395"/>
      <c r="EE68" s="398">
        <v>1.0</v>
      </c>
      <c r="EF68" s="398">
        <v>1.0</v>
      </c>
      <c r="EG68" s="398">
        <v>1.0</v>
      </c>
      <c r="EH68" s="395"/>
      <c r="EI68" s="398">
        <v>4.0</v>
      </c>
      <c r="EJ68" s="398">
        <v>1.0</v>
      </c>
      <c r="EK68" s="398">
        <v>1.0</v>
      </c>
      <c r="EL68" s="398"/>
      <c r="EM68" s="398">
        <v>4.0</v>
      </c>
      <c r="EN68" s="398">
        <v>2.0</v>
      </c>
      <c r="EO68" s="398">
        <v>2.0</v>
      </c>
      <c r="EP68" s="398">
        <v>2.0</v>
      </c>
      <c r="EQ68" s="398">
        <v>4.0</v>
      </c>
      <c r="ER68" s="398">
        <v>3.0</v>
      </c>
      <c r="ES68" s="398">
        <v>6.0</v>
      </c>
      <c r="ET68" s="399">
        <v>5.0</v>
      </c>
      <c r="EU68" s="399">
        <v>11.0</v>
      </c>
      <c r="EV68" s="399">
        <v>10.0</v>
      </c>
      <c r="EW68" s="399">
        <v>17.0</v>
      </c>
      <c r="EX68" s="399">
        <v>8.0</v>
      </c>
      <c r="EY68" s="399">
        <v>21.0</v>
      </c>
      <c r="EZ68" s="399">
        <v>19.0</v>
      </c>
      <c r="FA68" s="399">
        <v>36.0</v>
      </c>
      <c r="FB68" s="399">
        <v>10.0</v>
      </c>
      <c r="FC68" s="399">
        <v>29.0</v>
      </c>
      <c r="FD68" s="399">
        <v>5.0</v>
      </c>
      <c r="FE68" s="399">
        <v>29.0</v>
      </c>
      <c r="FF68" s="399">
        <v>19.0</v>
      </c>
      <c r="FG68" s="399">
        <v>36.0</v>
      </c>
      <c r="FH68" s="399">
        <v>36.0</v>
      </c>
      <c r="FI68" s="399">
        <v>9.0</v>
      </c>
      <c r="FJ68" s="399">
        <v>29.0</v>
      </c>
      <c r="FK68" s="399">
        <v>58.0</v>
      </c>
      <c r="FL68" s="399">
        <v>59.0</v>
      </c>
      <c r="FM68" s="399">
        <v>61.0</v>
      </c>
      <c r="FN68" s="399">
        <v>19.0</v>
      </c>
      <c r="FO68" s="399">
        <v>44.0</v>
      </c>
      <c r="FP68" s="399">
        <v>16.0</v>
      </c>
      <c r="FQ68" s="395"/>
      <c r="FR68" s="400">
        <f t="shared" si="4"/>
        <v>659</v>
      </c>
      <c r="FS68" s="395">
        <f t="shared" si="5"/>
        <v>286</v>
      </c>
      <c r="FT68" s="401">
        <f t="shared" si="6"/>
        <v>556.2687206</v>
      </c>
      <c r="FU68" s="402">
        <v>51414.0</v>
      </c>
      <c r="FV68" s="394"/>
      <c r="FW68" s="394"/>
      <c r="FX68" s="394"/>
      <c r="FY68" s="394"/>
      <c r="FZ68" s="394"/>
      <c r="GA68" s="394"/>
      <c r="GB68" s="394"/>
      <c r="GC68" s="394"/>
      <c r="GD68" s="394"/>
      <c r="GE68" s="394"/>
      <c r="GF68" s="394"/>
      <c r="GG68" s="394"/>
      <c r="GH68" s="394"/>
      <c r="GI68" s="394"/>
      <c r="GJ68" s="394"/>
      <c r="GK68" s="394"/>
    </row>
    <row r="69" ht="15.75" customHeight="1">
      <c r="A69" s="424"/>
      <c r="B69" s="424" t="s">
        <v>166</v>
      </c>
      <c r="C69" s="384"/>
      <c r="D69" s="384"/>
      <c r="E69" s="386"/>
      <c r="F69" s="386"/>
      <c r="G69" s="385"/>
      <c r="H69" s="385"/>
      <c r="I69" s="385"/>
      <c r="J69" s="387"/>
      <c r="K69" s="387"/>
      <c r="L69" s="387"/>
      <c r="M69" s="387"/>
      <c r="N69" s="387"/>
      <c r="O69" s="387"/>
      <c r="P69" s="387"/>
      <c r="Q69" s="387"/>
      <c r="R69" s="384"/>
      <c r="S69" s="384"/>
      <c r="T69" s="384"/>
      <c r="U69" s="383"/>
      <c r="V69" s="383"/>
      <c r="W69" s="383"/>
      <c r="X69" s="383"/>
      <c r="Y69" s="383"/>
      <c r="Z69" s="383"/>
      <c r="AA69" s="383"/>
      <c r="AB69" s="383"/>
      <c r="AC69" s="383"/>
      <c r="AD69" s="383"/>
      <c r="AE69" s="384"/>
      <c r="AF69" s="384"/>
      <c r="AG69" s="384"/>
      <c r="AH69" s="384"/>
      <c r="AI69" s="384"/>
      <c r="AJ69" s="384"/>
      <c r="AK69" s="384"/>
      <c r="AL69" s="384"/>
      <c r="AM69" s="384"/>
      <c r="AN69" s="384"/>
      <c r="AO69" s="384"/>
      <c r="AP69" s="384"/>
      <c r="AQ69" s="384"/>
      <c r="AR69" s="384"/>
      <c r="AS69" s="384"/>
      <c r="AT69" s="384"/>
      <c r="AU69" s="384"/>
      <c r="AV69" s="384"/>
      <c r="AW69" s="384"/>
      <c r="AX69" s="384"/>
      <c r="AY69" s="384"/>
      <c r="AZ69" s="384"/>
      <c r="BA69" s="384"/>
      <c r="BB69" s="384"/>
      <c r="BC69" s="384"/>
      <c r="BD69" s="384"/>
      <c r="BE69" s="384"/>
      <c r="BF69" s="384"/>
      <c r="BG69" s="385"/>
      <c r="BH69" s="385"/>
      <c r="BI69" s="384"/>
      <c r="BJ69" s="384"/>
      <c r="BK69" s="384"/>
      <c r="BL69" s="384"/>
      <c r="BM69" s="384"/>
      <c r="BN69" s="384"/>
      <c r="BO69" s="384"/>
      <c r="BP69" s="384"/>
      <c r="BQ69" s="384"/>
      <c r="BR69" s="384"/>
      <c r="BS69" s="384"/>
      <c r="BT69" s="384"/>
      <c r="BU69" s="384"/>
      <c r="BV69" s="384"/>
      <c r="BW69" s="384"/>
      <c r="BX69" s="384"/>
      <c r="BY69" s="384"/>
      <c r="BZ69" s="384"/>
      <c r="CA69" s="384"/>
      <c r="CB69" s="384">
        <v>1.0</v>
      </c>
      <c r="CC69" s="384">
        <v>1.0</v>
      </c>
      <c r="CD69" s="384"/>
      <c r="CE69" s="384"/>
      <c r="CF69" s="384"/>
      <c r="CG69" s="384"/>
      <c r="CH69" s="384"/>
      <c r="CI69" s="384">
        <v>1.0</v>
      </c>
      <c r="CJ69" s="384"/>
      <c r="CK69" s="384"/>
      <c r="CL69" s="384"/>
      <c r="CM69" s="384"/>
      <c r="CN69" s="384"/>
      <c r="CO69" s="384"/>
      <c r="CP69" s="384"/>
      <c r="CQ69" s="384">
        <v>1.0</v>
      </c>
      <c r="CR69" s="384"/>
      <c r="CS69" s="384"/>
      <c r="CT69" s="384"/>
      <c r="CU69" s="384"/>
      <c r="CV69" s="384"/>
      <c r="CW69" s="384"/>
      <c r="CX69" s="384"/>
      <c r="CY69" s="384"/>
      <c r="CZ69" s="384"/>
      <c r="DA69" s="384"/>
      <c r="DB69" s="384"/>
      <c r="DC69" s="384"/>
      <c r="DD69" s="384"/>
      <c r="DE69" s="384"/>
      <c r="DF69" s="388">
        <v>1.0</v>
      </c>
      <c r="DG69" s="388"/>
      <c r="DH69" s="384"/>
      <c r="DI69" s="384"/>
      <c r="DJ69" s="384"/>
      <c r="DK69" s="384"/>
      <c r="DL69" s="384"/>
      <c r="DM69" s="384"/>
      <c r="DN69" s="384"/>
      <c r="DO69" s="384"/>
      <c r="DP69" s="384"/>
      <c r="DQ69" s="384"/>
      <c r="DR69" s="384"/>
      <c r="DS69" s="384"/>
      <c r="DT69" s="384"/>
      <c r="DU69" s="384"/>
      <c r="DV69" s="388">
        <v>1.0</v>
      </c>
      <c r="DW69" s="384"/>
      <c r="DX69" s="384"/>
      <c r="DY69" s="384"/>
      <c r="DZ69" s="384"/>
      <c r="EA69" s="384"/>
      <c r="EB69" s="384"/>
      <c r="EC69" s="384"/>
      <c r="ED69" s="384"/>
      <c r="EE69" s="388">
        <v>1.0</v>
      </c>
      <c r="EF69" s="384"/>
      <c r="EG69" s="384"/>
      <c r="EH69" s="388">
        <v>1.0</v>
      </c>
      <c r="EI69" s="388"/>
      <c r="EJ69" s="388"/>
      <c r="EK69" s="388">
        <v>1.0</v>
      </c>
      <c r="EL69" s="388"/>
      <c r="EM69" s="388"/>
      <c r="EN69" s="388"/>
      <c r="EO69" s="388"/>
      <c r="EP69" s="384"/>
      <c r="EQ69" s="384"/>
      <c r="ER69" s="384"/>
      <c r="ES69" s="384"/>
      <c r="ET69" s="389">
        <v>1.0</v>
      </c>
      <c r="EU69" s="389"/>
      <c r="EV69" s="389">
        <v>2.0</v>
      </c>
      <c r="EW69" s="389">
        <v>7.0</v>
      </c>
      <c r="EX69" s="389">
        <v>5.0</v>
      </c>
      <c r="EY69" s="389">
        <v>15.0</v>
      </c>
      <c r="EZ69" s="389">
        <v>1.0</v>
      </c>
      <c r="FA69" s="389">
        <v>23.0</v>
      </c>
      <c r="FB69" s="389">
        <v>1.0</v>
      </c>
      <c r="FC69" s="389">
        <v>14.0</v>
      </c>
      <c r="FD69" s="389">
        <v>7.0</v>
      </c>
      <c r="FE69" s="389">
        <v>2.0</v>
      </c>
      <c r="FF69" s="389">
        <v>22.0</v>
      </c>
      <c r="FG69" s="389">
        <v>18.0</v>
      </c>
      <c r="FH69" s="389">
        <v>10.0</v>
      </c>
      <c r="FI69" s="389">
        <v>2.0</v>
      </c>
      <c r="FJ69" s="389">
        <v>2.0</v>
      </c>
      <c r="FK69" s="389">
        <v>5.0</v>
      </c>
      <c r="FL69" s="389">
        <v>2.0</v>
      </c>
      <c r="FM69" s="389">
        <v>5.0</v>
      </c>
      <c r="FN69" s="389">
        <v>3.0</v>
      </c>
      <c r="FO69" s="389">
        <v>6.0</v>
      </c>
      <c r="FP69" s="389"/>
      <c r="FQ69" s="384"/>
      <c r="FR69" s="390">
        <f t="shared" si="4"/>
        <v>162</v>
      </c>
      <c r="FS69" s="384">
        <f t="shared" si="5"/>
        <v>23</v>
      </c>
      <c r="FT69" s="405">
        <f t="shared" si="6"/>
        <v>57.01112956</v>
      </c>
      <c r="FU69" s="392">
        <v>40343.0</v>
      </c>
      <c r="FV69" s="383"/>
      <c r="FW69" s="383"/>
      <c r="FX69" s="383"/>
      <c r="FY69" s="383"/>
      <c r="FZ69" s="383"/>
      <c r="GA69" s="383"/>
      <c r="GB69" s="383"/>
      <c r="GC69" s="383"/>
      <c r="GD69" s="383"/>
      <c r="GE69" s="383"/>
      <c r="GF69" s="383"/>
      <c r="GG69" s="383"/>
      <c r="GH69" s="383"/>
      <c r="GI69" s="383"/>
      <c r="GJ69" s="383"/>
      <c r="GK69" s="383"/>
    </row>
    <row r="70" ht="15.75" customHeight="1">
      <c r="A70" s="443"/>
      <c r="B70" s="443" t="s">
        <v>167</v>
      </c>
      <c r="C70" s="395"/>
      <c r="D70" s="395"/>
      <c r="E70" s="382"/>
      <c r="F70" s="382"/>
      <c r="G70" s="396"/>
      <c r="H70" s="396"/>
      <c r="I70" s="396"/>
      <c r="J70" s="397"/>
      <c r="K70" s="397"/>
      <c r="L70" s="397"/>
      <c r="M70" s="397"/>
      <c r="N70" s="397"/>
      <c r="O70" s="397"/>
      <c r="P70" s="397"/>
      <c r="Q70" s="397"/>
      <c r="R70" s="395"/>
      <c r="S70" s="395"/>
      <c r="T70" s="395"/>
      <c r="U70" s="394"/>
      <c r="V70" s="394"/>
      <c r="W70" s="394"/>
      <c r="X70" s="394"/>
      <c r="Y70" s="394"/>
      <c r="Z70" s="394"/>
      <c r="AA70" s="394"/>
      <c r="AB70" s="394"/>
      <c r="AC70" s="394"/>
      <c r="AD70" s="394"/>
      <c r="AE70" s="395"/>
      <c r="AF70" s="395"/>
      <c r="AG70" s="395"/>
      <c r="AH70" s="395"/>
      <c r="AI70" s="395"/>
      <c r="AJ70" s="395">
        <v>1.0</v>
      </c>
      <c r="AK70" s="395"/>
      <c r="AL70" s="395"/>
      <c r="AM70" s="395">
        <v>1.0</v>
      </c>
      <c r="AN70" s="395"/>
      <c r="AO70" s="395">
        <v>1.0</v>
      </c>
      <c r="AP70" s="395"/>
      <c r="AQ70" s="395">
        <v>1.0</v>
      </c>
      <c r="AR70" s="395">
        <v>1.0</v>
      </c>
      <c r="AS70" s="395">
        <v>1.0</v>
      </c>
      <c r="AT70" s="395">
        <v>1.0</v>
      </c>
      <c r="AU70" s="395"/>
      <c r="AV70" s="395"/>
      <c r="AW70" s="395"/>
      <c r="AX70" s="395"/>
      <c r="AY70" s="395">
        <v>1.0</v>
      </c>
      <c r="AZ70" s="395"/>
      <c r="BA70" s="395"/>
      <c r="BB70" s="395">
        <v>1.0</v>
      </c>
      <c r="BC70" s="395">
        <v>1.0</v>
      </c>
      <c r="BD70" s="395"/>
      <c r="BE70" s="395"/>
      <c r="BF70" s="395">
        <v>2.0</v>
      </c>
      <c r="BG70" s="395">
        <v>3.0</v>
      </c>
      <c r="BH70" s="395">
        <v>4.0</v>
      </c>
      <c r="BI70" s="395"/>
      <c r="BJ70" s="395">
        <v>8.0</v>
      </c>
      <c r="BK70" s="395">
        <v>2.0</v>
      </c>
      <c r="BL70" s="395">
        <v>3.0</v>
      </c>
      <c r="BM70" s="395"/>
      <c r="BN70" s="395">
        <v>4.0</v>
      </c>
      <c r="BO70" s="395"/>
      <c r="BP70" s="395">
        <v>3.0</v>
      </c>
      <c r="BQ70" s="395">
        <v>5.0</v>
      </c>
      <c r="BR70" s="395">
        <v>8.0</v>
      </c>
      <c r="BS70" s="395">
        <v>4.0</v>
      </c>
      <c r="BT70" s="395">
        <v>6.0</v>
      </c>
      <c r="BU70" s="395">
        <v>3.0</v>
      </c>
      <c r="BV70" s="395">
        <v>1.0</v>
      </c>
      <c r="BW70" s="395">
        <v>2.0</v>
      </c>
      <c r="BX70" s="395">
        <v>3.0</v>
      </c>
      <c r="BY70" s="395">
        <v>1.0</v>
      </c>
      <c r="BZ70" s="395">
        <v>5.0</v>
      </c>
      <c r="CA70" s="395">
        <v>4.0</v>
      </c>
      <c r="CB70" s="395">
        <v>1.0</v>
      </c>
      <c r="CC70" s="395"/>
      <c r="CD70" s="395"/>
      <c r="CE70" s="395"/>
      <c r="CF70" s="395">
        <v>9.0</v>
      </c>
      <c r="CG70" s="395"/>
      <c r="CH70" s="395">
        <v>2.0</v>
      </c>
      <c r="CI70" s="395">
        <v>1.0</v>
      </c>
      <c r="CJ70" s="395"/>
      <c r="CK70" s="395"/>
      <c r="CL70" s="395">
        <v>2.0</v>
      </c>
      <c r="CM70" s="395">
        <v>5.0</v>
      </c>
      <c r="CN70" s="395">
        <v>1.0</v>
      </c>
      <c r="CO70" s="395"/>
      <c r="CP70" s="395">
        <v>2.0</v>
      </c>
      <c r="CQ70" s="395"/>
      <c r="CR70" s="395"/>
      <c r="CS70" s="395"/>
      <c r="CT70" s="395"/>
      <c r="CU70" s="395"/>
      <c r="CV70" s="395"/>
      <c r="CW70" s="395"/>
      <c r="CX70" s="395"/>
      <c r="CY70" s="395"/>
      <c r="CZ70" s="395"/>
      <c r="DA70" s="395"/>
      <c r="DB70" s="395">
        <v>1.0</v>
      </c>
      <c r="DC70" s="398">
        <v>3.0</v>
      </c>
      <c r="DD70" s="398">
        <v>1.0</v>
      </c>
      <c r="DE70" s="398"/>
      <c r="DF70" s="398"/>
      <c r="DG70" s="398">
        <v>3.0</v>
      </c>
      <c r="DH70" s="398">
        <v>1.0</v>
      </c>
      <c r="DI70" s="398"/>
      <c r="DJ70" s="398"/>
      <c r="DK70" s="398"/>
      <c r="DL70" s="398"/>
      <c r="DM70" s="398"/>
      <c r="DN70" s="398">
        <v>2.0</v>
      </c>
      <c r="DO70" s="398"/>
      <c r="DP70" s="398">
        <v>1.0</v>
      </c>
      <c r="DQ70" s="398">
        <v>3.0</v>
      </c>
      <c r="DR70" s="398">
        <v>4.0</v>
      </c>
      <c r="DS70" s="398"/>
      <c r="DT70" s="398">
        <v>1.0</v>
      </c>
      <c r="DU70" s="398">
        <v>1.0</v>
      </c>
      <c r="DV70" s="398">
        <v>1.0</v>
      </c>
      <c r="DW70" s="395"/>
      <c r="DX70" s="398">
        <v>1.0</v>
      </c>
      <c r="DY70" s="398">
        <v>6.0</v>
      </c>
      <c r="DZ70" s="395"/>
      <c r="EA70" s="398">
        <v>2.0</v>
      </c>
      <c r="EB70" s="398">
        <v>2.0</v>
      </c>
      <c r="EC70" s="398">
        <v>1.0</v>
      </c>
      <c r="ED70" s="398">
        <v>1.0</v>
      </c>
      <c r="EE70" s="398">
        <v>1.0</v>
      </c>
      <c r="EF70" s="398">
        <v>7.0</v>
      </c>
      <c r="EG70" s="398">
        <v>2.0</v>
      </c>
      <c r="EH70" s="398">
        <v>2.0</v>
      </c>
      <c r="EI70" s="398">
        <v>1.0</v>
      </c>
      <c r="EJ70" s="398">
        <v>3.0</v>
      </c>
      <c r="EK70" s="398">
        <v>4.0</v>
      </c>
      <c r="EL70" s="398">
        <v>3.0</v>
      </c>
      <c r="EM70" s="398">
        <v>6.0</v>
      </c>
      <c r="EN70" s="398">
        <v>7.0</v>
      </c>
      <c r="EO70" s="398">
        <v>2.0</v>
      </c>
      <c r="EP70" s="398">
        <v>22.0</v>
      </c>
      <c r="EQ70" s="398">
        <v>9.0</v>
      </c>
      <c r="ER70" s="398">
        <v>8.0</v>
      </c>
      <c r="ES70" s="398">
        <v>24.0</v>
      </c>
      <c r="ET70" s="399">
        <v>30.0</v>
      </c>
      <c r="EU70" s="399">
        <v>22.0</v>
      </c>
      <c r="EV70" s="399">
        <v>5.0</v>
      </c>
      <c r="EW70" s="399">
        <v>38.0</v>
      </c>
      <c r="EX70" s="399">
        <v>37.0</v>
      </c>
      <c r="EY70" s="399">
        <v>31.0</v>
      </c>
      <c r="EZ70" s="399">
        <v>45.0</v>
      </c>
      <c r="FA70" s="399">
        <v>74.0</v>
      </c>
      <c r="FB70" s="399">
        <v>53.0</v>
      </c>
      <c r="FC70" s="399">
        <v>5.0</v>
      </c>
      <c r="FD70" s="399">
        <v>37.0</v>
      </c>
      <c r="FE70" s="399">
        <v>48.0</v>
      </c>
      <c r="FF70" s="399">
        <v>68.0</v>
      </c>
      <c r="FG70" s="399">
        <v>71.0</v>
      </c>
      <c r="FH70" s="399">
        <v>56.0</v>
      </c>
      <c r="FI70" s="399">
        <v>30.0</v>
      </c>
      <c r="FJ70" s="399">
        <v>10.0</v>
      </c>
      <c r="FK70" s="399">
        <v>52.0</v>
      </c>
      <c r="FL70" s="399">
        <v>23.0</v>
      </c>
      <c r="FM70" s="399">
        <v>73.0</v>
      </c>
      <c r="FN70" s="399">
        <v>56.0</v>
      </c>
      <c r="FO70" s="399">
        <v>53.0</v>
      </c>
      <c r="FP70" s="399">
        <v>21.0</v>
      </c>
      <c r="FQ70" s="395"/>
      <c r="FR70" s="400">
        <f t="shared" si="4"/>
        <v>1178</v>
      </c>
      <c r="FS70" s="395">
        <f t="shared" si="5"/>
        <v>288</v>
      </c>
      <c r="FT70" s="401">
        <f t="shared" si="6"/>
        <v>271.9341315</v>
      </c>
      <c r="FU70" s="402">
        <v>105908.0</v>
      </c>
      <c r="FV70" s="394"/>
      <c r="FW70" s="394"/>
      <c r="FX70" s="394"/>
      <c r="FY70" s="394"/>
      <c r="FZ70" s="394"/>
      <c r="GA70" s="394"/>
      <c r="GB70" s="394"/>
      <c r="GC70" s="394"/>
      <c r="GD70" s="394"/>
      <c r="GE70" s="394"/>
      <c r="GF70" s="394"/>
      <c r="GG70" s="394"/>
      <c r="GH70" s="394"/>
      <c r="GI70" s="394"/>
      <c r="GJ70" s="394"/>
      <c r="GK70" s="394"/>
    </row>
    <row r="71" ht="15.75" customHeight="1">
      <c r="A71" s="424"/>
      <c r="B71" s="424" t="s">
        <v>168</v>
      </c>
      <c r="C71" s="385"/>
      <c r="D71" s="385"/>
      <c r="E71" s="386"/>
      <c r="F71" s="386"/>
      <c r="G71" s="385"/>
      <c r="H71" s="385"/>
      <c r="I71" s="385"/>
      <c r="J71" s="387"/>
      <c r="K71" s="387"/>
      <c r="L71" s="387"/>
      <c r="M71" s="387"/>
      <c r="N71" s="387"/>
      <c r="O71" s="387"/>
      <c r="P71" s="387"/>
      <c r="Q71" s="387"/>
      <c r="R71" s="384"/>
      <c r="S71" s="384"/>
      <c r="T71" s="384"/>
      <c r="U71" s="383"/>
      <c r="V71" s="383"/>
      <c r="W71" s="383"/>
      <c r="X71" s="383"/>
      <c r="Y71" s="383"/>
      <c r="Z71" s="383"/>
      <c r="AA71" s="383"/>
      <c r="AB71" s="383"/>
      <c r="AC71" s="383"/>
      <c r="AD71" s="383"/>
      <c r="AE71" s="384"/>
      <c r="AF71" s="384"/>
      <c r="AG71" s="384"/>
      <c r="AH71" s="384"/>
      <c r="AI71" s="384"/>
      <c r="AJ71" s="384"/>
      <c r="AK71" s="384"/>
      <c r="AL71" s="384"/>
      <c r="AM71" s="384"/>
      <c r="AN71" s="384"/>
      <c r="AO71" s="384"/>
      <c r="AP71" s="384"/>
      <c r="AQ71" s="384"/>
      <c r="AR71" s="384"/>
      <c r="AS71" s="384"/>
      <c r="AT71" s="384"/>
      <c r="AU71" s="384"/>
      <c r="AV71" s="384"/>
      <c r="AW71" s="384"/>
      <c r="AX71" s="384"/>
      <c r="AY71" s="384"/>
      <c r="AZ71" s="384"/>
      <c r="BA71" s="384"/>
      <c r="BB71" s="384"/>
      <c r="BC71" s="384"/>
      <c r="BD71" s="384"/>
      <c r="BE71" s="384"/>
      <c r="BF71" s="384"/>
      <c r="BG71" s="385"/>
      <c r="BH71" s="384">
        <v>1.0</v>
      </c>
      <c r="BI71" s="384">
        <v>2.0</v>
      </c>
      <c r="BJ71" s="384"/>
      <c r="BK71" s="384">
        <v>1.0</v>
      </c>
      <c r="BL71" s="384">
        <v>1.0</v>
      </c>
      <c r="BM71" s="384">
        <v>1.0</v>
      </c>
      <c r="BN71" s="384">
        <v>2.0</v>
      </c>
      <c r="BO71" s="384"/>
      <c r="BP71" s="384"/>
      <c r="BQ71" s="384"/>
      <c r="BR71" s="384"/>
      <c r="BS71" s="384">
        <v>1.0</v>
      </c>
      <c r="BT71" s="384"/>
      <c r="BU71" s="384">
        <v>3.0</v>
      </c>
      <c r="BV71" s="384">
        <v>14.0</v>
      </c>
      <c r="BW71" s="384">
        <v>2.0</v>
      </c>
      <c r="BX71" s="384">
        <v>4.0</v>
      </c>
      <c r="BY71" s="384">
        <v>2.0</v>
      </c>
      <c r="BZ71" s="384"/>
      <c r="CA71" s="384">
        <v>2.0</v>
      </c>
      <c r="CB71" s="384">
        <v>5.0</v>
      </c>
      <c r="CC71" s="384">
        <v>4.0</v>
      </c>
      <c r="CD71" s="384">
        <v>3.0</v>
      </c>
      <c r="CE71" s="384">
        <v>3.0</v>
      </c>
      <c r="CF71" s="384">
        <v>5.0</v>
      </c>
      <c r="CG71" s="384">
        <v>9.0</v>
      </c>
      <c r="CH71" s="384">
        <v>4.0</v>
      </c>
      <c r="CI71" s="384">
        <v>5.0</v>
      </c>
      <c r="CJ71" s="384">
        <v>2.0</v>
      </c>
      <c r="CK71" s="384">
        <v>4.0</v>
      </c>
      <c r="CL71" s="384">
        <v>4.0</v>
      </c>
      <c r="CM71" s="384">
        <v>3.0</v>
      </c>
      <c r="CN71" s="384"/>
      <c r="CO71" s="384">
        <v>2.0</v>
      </c>
      <c r="CP71" s="444">
        <v>2.0</v>
      </c>
      <c r="CQ71" s="444"/>
      <c r="CR71" s="444"/>
      <c r="CS71" s="444"/>
      <c r="CT71" s="444"/>
      <c r="CU71" s="444"/>
      <c r="CV71" s="444">
        <v>2.0</v>
      </c>
      <c r="CW71" s="444"/>
      <c r="CX71" s="444"/>
      <c r="CY71" s="444">
        <v>2.0</v>
      </c>
      <c r="CZ71" s="444"/>
      <c r="DA71" s="444"/>
      <c r="DB71" s="444">
        <v>1.0</v>
      </c>
      <c r="DC71" s="444"/>
      <c r="DD71" s="445">
        <v>2.0</v>
      </c>
      <c r="DE71" s="445"/>
      <c r="DF71" s="445"/>
      <c r="DG71" s="445"/>
      <c r="DH71" s="444"/>
      <c r="DI71" s="444"/>
      <c r="DJ71" s="444"/>
      <c r="DK71" s="445">
        <v>2.0</v>
      </c>
      <c r="DL71" s="445"/>
      <c r="DM71" s="445"/>
      <c r="DN71" s="445"/>
      <c r="DO71" s="445"/>
      <c r="DP71" s="444"/>
      <c r="DQ71" s="444"/>
      <c r="DR71" s="445">
        <v>3.0</v>
      </c>
      <c r="DS71" s="444"/>
      <c r="DT71" s="444"/>
      <c r="DU71" s="445">
        <v>1.0</v>
      </c>
      <c r="DV71" s="445">
        <v>1.0</v>
      </c>
      <c r="DW71" s="445">
        <v>1.0</v>
      </c>
      <c r="DX71" s="445">
        <v>1.0</v>
      </c>
      <c r="DY71" s="444"/>
      <c r="DZ71" s="445">
        <v>1.0</v>
      </c>
      <c r="EA71" s="444"/>
      <c r="EB71" s="445">
        <v>3.0</v>
      </c>
      <c r="EC71" s="444"/>
      <c r="ED71" s="444"/>
      <c r="EE71" s="445">
        <v>1.0</v>
      </c>
      <c r="EF71" s="445">
        <v>1.0</v>
      </c>
      <c r="EG71" s="444"/>
      <c r="EH71" s="444"/>
      <c r="EI71" s="444"/>
      <c r="EJ71" s="444"/>
      <c r="EK71" s="445">
        <v>4.0</v>
      </c>
      <c r="EL71" s="445"/>
      <c r="EM71" s="445">
        <v>2.0</v>
      </c>
      <c r="EN71" s="445">
        <v>1.0</v>
      </c>
      <c r="EO71" s="445">
        <v>5.0</v>
      </c>
      <c r="EP71" s="445">
        <v>5.0</v>
      </c>
      <c r="EQ71" s="445">
        <v>4.0</v>
      </c>
      <c r="ER71" s="445">
        <v>7.0</v>
      </c>
      <c r="ES71" s="445">
        <v>7.0</v>
      </c>
      <c r="ET71" s="389">
        <v>8.0</v>
      </c>
      <c r="EU71" s="389">
        <v>4.0</v>
      </c>
      <c r="EV71" s="389">
        <v>5.0</v>
      </c>
      <c r="EW71" s="389">
        <v>12.0</v>
      </c>
      <c r="EX71" s="389">
        <v>10.0</v>
      </c>
      <c r="EY71" s="389">
        <v>21.0</v>
      </c>
      <c r="EZ71" s="389">
        <v>10.0</v>
      </c>
      <c r="FA71" s="389">
        <v>12.0</v>
      </c>
      <c r="FB71" s="389">
        <v>15.0</v>
      </c>
      <c r="FC71" s="389">
        <v>11.0</v>
      </c>
      <c r="FD71" s="389">
        <v>13.0</v>
      </c>
      <c r="FE71" s="389">
        <v>17.0</v>
      </c>
      <c r="FF71" s="389">
        <v>14.0</v>
      </c>
      <c r="FG71" s="389">
        <v>11.0</v>
      </c>
      <c r="FH71" s="389">
        <v>13.0</v>
      </c>
      <c r="FI71" s="389">
        <v>3.0</v>
      </c>
      <c r="FJ71" s="389">
        <v>11.0</v>
      </c>
      <c r="FK71" s="389">
        <v>12.0</v>
      </c>
      <c r="FL71" s="389">
        <v>10.0</v>
      </c>
      <c r="FM71" s="389">
        <v>18.0</v>
      </c>
      <c r="FN71" s="389">
        <v>18.0</v>
      </c>
      <c r="FO71" s="389">
        <v>15.0</v>
      </c>
      <c r="FP71" s="389">
        <v>2.0</v>
      </c>
      <c r="FQ71" s="444"/>
      <c r="FR71" s="390">
        <f t="shared" si="4"/>
        <v>413</v>
      </c>
      <c r="FS71" s="384">
        <f t="shared" si="5"/>
        <v>86</v>
      </c>
      <c r="FT71" s="405">
        <f t="shared" si="6"/>
        <v>54.9222467</v>
      </c>
      <c r="FU71" s="392">
        <v>156585.0</v>
      </c>
      <c r="FV71" s="383"/>
      <c r="FW71" s="383"/>
      <c r="FX71" s="383"/>
      <c r="FY71" s="383"/>
      <c r="FZ71" s="383"/>
      <c r="GA71" s="383"/>
      <c r="GB71" s="383"/>
      <c r="GC71" s="383"/>
      <c r="GD71" s="383"/>
      <c r="GE71" s="383"/>
      <c r="GF71" s="383"/>
      <c r="GG71" s="383"/>
      <c r="GH71" s="383"/>
      <c r="GI71" s="383"/>
      <c r="GJ71" s="383"/>
      <c r="GK71" s="383"/>
    </row>
    <row r="72" ht="15.75" customHeight="1">
      <c r="A72" s="394"/>
      <c r="B72" s="394" t="s">
        <v>169</v>
      </c>
      <c r="C72" s="396"/>
      <c r="D72" s="396"/>
      <c r="E72" s="396"/>
      <c r="F72" s="396"/>
      <c r="G72" s="396"/>
      <c r="H72" s="396"/>
      <c r="I72" s="396"/>
      <c r="J72" s="397"/>
      <c r="K72" s="397"/>
      <c r="L72" s="397"/>
      <c r="M72" s="397"/>
      <c r="N72" s="397"/>
      <c r="O72" s="397"/>
      <c r="P72" s="397"/>
      <c r="Q72" s="397"/>
      <c r="R72" s="395"/>
      <c r="S72" s="395"/>
      <c r="T72" s="395"/>
      <c r="U72" s="394"/>
      <c r="V72" s="394"/>
      <c r="W72" s="394"/>
      <c r="X72" s="394"/>
      <c r="Y72" s="394"/>
      <c r="Z72" s="394"/>
      <c r="AA72" s="394"/>
      <c r="AB72" s="394"/>
      <c r="AC72" s="394"/>
      <c r="AD72" s="394"/>
      <c r="AE72" s="395"/>
      <c r="AF72" s="395"/>
      <c r="AG72" s="395"/>
      <c r="AH72" s="395"/>
      <c r="AI72" s="395"/>
      <c r="AJ72" s="395"/>
      <c r="AK72" s="395"/>
      <c r="AL72" s="395"/>
      <c r="AM72" s="395"/>
      <c r="AN72" s="395"/>
      <c r="AO72" s="395"/>
      <c r="AP72" s="395"/>
      <c r="AQ72" s="395"/>
      <c r="AR72" s="395"/>
      <c r="AS72" s="395"/>
      <c r="AT72" s="395"/>
      <c r="AU72" s="395"/>
      <c r="AV72" s="395"/>
      <c r="AW72" s="395"/>
      <c r="AX72" s="395"/>
      <c r="AY72" s="395"/>
      <c r="AZ72" s="395"/>
      <c r="BA72" s="395"/>
      <c r="BB72" s="395"/>
      <c r="BC72" s="395"/>
      <c r="BD72" s="395"/>
      <c r="BE72" s="395"/>
      <c r="BF72" s="395"/>
      <c r="BG72" s="395"/>
      <c r="BH72" s="394"/>
      <c r="BI72" s="395"/>
      <c r="BJ72" s="395">
        <v>1.0</v>
      </c>
      <c r="BK72" s="395"/>
      <c r="BL72" s="395"/>
      <c r="BM72" s="395"/>
      <c r="BN72" s="395"/>
      <c r="BO72" s="395"/>
      <c r="BP72" s="395"/>
      <c r="BQ72" s="395"/>
      <c r="BR72" s="395"/>
      <c r="BS72" s="395">
        <v>1.0</v>
      </c>
      <c r="BT72" s="395">
        <v>1.0</v>
      </c>
      <c r="BU72" s="395">
        <v>1.0</v>
      </c>
      <c r="BV72" s="395">
        <v>2.0</v>
      </c>
      <c r="BW72" s="395">
        <v>3.0</v>
      </c>
      <c r="BX72" s="395"/>
      <c r="BY72" s="395">
        <v>4.0</v>
      </c>
      <c r="BZ72" s="395">
        <v>6.0</v>
      </c>
      <c r="CA72" s="395"/>
      <c r="CB72" s="395"/>
      <c r="CC72" s="395">
        <v>2.0</v>
      </c>
      <c r="CD72" s="395">
        <v>1.0</v>
      </c>
      <c r="CE72" s="395"/>
      <c r="CF72" s="395"/>
      <c r="CG72" s="395">
        <v>2.0</v>
      </c>
      <c r="CH72" s="395">
        <v>2.0</v>
      </c>
      <c r="CI72" s="395">
        <v>2.0</v>
      </c>
      <c r="CJ72" s="395">
        <v>1.0</v>
      </c>
      <c r="CK72" s="395"/>
      <c r="CL72" s="395"/>
      <c r="CM72" s="395">
        <v>3.0</v>
      </c>
      <c r="CN72" s="395">
        <v>1.0</v>
      </c>
      <c r="CO72" s="395"/>
      <c r="CP72" s="456">
        <v>1.0</v>
      </c>
      <c r="CQ72" s="456"/>
      <c r="CR72" s="456"/>
      <c r="CS72" s="456">
        <v>1.0</v>
      </c>
      <c r="CT72" s="456"/>
      <c r="CU72" s="456"/>
      <c r="CV72" s="456">
        <v>2.0</v>
      </c>
      <c r="CW72" s="456">
        <v>1.0</v>
      </c>
      <c r="CX72" s="456"/>
      <c r="CY72" s="456"/>
      <c r="CZ72" s="456"/>
      <c r="DA72" s="456"/>
      <c r="DB72" s="456">
        <v>1.0</v>
      </c>
      <c r="DC72" s="456"/>
      <c r="DD72" s="456"/>
      <c r="DE72" s="456"/>
      <c r="DF72" s="456"/>
      <c r="DG72" s="456"/>
      <c r="DH72" s="456"/>
      <c r="DI72" s="457">
        <v>1.0</v>
      </c>
      <c r="DJ72" s="457"/>
      <c r="DK72" s="457"/>
      <c r="DL72" s="457"/>
      <c r="DM72" s="457"/>
      <c r="DN72" s="457"/>
      <c r="DO72" s="457"/>
      <c r="DP72" s="457">
        <v>1.0</v>
      </c>
      <c r="DQ72" s="457"/>
      <c r="DR72" s="457"/>
      <c r="DS72" s="457">
        <v>1.0</v>
      </c>
      <c r="DT72" s="457"/>
      <c r="DU72" s="456"/>
      <c r="DV72" s="457">
        <v>2.0</v>
      </c>
      <c r="DW72" s="457">
        <v>1.0</v>
      </c>
      <c r="DX72" s="456"/>
      <c r="DY72" s="456"/>
      <c r="DZ72" s="457">
        <v>3.0</v>
      </c>
      <c r="EA72" s="456"/>
      <c r="EB72" s="457">
        <v>1.0</v>
      </c>
      <c r="EC72" s="457">
        <v>3.0</v>
      </c>
      <c r="ED72" s="457">
        <v>1.0</v>
      </c>
      <c r="EE72" s="457">
        <v>3.0</v>
      </c>
      <c r="EF72" s="457">
        <v>1.0</v>
      </c>
      <c r="EG72" s="457">
        <v>2.0</v>
      </c>
      <c r="EH72" s="457">
        <v>1.0</v>
      </c>
      <c r="EI72" s="457">
        <v>3.0</v>
      </c>
      <c r="EJ72" s="457">
        <v>1.0</v>
      </c>
      <c r="EK72" s="457"/>
      <c r="EL72" s="457">
        <v>8.0</v>
      </c>
      <c r="EM72" s="457">
        <v>4.0</v>
      </c>
      <c r="EN72" s="457">
        <v>3.0</v>
      </c>
      <c r="EO72" s="457">
        <v>2.0</v>
      </c>
      <c r="EP72" s="457">
        <v>61.0</v>
      </c>
      <c r="EQ72" s="457">
        <v>3.0</v>
      </c>
      <c r="ER72" s="457">
        <v>2.0</v>
      </c>
      <c r="ES72" s="457">
        <v>3.0</v>
      </c>
      <c r="ET72" s="399">
        <v>4.0</v>
      </c>
      <c r="EU72" s="399">
        <v>9.0</v>
      </c>
      <c r="EV72" s="399">
        <v>7.0</v>
      </c>
      <c r="EW72" s="399">
        <v>3.0</v>
      </c>
      <c r="EX72" s="407"/>
      <c r="EY72" s="407"/>
      <c r="EZ72" s="399"/>
      <c r="FA72" s="399">
        <v>13.0</v>
      </c>
      <c r="FB72" s="399">
        <v>3.0</v>
      </c>
      <c r="FC72" s="399">
        <v>2.0</v>
      </c>
      <c r="FD72" s="399">
        <v>2.0</v>
      </c>
      <c r="FE72" s="399"/>
      <c r="FF72" s="399">
        <v>2.0</v>
      </c>
      <c r="FG72" s="399"/>
      <c r="FH72" s="399">
        <v>6.0</v>
      </c>
      <c r="FI72" s="399">
        <v>1.0</v>
      </c>
      <c r="FJ72" s="399">
        <v>5.0</v>
      </c>
      <c r="FK72" s="399">
        <v>3.0</v>
      </c>
      <c r="FL72" s="399"/>
      <c r="FM72" s="399">
        <v>1.0</v>
      </c>
      <c r="FN72" s="399">
        <v>7.0</v>
      </c>
      <c r="FO72" s="399"/>
      <c r="FP72" s="399"/>
      <c r="FQ72" s="456"/>
      <c r="FR72" s="400">
        <f t="shared" si="4"/>
        <v>218</v>
      </c>
      <c r="FS72" s="395">
        <f t="shared" si="5"/>
        <v>16</v>
      </c>
      <c r="FT72" s="401">
        <f t="shared" si="6"/>
        <v>30.37551733</v>
      </c>
      <c r="FU72" s="402">
        <v>52674.0</v>
      </c>
      <c r="FV72" s="394"/>
      <c r="FW72" s="394"/>
      <c r="FX72" s="394"/>
      <c r="FY72" s="394"/>
      <c r="FZ72" s="394"/>
      <c r="GA72" s="394"/>
      <c r="GB72" s="394"/>
      <c r="GC72" s="394"/>
      <c r="GD72" s="394"/>
      <c r="GE72" s="394"/>
      <c r="GF72" s="394"/>
      <c r="GG72" s="394"/>
      <c r="GH72" s="394"/>
      <c r="GI72" s="394"/>
      <c r="GJ72" s="394"/>
      <c r="GK72" s="394"/>
    </row>
    <row r="73" ht="15.75" customHeight="1">
      <c r="A73" s="383"/>
      <c r="B73" s="383" t="s">
        <v>170</v>
      </c>
      <c r="C73" s="385"/>
      <c r="D73" s="385"/>
      <c r="E73" s="385"/>
      <c r="F73" s="385"/>
      <c r="G73" s="385"/>
      <c r="H73" s="385"/>
      <c r="I73" s="385"/>
      <c r="J73" s="387"/>
      <c r="K73" s="387"/>
      <c r="L73" s="387"/>
      <c r="M73" s="387"/>
      <c r="N73" s="387"/>
      <c r="O73" s="387"/>
      <c r="P73" s="387"/>
      <c r="Q73" s="387"/>
      <c r="R73" s="384"/>
      <c r="S73" s="384"/>
      <c r="T73" s="384"/>
      <c r="U73" s="383"/>
      <c r="V73" s="383"/>
      <c r="W73" s="383"/>
      <c r="X73" s="383"/>
      <c r="Y73" s="383"/>
      <c r="Z73" s="383"/>
      <c r="AA73" s="383"/>
      <c r="AB73" s="383"/>
      <c r="AC73" s="383"/>
      <c r="AD73" s="383"/>
      <c r="AE73" s="384"/>
      <c r="AF73" s="384"/>
      <c r="AG73" s="384"/>
      <c r="AH73" s="384"/>
      <c r="AI73" s="384"/>
      <c r="AJ73" s="384"/>
      <c r="AK73" s="384"/>
      <c r="AL73" s="384"/>
      <c r="AM73" s="384"/>
      <c r="AN73" s="384"/>
      <c r="AO73" s="384"/>
      <c r="AP73" s="384"/>
      <c r="AQ73" s="384"/>
      <c r="AR73" s="384"/>
      <c r="AS73" s="384"/>
      <c r="AT73" s="384"/>
      <c r="AU73" s="384"/>
      <c r="AV73" s="384"/>
      <c r="AW73" s="384"/>
      <c r="AX73" s="384"/>
      <c r="AY73" s="384"/>
      <c r="AZ73" s="384"/>
      <c r="BA73" s="384"/>
      <c r="BB73" s="384"/>
      <c r="BC73" s="384"/>
      <c r="BD73" s="384"/>
      <c r="BE73" s="384"/>
      <c r="BF73" s="384"/>
      <c r="BG73" s="384"/>
      <c r="BH73" s="383"/>
      <c r="BI73" s="384"/>
      <c r="BJ73" s="384"/>
      <c r="BK73" s="384"/>
      <c r="BL73" s="384"/>
      <c r="BM73" s="384"/>
      <c r="BN73" s="384"/>
      <c r="BO73" s="384"/>
      <c r="BP73" s="384"/>
      <c r="BQ73" s="384"/>
      <c r="BR73" s="384"/>
      <c r="BS73" s="384">
        <v>12.0</v>
      </c>
      <c r="BT73" s="384"/>
      <c r="BU73" s="384"/>
      <c r="BV73" s="384"/>
      <c r="BW73" s="384"/>
      <c r="BX73" s="384"/>
      <c r="BY73" s="384"/>
      <c r="BZ73" s="384"/>
      <c r="CA73" s="384"/>
      <c r="CB73" s="384"/>
      <c r="CC73" s="384">
        <v>14.0</v>
      </c>
      <c r="CD73" s="384">
        <v>5.0</v>
      </c>
      <c r="CE73" s="384">
        <v>1.0</v>
      </c>
      <c r="CF73" s="384">
        <v>6.0</v>
      </c>
      <c r="CG73" s="384">
        <v>8.0</v>
      </c>
      <c r="CH73" s="384">
        <v>3.0</v>
      </c>
      <c r="CI73" s="384">
        <v>1.0</v>
      </c>
      <c r="CJ73" s="384"/>
      <c r="CK73" s="384">
        <v>6.0</v>
      </c>
      <c r="CL73" s="384">
        <v>2.0</v>
      </c>
      <c r="CM73" s="384">
        <v>3.0</v>
      </c>
      <c r="CN73" s="384">
        <v>12.0</v>
      </c>
      <c r="CO73" s="384"/>
      <c r="CP73" s="444">
        <v>7.0</v>
      </c>
      <c r="CQ73" s="444"/>
      <c r="CR73" s="444">
        <v>1.0</v>
      </c>
      <c r="CS73" s="444"/>
      <c r="CT73" s="444"/>
      <c r="CU73" s="444">
        <v>30.0</v>
      </c>
      <c r="CV73" s="444">
        <v>6.0</v>
      </c>
      <c r="CW73" s="444">
        <v>7.0</v>
      </c>
      <c r="CX73" s="444">
        <v>1.0</v>
      </c>
      <c r="CY73" s="444">
        <v>3.0</v>
      </c>
      <c r="CZ73" s="444">
        <v>6.0</v>
      </c>
      <c r="DA73" s="444">
        <v>14.0</v>
      </c>
      <c r="DB73" s="444">
        <v>16.0</v>
      </c>
      <c r="DC73" s="445">
        <v>20.0</v>
      </c>
      <c r="DD73" s="445">
        <v>17.0</v>
      </c>
      <c r="DE73" s="445">
        <v>19.0</v>
      </c>
      <c r="DF73" s="445">
        <v>19.0</v>
      </c>
      <c r="DG73" s="445">
        <v>3.0</v>
      </c>
      <c r="DH73" s="445">
        <v>13.0</v>
      </c>
      <c r="DI73" s="445">
        <v>23.0</v>
      </c>
      <c r="DJ73" s="445">
        <v>11.0</v>
      </c>
      <c r="DK73" s="445">
        <v>16.0</v>
      </c>
      <c r="DL73" s="445">
        <v>4.0</v>
      </c>
      <c r="DM73" s="445">
        <v>15.0</v>
      </c>
      <c r="DN73" s="445">
        <v>12.0</v>
      </c>
      <c r="DO73" s="445">
        <v>21.0</v>
      </c>
      <c r="DP73" s="445">
        <v>14.0</v>
      </c>
      <c r="DQ73" s="445"/>
      <c r="DR73" s="445">
        <v>16.0</v>
      </c>
      <c r="DS73" s="445">
        <v>14.0</v>
      </c>
      <c r="DT73" s="445">
        <v>18.0</v>
      </c>
      <c r="DU73" s="445">
        <v>19.0</v>
      </c>
      <c r="DV73" s="445">
        <v>17.0</v>
      </c>
      <c r="DW73" s="445">
        <v>21.0</v>
      </c>
      <c r="DX73" s="445">
        <v>9.0</v>
      </c>
      <c r="DY73" s="445">
        <v>4.0</v>
      </c>
      <c r="DZ73" s="445">
        <v>6.0</v>
      </c>
      <c r="EA73" s="445">
        <v>17.0</v>
      </c>
      <c r="EB73" s="445">
        <v>17.0</v>
      </c>
      <c r="EC73" s="445">
        <v>20.0</v>
      </c>
      <c r="ED73" s="445">
        <v>20.0</v>
      </c>
      <c r="EE73" s="445">
        <v>15.0</v>
      </c>
      <c r="EF73" s="445">
        <v>20.0</v>
      </c>
      <c r="EG73" s="445">
        <v>25.0</v>
      </c>
      <c r="EH73" s="445">
        <v>19.0</v>
      </c>
      <c r="EI73" s="445">
        <v>39.0</v>
      </c>
      <c r="EJ73" s="445">
        <v>41.0</v>
      </c>
      <c r="EK73" s="445">
        <v>43.0</v>
      </c>
      <c r="EL73" s="445">
        <v>46.0</v>
      </c>
      <c r="EM73" s="445">
        <v>39.0</v>
      </c>
      <c r="EN73" s="445">
        <v>22.0</v>
      </c>
      <c r="EO73" s="445">
        <v>39.0</v>
      </c>
      <c r="EP73" s="445">
        <v>43.0</v>
      </c>
      <c r="EQ73" s="445">
        <v>52.0</v>
      </c>
      <c r="ER73" s="445">
        <v>52.0</v>
      </c>
      <c r="ES73" s="445"/>
      <c r="ET73" s="389">
        <v>61.0</v>
      </c>
      <c r="EU73" s="389">
        <v>58.0</v>
      </c>
      <c r="EV73" s="389">
        <v>34.0</v>
      </c>
      <c r="EW73" s="389">
        <v>35.0</v>
      </c>
      <c r="EX73" s="389">
        <v>78.0</v>
      </c>
      <c r="EY73" s="389">
        <v>106.0</v>
      </c>
      <c r="EZ73" s="389">
        <v>48.0</v>
      </c>
      <c r="FA73" s="389">
        <v>84.0</v>
      </c>
      <c r="FB73" s="389">
        <v>30.0</v>
      </c>
      <c r="FC73" s="389">
        <v>18.0</v>
      </c>
      <c r="FD73" s="389">
        <v>42.0</v>
      </c>
      <c r="FE73" s="389">
        <v>77.0</v>
      </c>
      <c r="FF73" s="389">
        <v>42.0</v>
      </c>
      <c r="FG73" s="389">
        <v>84.0</v>
      </c>
      <c r="FH73" s="389">
        <v>61.0</v>
      </c>
      <c r="FI73" s="389">
        <v>12.0</v>
      </c>
      <c r="FJ73" s="389">
        <v>29.0</v>
      </c>
      <c r="FK73" s="389">
        <v>71.0</v>
      </c>
      <c r="FL73" s="389">
        <v>57.0</v>
      </c>
      <c r="FM73" s="389">
        <v>48.0</v>
      </c>
      <c r="FN73" s="389">
        <v>51.0</v>
      </c>
      <c r="FO73" s="389">
        <v>26.0</v>
      </c>
      <c r="FP73" s="389">
        <v>5.0</v>
      </c>
      <c r="FQ73" s="444"/>
      <c r="FR73" s="390">
        <f t="shared" si="4"/>
        <v>2221</v>
      </c>
      <c r="FS73" s="384">
        <f t="shared" si="5"/>
        <v>287</v>
      </c>
      <c r="FT73" s="391"/>
      <c r="FU73" s="392"/>
      <c r="FV73" s="383"/>
      <c r="FW73" s="383"/>
      <c r="FX73" s="383"/>
      <c r="FY73" s="383"/>
      <c r="FZ73" s="383"/>
      <c r="GA73" s="383"/>
      <c r="GB73" s="383"/>
      <c r="GC73" s="383"/>
      <c r="GD73" s="383"/>
      <c r="GE73" s="383"/>
      <c r="GF73" s="383"/>
      <c r="GG73" s="383"/>
      <c r="GH73" s="383"/>
      <c r="GI73" s="383"/>
      <c r="GJ73" s="383"/>
      <c r="GK73" s="383"/>
    </row>
    <row r="74" ht="15.75" customHeight="1">
      <c r="A74" s="458"/>
      <c r="B74" s="458" t="s">
        <v>171</v>
      </c>
      <c r="C74" s="396"/>
      <c r="D74" s="396"/>
      <c r="E74" s="396"/>
      <c r="F74" s="396"/>
      <c r="G74" s="396"/>
      <c r="H74" s="396"/>
      <c r="I74" s="396"/>
      <c r="J74" s="397"/>
      <c r="K74" s="397"/>
      <c r="L74" s="397"/>
      <c r="M74" s="397"/>
      <c r="N74" s="397"/>
      <c r="O74" s="397"/>
      <c r="P74" s="397"/>
      <c r="Q74" s="397"/>
      <c r="R74" s="395"/>
      <c r="S74" s="395"/>
      <c r="T74" s="395"/>
      <c r="U74" s="394"/>
      <c r="V74" s="394"/>
      <c r="W74" s="394"/>
      <c r="X74" s="394"/>
      <c r="Y74" s="394"/>
      <c r="Z74" s="394"/>
      <c r="AA74" s="394"/>
      <c r="AB74" s="394"/>
      <c r="AC74" s="394"/>
      <c r="AD74" s="394"/>
      <c r="AE74" s="395"/>
      <c r="AF74" s="395"/>
      <c r="AG74" s="395"/>
      <c r="AH74" s="395"/>
      <c r="AI74" s="395"/>
      <c r="AJ74" s="395"/>
      <c r="AK74" s="395"/>
      <c r="AL74" s="395"/>
      <c r="AM74" s="395"/>
      <c r="AN74" s="395"/>
      <c r="AO74" s="395"/>
      <c r="AP74" s="395"/>
      <c r="AQ74" s="395"/>
      <c r="AR74" s="395"/>
      <c r="AS74" s="395"/>
      <c r="AT74" s="395"/>
      <c r="AU74" s="395"/>
      <c r="AV74" s="395"/>
      <c r="AW74" s="395"/>
      <c r="AX74" s="395"/>
      <c r="AY74" s="395"/>
      <c r="AZ74" s="395"/>
      <c r="BA74" s="395"/>
      <c r="BB74" s="395"/>
      <c r="BC74" s="395"/>
      <c r="BD74" s="395"/>
      <c r="BE74" s="395"/>
      <c r="BF74" s="395"/>
      <c r="BG74" s="395"/>
      <c r="BH74" s="394"/>
      <c r="BI74" s="395"/>
      <c r="BJ74" s="395"/>
      <c r="BK74" s="395"/>
      <c r="BL74" s="395"/>
      <c r="BM74" s="395"/>
      <c r="BN74" s="395"/>
      <c r="BO74" s="395"/>
      <c r="BP74" s="395"/>
      <c r="BQ74" s="395"/>
      <c r="BR74" s="395"/>
      <c r="BS74" s="395"/>
      <c r="BT74" s="395"/>
      <c r="BU74" s="395"/>
      <c r="BV74" s="395"/>
      <c r="BW74" s="395"/>
      <c r="BX74" s="395"/>
      <c r="BY74" s="395"/>
      <c r="BZ74" s="395"/>
      <c r="CA74" s="395"/>
      <c r="CB74" s="395"/>
      <c r="CC74" s="395"/>
      <c r="CD74" s="395"/>
      <c r="CE74" s="395"/>
      <c r="CF74" s="395"/>
      <c r="CG74" s="395"/>
      <c r="CH74" s="395"/>
      <c r="CI74" s="395"/>
      <c r="CJ74" s="395"/>
      <c r="CK74" s="395"/>
      <c r="CL74" s="395"/>
      <c r="CM74" s="395"/>
      <c r="CN74" s="395"/>
      <c r="CO74" s="395"/>
      <c r="CP74" s="395"/>
      <c r="CQ74" s="395"/>
      <c r="CR74" s="395"/>
      <c r="CS74" s="395"/>
      <c r="CT74" s="395"/>
      <c r="CU74" s="395"/>
      <c r="CV74" s="395"/>
      <c r="CW74" s="395"/>
      <c r="CX74" s="395"/>
      <c r="CY74" s="395"/>
      <c r="CZ74" s="395"/>
      <c r="DA74" s="395"/>
      <c r="DB74" s="395"/>
      <c r="DC74" s="395"/>
      <c r="DD74" s="398">
        <v>1.0</v>
      </c>
      <c r="DE74" s="398"/>
      <c r="DF74" s="398"/>
      <c r="DG74" s="398"/>
      <c r="DH74" s="395"/>
      <c r="DI74" s="395"/>
      <c r="DJ74" s="395"/>
      <c r="DK74" s="395"/>
      <c r="DL74" s="395"/>
      <c r="DM74" s="395"/>
      <c r="DN74" s="395"/>
      <c r="DO74" s="395"/>
      <c r="DP74" s="395"/>
      <c r="DQ74" s="395"/>
      <c r="DR74" s="395"/>
      <c r="DS74" s="395"/>
      <c r="DT74" s="395"/>
      <c r="DU74" s="395"/>
      <c r="DV74" s="395"/>
      <c r="DW74" s="395"/>
      <c r="DX74" s="395"/>
      <c r="DY74" s="395"/>
      <c r="DZ74" s="395"/>
      <c r="EA74" s="395"/>
      <c r="EB74" s="395"/>
      <c r="EC74" s="395"/>
      <c r="ED74" s="395"/>
      <c r="EE74" s="395"/>
      <c r="EF74" s="395"/>
      <c r="EG74" s="395"/>
      <c r="EH74" s="395"/>
      <c r="EI74" s="395"/>
      <c r="EJ74" s="395"/>
      <c r="EK74" s="395"/>
      <c r="EL74" s="395"/>
      <c r="EM74" s="395"/>
      <c r="EN74" s="395"/>
      <c r="EO74" s="395"/>
      <c r="EP74" s="395"/>
      <c r="EQ74" s="395"/>
      <c r="ER74" s="395"/>
      <c r="ES74" s="395"/>
      <c r="ET74" s="417"/>
      <c r="EU74" s="417"/>
      <c r="EV74" s="417"/>
      <c r="EW74" s="417"/>
      <c r="EX74" s="417"/>
      <c r="EY74" s="417"/>
      <c r="EZ74" s="417"/>
      <c r="FA74" s="417"/>
      <c r="FB74" s="417"/>
      <c r="FC74" s="417"/>
      <c r="FD74" s="417"/>
      <c r="FE74" s="417"/>
      <c r="FF74" s="417"/>
      <c r="FG74" s="417"/>
      <c r="FH74" s="417"/>
      <c r="FI74" s="417"/>
      <c r="FJ74" s="417"/>
      <c r="FK74" s="417"/>
      <c r="FL74" s="417"/>
      <c r="FM74" s="417"/>
      <c r="FN74" s="417"/>
      <c r="FO74" s="417"/>
      <c r="FP74" s="417"/>
      <c r="FQ74" s="395"/>
      <c r="FR74" s="400">
        <f t="shared" si="4"/>
        <v>1</v>
      </c>
      <c r="FS74" s="395"/>
      <c r="FT74" s="459"/>
      <c r="FU74" s="402"/>
      <c r="FV74" s="394"/>
      <c r="FW74" s="394"/>
      <c r="FX74" s="394"/>
      <c r="FY74" s="394"/>
      <c r="FZ74" s="394"/>
      <c r="GA74" s="394"/>
      <c r="GB74" s="394"/>
      <c r="GC74" s="394"/>
      <c r="GD74" s="394"/>
      <c r="GE74" s="394"/>
      <c r="GF74" s="394"/>
      <c r="GG74" s="394"/>
      <c r="GH74" s="394"/>
      <c r="GI74" s="394"/>
      <c r="GJ74" s="394"/>
      <c r="GK74" s="394"/>
    </row>
    <row r="75" ht="15.75" customHeight="1">
      <c r="A75" s="383"/>
      <c r="B75" s="383"/>
      <c r="C75" s="385"/>
      <c r="D75" s="385"/>
      <c r="E75" s="385"/>
      <c r="F75" s="385"/>
      <c r="G75" s="385"/>
      <c r="H75" s="385"/>
      <c r="I75" s="385"/>
      <c r="J75" s="387"/>
      <c r="K75" s="387"/>
      <c r="L75" s="387"/>
      <c r="M75" s="387"/>
      <c r="N75" s="387"/>
      <c r="O75" s="387"/>
      <c r="P75" s="387"/>
      <c r="Q75" s="387"/>
      <c r="R75" s="384"/>
      <c r="S75" s="384"/>
      <c r="T75" s="384"/>
      <c r="U75" s="383"/>
      <c r="V75" s="383"/>
      <c r="W75" s="383"/>
      <c r="X75" s="383"/>
      <c r="Y75" s="383"/>
      <c r="Z75" s="383"/>
      <c r="AA75" s="383"/>
      <c r="AB75" s="383"/>
      <c r="AC75" s="383"/>
      <c r="AD75" s="383"/>
      <c r="AE75" s="384"/>
      <c r="AF75" s="384"/>
      <c r="AG75" s="384"/>
      <c r="AH75" s="384"/>
      <c r="AI75" s="384"/>
      <c r="AJ75" s="384"/>
      <c r="AK75" s="384"/>
      <c r="AL75" s="384"/>
      <c r="AM75" s="384"/>
      <c r="AN75" s="384"/>
      <c r="AO75" s="384"/>
      <c r="AP75" s="384"/>
      <c r="AQ75" s="384"/>
      <c r="AR75" s="384"/>
      <c r="AS75" s="384"/>
      <c r="AT75" s="384"/>
      <c r="AU75" s="384"/>
      <c r="AV75" s="384"/>
      <c r="AW75" s="384"/>
      <c r="AX75" s="384"/>
      <c r="AY75" s="384"/>
      <c r="AZ75" s="384"/>
      <c r="BA75" s="384"/>
      <c r="BB75" s="384"/>
      <c r="BC75" s="384"/>
      <c r="BD75" s="384"/>
      <c r="BE75" s="384"/>
      <c r="BF75" s="384"/>
      <c r="BG75" s="384"/>
      <c r="BH75" s="383"/>
      <c r="BI75" s="384"/>
      <c r="BJ75" s="384"/>
      <c r="BK75" s="384"/>
      <c r="BL75" s="384"/>
      <c r="BM75" s="384"/>
      <c r="BN75" s="384"/>
      <c r="BO75" s="384"/>
      <c r="BP75" s="384"/>
      <c r="BQ75" s="384"/>
      <c r="BR75" s="384"/>
      <c r="BS75" s="384"/>
      <c r="BT75" s="384"/>
      <c r="BU75" s="384"/>
      <c r="BV75" s="384"/>
      <c r="BW75" s="384"/>
      <c r="BX75" s="384"/>
      <c r="BY75" s="384"/>
      <c r="BZ75" s="384"/>
      <c r="CA75" s="384"/>
      <c r="CB75" s="384"/>
      <c r="CC75" s="384"/>
      <c r="CD75" s="384"/>
      <c r="CE75" s="384"/>
      <c r="CF75" s="384"/>
      <c r="CG75" s="384"/>
      <c r="CH75" s="384"/>
      <c r="CI75" s="384"/>
      <c r="CJ75" s="384"/>
      <c r="CK75" s="384"/>
      <c r="CL75" s="384"/>
      <c r="CM75" s="384"/>
      <c r="CN75" s="384"/>
      <c r="CO75" s="384"/>
      <c r="CP75" s="384"/>
      <c r="CQ75" s="384">
        <v>2.0</v>
      </c>
      <c r="CR75" s="384"/>
      <c r="CS75" s="384"/>
      <c r="CT75" s="384">
        <v>3.0</v>
      </c>
      <c r="CU75" s="384"/>
      <c r="CV75" s="384"/>
      <c r="CW75" s="384"/>
      <c r="CX75" s="384"/>
      <c r="CY75" s="384"/>
      <c r="CZ75" s="384"/>
      <c r="DA75" s="384"/>
      <c r="DB75" s="384"/>
      <c r="DC75" s="384"/>
      <c r="DD75" s="388">
        <v>1.0</v>
      </c>
      <c r="DE75" s="388"/>
      <c r="DF75" s="388"/>
      <c r="DG75" s="388"/>
      <c r="DH75" s="384"/>
      <c r="DI75" s="384"/>
      <c r="DJ75" s="384"/>
      <c r="DK75" s="384"/>
      <c r="DL75" s="384"/>
      <c r="DM75" s="384"/>
      <c r="DN75" s="384"/>
      <c r="DO75" s="384"/>
      <c r="DP75" s="384"/>
      <c r="DQ75" s="384"/>
      <c r="DR75" s="384"/>
      <c r="DS75" s="384"/>
      <c r="DT75" s="384"/>
      <c r="DU75" s="384"/>
      <c r="DV75" s="384"/>
      <c r="DW75" s="384"/>
      <c r="DX75" s="384"/>
      <c r="DY75" s="384"/>
      <c r="DZ75" s="384"/>
      <c r="EA75" s="384"/>
      <c r="EB75" s="384"/>
      <c r="EC75" s="384"/>
      <c r="ED75" s="384"/>
      <c r="EE75" s="384"/>
      <c r="EF75" s="384"/>
      <c r="EG75" s="384"/>
      <c r="EH75" s="388">
        <v>1.0</v>
      </c>
      <c r="EI75" s="388">
        <v>1.0</v>
      </c>
      <c r="EJ75" s="388"/>
      <c r="EK75" s="388"/>
      <c r="EL75" s="388"/>
      <c r="EM75" s="388"/>
      <c r="EN75" s="388"/>
      <c r="EO75" s="388"/>
      <c r="EP75" s="384"/>
      <c r="EQ75" s="384"/>
      <c r="ER75" s="384"/>
      <c r="ES75" s="384"/>
      <c r="ET75" s="419"/>
      <c r="EU75" s="419"/>
      <c r="EV75" s="419"/>
      <c r="EW75" s="419"/>
      <c r="EX75" s="419"/>
      <c r="EY75" s="419"/>
      <c r="EZ75" s="419"/>
      <c r="FA75" s="419"/>
      <c r="FB75" s="419"/>
      <c r="FC75" s="419"/>
      <c r="FD75" s="419"/>
      <c r="FE75" s="419"/>
      <c r="FF75" s="419"/>
      <c r="FG75" s="419"/>
      <c r="FH75" s="419"/>
      <c r="FI75" s="419"/>
      <c r="FJ75" s="419"/>
      <c r="FK75" s="419"/>
      <c r="FL75" s="419"/>
      <c r="FM75" s="419"/>
      <c r="FN75" s="389">
        <v>2.0</v>
      </c>
      <c r="FO75" s="389"/>
      <c r="FP75" s="389"/>
      <c r="FQ75" s="384"/>
      <c r="FR75" s="390">
        <f t="shared" si="4"/>
        <v>10</v>
      </c>
      <c r="FS75" s="384"/>
      <c r="FT75" s="391"/>
      <c r="FU75" s="392"/>
      <c r="FV75" s="383"/>
      <c r="FW75" s="383"/>
      <c r="FX75" s="383"/>
      <c r="FY75" s="383"/>
      <c r="FZ75" s="383"/>
      <c r="GA75" s="383"/>
      <c r="GB75" s="383"/>
      <c r="GC75" s="383"/>
      <c r="GD75" s="383"/>
      <c r="GE75" s="383"/>
      <c r="GF75" s="383"/>
      <c r="GG75" s="383"/>
      <c r="GH75" s="383"/>
      <c r="GI75" s="383"/>
      <c r="GJ75" s="383"/>
      <c r="GK75" s="383"/>
    </row>
    <row r="76">
      <c r="A76" s="460"/>
      <c r="B76" s="460" t="s">
        <v>172</v>
      </c>
      <c r="D76" s="461"/>
      <c r="E76" s="461"/>
      <c r="F76" s="461"/>
      <c r="G76" s="461"/>
      <c r="H76" s="461"/>
      <c r="I76" s="461"/>
      <c r="J76" s="461"/>
      <c r="K76" s="461"/>
      <c r="L76" s="461"/>
      <c r="M76" s="461"/>
      <c r="N76" s="461"/>
      <c r="O76" s="461"/>
      <c r="P76" s="461"/>
      <c r="Q76" s="461"/>
      <c r="R76" s="461"/>
      <c r="S76" s="461"/>
      <c r="T76" s="461"/>
      <c r="U76" s="461"/>
      <c r="V76" s="461"/>
      <c r="W76" s="461"/>
      <c r="X76" s="461"/>
      <c r="Y76" s="461"/>
      <c r="Z76" s="461"/>
      <c r="AA76" s="461"/>
      <c r="AB76" s="461"/>
      <c r="AC76" s="461"/>
      <c r="AD76" s="461"/>
      <c r="AE76" s="461"/>
      <c r="AF76" s="461"/>
      <c r="AG76" s="461"/>
      <c r="AH76" s="461"/>
      <c r="AI76" s="461"/>
      <c r="AJ76" s="461"/>
      <c r="AK76" s="461"/>
      <c r="AL76" s="461"/>
      <c r="AM76" s="461"/>
      <c r="AN76" s="461"/>
      <c r="AO76" s="461"/>
      <c r="AP76" s="461"/>
      <c r="AQ76" s="461"/>
      <c r="AR76" s="461"/>
      <c r="AS76" s="461"/>
      <c r="AT76" s="461"/>
      <c r="AU76" s="461"/>
      <c r="AV76" s="461"/>
      <c r="AW76" s="461"/>
      <c r="AX76" s="461"/>
      <c r="AY76" s="461"/>
      <c r="AZ76" s="461"/>
      <c r="BA76" s="461"/>
      <c r="BB76" s="461"/>
      <c r="BC76" s="461"/>
      <c r="BD76" s="461"/>
      <c r="BE76" s="461"/>
      <c r="BF76" s="461"/>
      <c r="BG76" s="461"/>
      <c r="BH76" s="461"/>
      <c r="BI76" s="461"/>
      <c r="BJ76" s="461"/>
      <c r="BK76" s="461"/>
      <c r="BL76" s="461"/>
      <c r="BM76" s="461"/>
      <c r="BN76" s="461"/>
      <c r="BO76" s="461"/>
      <c r="BP76" s="461"/>
      <c r="BQ76" s="461"/>
      <c r="BR76" s="461"/>
      <c r="BS76" s="461"/>
      <c r="BT76" s="461"/>
      <c r="BU76" s="461"/>
      <c r="BV76" s="461"/>
      <c r="BW76" s="461"/>
      <c r="BX76" s="461"/>
      <c r="BY76" s="461"/>
      <c r="BZ76" s="461"/>
      <c r="CA76" s="461"/>
      <c r="CB76" s="461"/>
      <c r="CC76" s="461"/>
      <c r="CD76" s="461"/>
      <c r="CE76" s="461"/>
      <c r="CF76" s="461"/>
      <c r="CG76" s="461"/>
      <c r="CH76" s="461"/>
      <c r="CI76" s="461"/>
      <c r="CJ76" s="461"/>
      <c r="CK76" s="461"/>
      <c r="CL76" s="461"/>
      <c r="CM76" s="461"/>
      <c r="CN76" s="461"/>
      <c r="CO76" s="461"/>
      <c r="CP76" s="461"/>
      <c r="CQ76" s="461"/>
      <c r="CR76" s="461"/>
      <c r="CS76" s="461"/>
      <c r="CT76" s="461"/>
      <c r="CU76" s="461"/>
      <c r="CV76" s="461"/>
      <c r="CW76" s="461"/>
      <c r="CX76" s="461"/>
      <c r="CY76" s="461"/>
      <c r="CZ76" s="461"/>
      <c r="DA76" s="461"/>
      <c r="DB76" s="461"/>
      <c r="DC76" s="461"/>
      <c r="DD76" s="461"/>
      <c r="DE76" s="461"/>
      <c r="DF76" s="461"/>
      <c r="DG76" s="461"/>
      <c r="DH76" s="461"/>
      <c r="DI76" s="461"/>
      <c r="DJ76" s="461"/>
      <c r="DK76" s="461"/>
      <c r="DL76" s="461"/>
      <c r="DM76" s="461"/>
      <c r="DN76" s="461"/>
      <c r="DO76" s="461"/>
      <c r="DP76" s="461"/>
      <c r="DQ76" s="461"/>
      <c r="DR76" s="461"/>
      <c r="DS76" s="461"/>
      <c r="DT76" s="461"/>
      <c r="DU76" s="461"/>
      <c r="DV76" s="461"/>
      <c r="DW76" s="461"/>
      <c r="DX76" s="461"/>
      <c r="DY76" s="461"/>
      <c r="DZ76" s="461"/>
      <c r="EA76" s="461"/>
      <c r="EB76" s="461"/>
      <c r="EC76" s="461"/>
      <c r="ED76" s="461"/>
      <c r="EE76" s="461"/>
      <c r="EF76" s="461"/>
      <c r="EG76" s="461"/>
      <c r="EH76" s="461"/>
      <c r="EI76" s="461"/>
      <c r="EJ76" s="461"/>
      <c r="EK76" s="461"/>
      <c r="EL76" s="461"/>
      <c r="EM76" s="461"/>
      <c r="EN76" s="461"/>
      <c r="EO76" s="461"/>
      <c r="EP76" s="461"/>
      <c r="EQ76" s="461"/>
      <c r="ER76" s="461"/>
      <c r="ES76" s="461"/>
      <c r="ET76" s="461"/>
      <c r="EU76" s="461"/>
      <c r="EV76" s="461"/>
      <c r="EW76" s="461"/>
      <c r="EX76" s="461"/>
      <c r="EY76" s="461"/>
      <c r="EZ76" s="461"/>
      <c r="FA76" s="461"/>
      <c r="FB76" s="461"/>
      <c r="FC76" s="461"/>
      <c r="FD76" s="461"/>
      <c r="FE76" s="461"/>
      <c r="FF76" s="461"/>
      <c r="FG76" s="461"/>
      <c r="FH76" s="461"/>
      <c r="FI76" s="461"/>
      <c r="FJ76" s="461"/>
      <c r="FK76" s="461"/>
      <c r="FL76" s="461"/>
      <c r="FM76" s="461"/>
      <c r="FN76" s="461"/>
      <c r="FO76" s="461"/>
      <c r="FP76" s="461"/>
      <c r="FQ76" s="461"/>
      <c r="FR76" s="462"/>
      <c r="FS76" s="461"/>
      <c r="FT76" s="461"/>
      <c r="FU76" s="461"/>
      <c r="FV76" s="461"/>
      <c r="FW76" s="461"/>
      <c r="FX76" s="461"/>
      <c r="FY76" s="461"/>
      <c r="FZ76" s="461"/>
      <c r="GA76" s="461"/>
      <c r="GB76" s="461"/>
      <c r="GC76" s="461"/>
      <c r="GD76" s="461"/>
      <c r="GE76" s="461"/>
      <c r="GF76" s="461"/>
      <c r="GG76" s="461"/>
      <c r="GH76" s="461"/>
      <c r="GI76" s="461"/>
      <c r="GJ76" s="461"/>
      <c r="GK76" s="461"/>
    </row>
    <row r="77">
      <c r="A77" s="460"/>
      <c r="D77" s="461"/>
      <c r="E77" s="461"/>
      <c r="F77" s="461"/>
      <c r="G77" s="461"/>
      <c r="H77" s="461"/>
      <c r="I77" s="461"/>
      <c r="J77" s="461"/>
      <c r="K77" s="461"/>
      <c r="L77" s="461"/>
      <c r="M77" s="461"/>
      <c r="N77" s="461"/>
      <c r="O77" s="461"/>
      <c r="P77" s="461"/>
      <c r="Q77" s="461"/>
      <c r="R77" s="461"/>
      <c r="S77" s="461"/>
      <c r="T77" s="461"/>
      <c r="U77" s="461"/>
      <c r="V77" s="461"/>
      <c r="W77" s="461"/>
      <c r="X77" s="461"/>
      <c r="Y77" s="461"/>
      <c r="Z77" s="461"/>
      <c r="AA77" s="461"/>
      <c r="AB77" s="461"/>
      <c r="AC77" s="461"/>
      <c r="AD77" s="461"/>
      <c r="AE77" s="461"/>
      <c r="AF77" s="461"/>
      <c r="AG77" s="461"/>
      <c r="AH77" s="461"/>
      <c r="AI77" s="461"/>
      <c r="AJ77" s="461"/>
      <c r="AK77" s="461"/>
      <c r="AL77" s="461"/>
      <c r="AM77" s="461"/>
      <c r="AN77" s="461"/>
      <c r="AO77" s="461"/>
      <c r="AP77" s="461"/>
      <c r="AQ77" s="461"/>
      <c r="AR77" s="461"/>
      <c r="AS77" s="461"/>
      <c r="AT77" s="461"/>
      <c r="AU77" s="461"/>
      <c r="AV77" s="461"/>
      <c r="AW77" s="461"/>
      <c r="AX77" s="461"/>
      <c r="AY77" s="461"/>
      <c r="AZ77" s="461"/>
      <c r="BA77" s="461"/>
      <c r="BB77" s="461"/>
      <c r="BC77" s="461"/>
      <c r="BD77" s="461"/>
      <c r="BE77" s="461"/>
      <c r="BF77" s="461"/>
      <c r="BG77" s="461"/>
      <c r="BH77" s="461"/>
      <c r="BI77" s="461"/>
      <c r="BJ77" s="461"/>
      <c r="BK77" s="461"/>
      <c r="BL77" s="461"/>
      <c r="BM77" s="461"/>
      <c r="BN77" s="461"/>
      <c r="BO77" s="461"/>
      <c r="BP77" s="461"/>
      <c r="BQ77" s="461"/>
      <c r="BR77" s="461"/>
      <c r="BS77" s="461"/>
      <c r="BT77" s="461"/>
      <c r="BU77" s="461"/>
      <c r="BV77" s="461"/>
      <c r="BW77" s="461"/>
      <c r="BX77" s="461"/>
      <c r="BY77" s="461"/>
      <c r="BZ77" s="461"/>
      <c r="CA77" s="461"/>
      <c r="CB77" s="461"/>
      <c r="CC77" s="461"/>
      <c r="CD77" s="461"/>
      <c r="CE77" s="461"/>
      <c r="CF77" s="461"/>
      <c r="CG77" s="461"/>
      <c r="CH77" s="461"/>
      <c r="CI77" s="461"/>
      <c r="CJ77" s="461"/>
      <c r="CK77" s="461"/>
      <c r="CL77" s="461"/>
      <c r="CM77" s="461"/>
      <c r="CN77" s="461"/>
      <c r="CO77" s="461"/>
      <c r="CP77" s="461"/>
      <c r="CQ77" s="461"/>
      <c r="CR77" s="461"/>
      <c r="CS77" s="461"/>
      <c r="CT77" s="461"/>
      <c r="CU77" s="461"/>
      <c r="CV77" s="461"/>
      <c r="CW77" s="461"/>
      <c r="CX77" s="461"/>
      <c r="CY77" s="461"/>
      <c r="CZ77" s="461"/>
      <c r="DA77" s="461"/>
      <c r="DB77" s="461"/>
      <c r="DC77" s="461"/>
      <c r="DD77" s="461"/>
      <c r="DE77" s="461"/>
      <c r="DF77" s="461"/>
      <c r="DG77" s="461"/>
      <c r="DH77" s="461"/>
      <c r="DI77" s="461"/>
      <c r="DJ77" s="461"/>
      <c r="DK77" s="461"/>
      <c r="DL77" s="461"/>
      <c r="DM77" s="461"/>
      <c r="DN77" s="461"/>
      <c r="DO77" s="461"/>
      <c r="DP77" s="461"/>
      <c r="DQ77" s="461"/>
      <c r="DR77" s="461"/>
      <c r="DS77" s="461"/>
      <c r="DT77" s="461"/>
      <c r="DU77" s="461"/>
      <c r="DV77" s="461"/>
      <c r="DW77" s="461"/>
      <c r="DX77" s="461"/>
      <c r="DY77" s="461"/>
      <c r="DZ77" s="461"/>
      <c r="EA77" s="461"/>
      <c r="EB77" s="461"/>
      <c r="EC77" s="461"/>
      <c r="ED77" s="461"/>
      <c r="EE77" s="461"/>
      <c r="EF77" s="461"/>
      <c r="EG77" s="461"/>
      <c r="EH77" s="461"/>
      <c r="EI77" s="461"/>
      <c r="EJ77" s="461"/>
      <c r="EK77" s="461"/>
      <c r="EL77" s="461"/>
      <c r="EM77" s="461"/>
      <c r="EN77" s="461"/>
      <c r="EO77" s="461"/>
      <c r="EP77" s="461"/>
      <c r="EQ77" s="461"/>
      <c r="ER77" s="461"/>
      <c r="ES77" s="461"/>
      <c r="ET77" s="461"/>
      <c r="EU77" s="461"/>
      <c r="EV77" s="461"/>
      <c r="EW77" s="461"/>
      <c r="EX77" s="461"/>
      <c r="EY77" s="461"/>
      <c r="EZ77" s="461"/>
      <c r="FA77" s="461"/>
      <c r="FB77" s="461"/>
      <c r="FC77" s="461"/>
      <c r="FD77" s="461"/>
      <c r="FE77" s="461"/>
      <c r="FF77" s="461"/>
      <c r="FG77" s="461"/>
      <c r="FH77" s="461"/>
      <c r="FI77" s="461"/>
      <c r="FJ77" s="461"/>
      <c r="FK77" s="461"/>
      <c r="FL77" s="461"/>
      <c r="FM77" s="461"/>
      <c r="FN77" s="461"/>
      <c r="FO77" s="461"/>
      <c r="FP77" s="461"/>
      <c r="FQ77" s="461"/>
      <c r="FR77" s="462"/>
      <c r="FS77" s="461"/>
      <c r="FT77" s="461"/>
      <c r="FU77" s="461"/>
      <c r="FV77" s="461"/>
      <c r="FW77" s="461"/>
      <c r="FX77" s="461"/>
      <c r="FY77" s="461"/>
      <c r="FZ77" s="461"/>
      <c r="GA77" s="461"/>
      <c r="GB77" s="461"/>
      <c r="GC77" s="461"/>
      <c r="GD77" s="461"/>
      <c r="GE77" s="461"/>
      <c r="GF77" s="461"/>
      <c r="GG77" s="461"/>
      <c r="GH77" s="461"/>
      <c r="GI77" s="461"/>
      <c r="GJ77" s="461"/>
      <c r="GK77" s="461"/>
    </row>
    <row r="78" ht="15.75" customHeight="1">
      <c r="A78" s="463"/>
      <c r="B78" s="463" t="s">
        <v>173</v>
      </c>
      <c r="D78" s="396"/>
      <c r="E78" s="396"/>
      <c r="F78" s="396"/>
      <c r="G78" s="396"/>
      <c r="H78" s="396"/>
      <c r="I78" s="396"/>
      <c r="J78" s="397"/>
      <c r="K78" s="397"/>
      <c r="L78" s="397"/>
      <c r="M78" s="397"/>
      <c r="N78" s="397"/>
      <c r="O78" s="397"/>
      <c r="P78" s="397"/>
      <c r="Q78" s="397"/>
      <c r="R78" s="395"/>
      <c r="S78" s="395"/>
      <c r="T78" s="395"/>
      <c r="U78" s="394"/>
      <c r="V78" s="394"/>
      <c r="W78" s="394"/>
      <c r="X78" s="394"/>
      <c r="Y78" s="394"/>
      <c r="Z78" s="394"/>
      <c r="AA78" s="394"/>
      <c r="AB78" s="394"/>
      <c r="AC78" s="394"/>
      <c r="AD78" s="394"/>
      <c r="AE78" s="395"/>
      <c r="AF78" s="395"/>
      <c r="AG78" s="395"/>
      <c r="AH78" s="395"/>
      <c r="AI78" s="395"/>
      <c r="AJ78" s="395"/>
      <c r="AK78" s="395"/>
      <c r="AL78" s="395"/>
      <c r="AM78" s="395"/>
      <c r="AN78" s="395"/>
      <c r="AO78" s="395"/>
      <c r="AP78" s="395"/>
      <c r="AQ78" s="395"/>
      <c r="AR78" s="395"/>
      <c r="AS78" s="395"/>
      <c r="AT78" s="395"/>
      <c r="AU78" s="395"/>
      <c r="AV78" s="395"/>
      <c r="AW78" s="395"/>
      <c r="AX78" s="395"/>
      <c r="AY78" s="395"/>
      <c r="AZ78" s="395"/>
      <c r="BA78" s="395"/>
      <c r="BB78" s="395"/>
      <c r="BC78" s="395"/>
      <c r="BD78" s="395"/>
      <c r="BE78" s="395"/>
      <c r="BF78" s="395"/>
      <c r="BG78" s="395"/>
      <c r="BH78" s="394"/>
      <c r="BI78" s="395"/>
      <c r="BJ78" s="395"/>
      <c r="BK78" s="395"/>
      <c r="BL78" s="395"/>
      <c r="BM78" s="395"/>
      <c r="BN78" s="395"/>
      <c r="BO78" s="395"/>
      <c r="BP78" s="395"/>
      <c r="BQ78" s="395"/>
      <c r="BR78" s="395"/>
      <c r="BS78" s="395"/>
      <c r="BT78" s="395"/>
      <c r="BU78" s="395"/>
      <c r="BV78" s="395"/>
      <c r="BW78" s="395"/>
      <c r="BX78" s="395"/>
      <c r="BY78" s="395"/>
      <c r="BZ78" s="395"/>
      <c r="CA78" s="395"/>
      <c r="CB78" s="395"/>
      <c r="CC78" s="395"/>
      <c r="CD78" s="395"/>
      <c r="CE78" s="395"/>
      <c r="CF78" s="395"/>
      <c r="CG78" s="395"/>
      <c r="CH78" s="395"/>
      <c r="CI78" s="395"/>
      <c r="CJ78" s="395"/>
      <c r="CK78" s="395"/>
      <c r="CL78" s="395"/>
      <c r="CM78" s="395"/>
      <c r="CN78" s="395"/>
      <c r="CO78" s="395"/>
      <c r="CP78" s="395"/>
      <c r="CQ78" s="395"/>
      <c r="CR78" s="395"/>
      <c r="CS78" s="395"/>
      <c r="CT78" s="395"/>
      <c r="CU78" s="395"/>
      <c r="CV78" s="395"/>
      <c r="CW78" s="395"/>
      <c r="CX78" s="395"/>
      <c r="CY78" s="395"/>
      <c r="CZ78" s="395"/>
      <c r="DA78" s="395"/>
      <c r="DB78" s="395"/>
      <c r="DC78" s="395"/>
      <c r="DD78" s="395"/>
      <c r="DE78" s="395"/>
      <c r="DF78" s="395"/>
      <c r="DG78" s="395"/>
      <c r="DH78" s="395"/>
      <c r="DI78" s="395"/>
      <c r="DJ78" s="395"/>
      <c r="DK78" s="395"/>
      <c r="DL78" s="395"/>
      <c r="DM78" s="395"/>
      <c r="DN78" s="395"/>
      <c r="DO78" s="395"/>
      <c r="DP78" s="395"/>
      <c r="DQ78" s="395"/>
      <c r="DR78" s="395"/>
      <c r="DS78" s="395"/>
      <c r="DT78" s="395"/>
      <c r="DU78" s="395"/>
      <c r="DV78" s="395"/>
      <c r="DW78" s="395"/>
      <c r="DX78" s="395"/>
      <c r="DY78" s="395"/>
      <c r="DZ78" s="395"/>
      <c r="EA78" s="395"/>
      <c r="EB78" s="395"/>
      <c r="EC78" s="395"/>
      <c r="ED78" s="395"/>
      <c r="EE78" s="395"/>
      <c r="EF78" s="395"/>
      <c r="EG78" s="395"/>
      <c r="EH78" s="395"/>
      <c r="EI78" s="395"/>
      <c r="EJ78" s="395"/>
      <c r="EK78" s="395"/>
      <c r="EL78" s="395"/>
      <c r="EM78" s="395"/>
      <c r="EN78" s="395"/>
      <c r="EO78" s="395"/>
      <c r="EP78" s="395"/>
      <c r="EQ78" s="395"/>
      <c r="ER78" s="395"/>
      <c r="ES78" s="395"/>
      <c r="ET78" s="417"/>
      <c r="EU78" s="417"/>
      <c r="EV78" s="417"/>
      <c r="EW78" s="417"/>
      <c r="EX78" s="417"/>
      <c r="EY78" s="417"/>
      <c r="EZ78" s="417"/>
      <c r="FA78" s="417"/>
      <c r="FB78" s="417"/>
      <c r="FC78" s="417"/>
      <c r="FD78" s="417"/>
      <c r="FE78" s="417"/>
      <c r="FF78" s="417"/>
      <c r="FG78" s="417"/>
      <c r="FH78" s="417"/>
      <c r="FI78" s="417"/>
      <c r="FJ78" s="417"/>
      <c r="FK78" s="417"/>
      <c r="FL78" s="417"/>
      <c r="FM78" s="417"/>
      <c r="FN78" s="417"/>
      <c r="FO78" s="417"/>
      <c r="FP78" s="417"/>
      <c r="FQ78" s="395"/>
      <c r="FR78" s="400"/>
      <c r="FS78" s="395"/>
      <c r="FT78" s="459"/>
      <c r="FU78" s="402"/>
      <c r="FV78" s="394"/>
      <c r="FW78" s="394"/>
      <c r="FX78" s="394"/>
      <c r="FY78" s="394"/>
      <c r="FZ78" s="394"/>
      <c r="GA78" s="394"/>
      <c r="GB78" s="394"/>
      <c r="GC78" s="394"/>
      <c r="GD78" s="394"/>
      <c r="GE78" s="394"/>
      <c r="GF78" s="394"/>
      <c r="GG78" s="394"/>
      <c r="GH78" s="394"/>
      <c r="GI78" s="394"/>
      <c r="GJ78" s="394"/>
      <c r="GK78" s="394"/>
    </row>
    <row r="79" ht="15.75" customHeight="1">
      <c r="A79" s="464"/>
      <c r="B79" s="464" t="s">
        <v>174</v>
      </c>
      <c r="D79" s="385"/>
      <c r="E79" s="385"/>
      <c r="F79" s="385"/>
      <c r="G79" s="385"/>
      <c r="H79" s="385"/>
      <c r="I79" s="385"/>
      <c r="J79" s="387"/>
      <c r="K79" s="387"/>
      <c r="L79" s="387"/>
      <c r="M79" s="387"/>
      <c r="N79" s="387"/>
      <c r="O79" s="387"/>
      <c r="P79" s="387"/>
      <c r="Q79" s="387"/>
      <c r="R79" s="384"/>
      <c r="S79" s="384"/>
      <c r="T79" s="384"/>
      <c r="U79" s="383"/>
      <c r="V79" s="383"/>
      <c r="W79" s="383"/>
      <c r="X79" s="383"/>
      <c r="Y79" s="383"/>
      <c r="Z79" s="383"/>
      <c r="AA79" s="383"/>
      <c r="AB79" s="383"/>
      <c r="AC79" s="383"/>
      <c r="AD79" s="383"/>
      <c r="AE79" s="384"/>
      <c r="AF79" s="384"/>
      <c r="AG79" s="384"/>
      <c r="AH79" s="384"/>
      <c r="AI79" s="384"/>
      <c r="AJ79" s="384"/>
      <c r="AK79" s="384"/>
      <c r="AL79" s="384"/>
      <c r="AM79" s="384"/>
      <c r="AN79" s="384"/>
      <c r="AO79" s="384"/>
      <c r="AP79" s="384"/>
      <c r="AQ79" s="384"/>
      <c r="AR79" s="384"/>
      <c r="AS79" s="384"/>
      <c r="AT79" s="384"/>
      <c r="AU79" s="384"/>
      <c r="AV79" s="384"/>
      <c r="AW79" s="384"/>
      <c r="AX79" s="384"/>
      <c r="AY79" s="384"/>
      <c r="AZ79" s="384"/>
      <c r="BA79" s="384"/>
      <c r="BB79" s="384"/>
      <c r="BC79" s="384"/>
      <c r="BD79" s="384"/>
      <c r="BE79" s="384"/>
      <c r="BF79" s="384"/>
      <c r="BG79" s="384"/>
      <c r="BH79" s="383"/>
      <c r="BI79" s="384"/>
      <c r="BJ79" s="384"/>
      <c r="BK79" s="384"/>
      <c r="BL79" s="384"/>
      <c r="BM79" s="384"/>
      <c r="BN79" s="384"/>
      <c r="BO79" s="384"/>
      <c r="BP79" s="384"/>
      <c r="BQ79" s="384"/>
      <c r="BR79" s="384"/>
      <c r="BS79" s="384"/>
      <c r="BT79" s="384"/>
      <c r="BU79" s="384"/>
      <c r="BV79" s="384"/>
      <c r="BW79" s="384"/>
      <c r="BX79" s="384"/>
      <c r="BY79" s="384"/>
      <c r="BZ79" s="384"/>
      <c r="CA79" s="384"/>
      <c r="CB79" s="384"/>
      <c r="CC79" s="384"/>
      <c r="CD79" s="384"/>
      <c r="CE79" s="384"/>
      <c r="CF79" s="384"/>
      <c r="CG79" s="384"/>
      <c r="CH79" s="384"/>
      <c r="CI79" s="384"/>
      <c r="CJ79" s="384"/>
      <c r="CK79" s="384"/>
      <c r="CL79" s="384"/>
      <c r="CM79" s="384"/>
      <c r="CN79" s="384"/>
      <c r="CO79" s="384"/>
      <c r="CP79" s="384"/>
      <c r="CQ79" s="384"/>
      <c r="CR79" s="384"/>
      <c r="CS79" s="384"/>
      <c r="CT79" s="384"/>
      <c r="CU79" s="384"/>
      <c r="CV79" s="384"/>
      <c r="CW79" s="384"/>
      <c r="CX79" s="384"/>
      <c r="CY79" s="384"/>
      <c r="CZ79" s="384"/>
      <c r="DA79" s="384"/>
      <c r="DB79" s="384"/>
      <c r="DC79" s="384"/>
      <c r="DD79" s="384"/>
      <c r="DE79" s="384"/>
      <c r="DF79" s="384"/>
      <c r="DG79" s="384"/>
      <c r="DH79" s="384"/>
      <c r="DI79" s="384"/>
      <c r="DJ79" s="384"/>
      <c r="DK79" s="384"/>
      <c r="DL79" s="384"/>
      <c r="DM79" s="384"/>
      <c r="DN79" s="384"/>
      <c r="DO79" s="384"/>
      <c r="DP79" s="384"/>
      <c r="DQ79" s="384"/>
      <c r="DR79" s="384"/>
      <c r="DS79" s="384"/>
      <c r="DT79" s="384"/>
      <c r="DU79" s="384"/>
      <c r="DV79" s="384"/>
      <c r="DW79" s="384"/>
      <c r="DX79" s="384"/>
      <c r="DY79" s="384"/>
      <c r="DZ79" s="384"/>
      <c r="EA79" s="384"/>
      <c r="EB79" s="384"/>
      <c r="EC79" s="384"/>
      <c r="ED79" s="384"/>
      <c r="EE79" s="384"/>
      <c r="EF79" s="384"/>
      <c r="EG79" s="384"/>
      <c r="EH79" s="384"/>
      <c r="EI79" s="384"/>
      <c r="EJ79" s="384"/>
      <c r="EK79" s="384"/>
      <c r="EL79" s="384"/>
      <c r="EM79" s="384"/>
      <c r="EN79" s="384"/>
      <c r="EO79" s="384"/>
      <c r="EP79" s="384"/>
      <c r="EQ79" s="384"/>
      <c r="ER79" s="384"/>
      <c r="ES79" s="384"/>
      <c r="ET79" s="419"/>
      <c r="EU79" s="419"/>
      <c r="EV79" s="419"/>
      <c r="EW79" s="419"/>
      <c r="EX79" s="419"/>
      <c r="EY79" s="419"/>
      <c r="EZ79" s="419"/>
      <c r="FA79" s="419"/>
      <c r="FB79" s="419"/>
      <c r="FC79" s="419"/>
      <c r="FD79" s="419"/>
      <c r="FE79" s="419"/>
      <c r="FF79" s="419"/>
      <c r="FG79" s="419"/>
      <c r="FH79" s="419"/>
      <c r="FI79" s="419"/>
      <c r="FJ79" s="419"/>
      <c r="FK79" s="419"/>
      <c r="FL79" s="419"/>
      <c r="FM79" s="419"/>
      <c r="FN79" s="419"/>
      <c r="FO79" s="419"/>
      <c r="FP79" s="419"/>
      <c r="FQ79" s="384"/>
      <c r="FR79" s="390"/>
      <c r="FS79" s="384"/>
      <c r="FT79" s="391"/>
      <c r="FU79" s="392"/>
      <c r="FV79" s="383"/>
      <c r="FW79" s="383"/>
      <c r="FX79" s="383"/>
      <c r="FY79" s="383"/>
      <c r="FZ79" s="383"/>
      <c r="GA79" s="383"/>
      <c r="GB79" s="383"/>
      <c r="GC79" s="383"/>
      <c r="GD79" s="383"/>
      <c r="GE79" s="383"/>
      <c r="GF79" s="383"/>
      <c r="GG79" s="383"/>
      <c r="GH79" s="383"/>
      <c r="GI79" s="383"/>
      <c r="GJ79" s="383"/>
      <c r="GK79" s="383"/>
    </row>
    <row r="80" ht="15.75" customHeight="1">
      <c r="A80" s="465"/>
      <c r="B80" s="465" t="s">
        <v>175</v>
      </c>
      <c r="D80" s="466"/>
      <c r="E80" s="466"/>
      <c r="F80" s="466"/>
      <c r="G80" s="466"/>
      <c r="H80" s="466"/>
      <c r="I80" s="466"/>
      <c r="J80" s="467"/>
      <c r="K80" s="467"/>
      <c r="L80" s="467"/>
      <c r="M80" s="467"/>
      <c r="N80" s="467"/>
      <c r="O80" s="467"/>
      <c r="P80" s="467"/>
      <c r="Q80" s="467"/>
      <c r="R80" s="468"/>
      <c r="S80" s="468"/>
      <c r="T80" s="468"/>
      <c r="U80" s="469"/>
      <c r="V80" s="469"/>
      <c r="W80" s="469"/>
      <c r="X80" s="469"/>
      <c r="Y80" s="469"/>
      <c r="Z80" s="469"/>
      <c r="AA80" s="469"/>
      <c r="AB80" s="469"/>
      <c r="AC80" s="469"/>
      <c r="AD80" s="469"/>
      <c r="AE80" s="468"/>
      <c r="AF80" s="468"/>
      <c r="AG80" s="468"/>
      <c r="AH80" s="468"/>
      <c r="AI80" s="468"/>
      <c r="AJ80" s="468"/>
      <c r="AK80" s="468"/>
      <c r="AL80" s="468"/>
      <c r="AM80" s="468"/>
      <c r="AN80" s="468"/>
      <c r="AO80" s="468"/>
      <c r="AP80" s="468"/>
      <c r="AQ80" s="468"/>
      <c r="AR80" s="468"/>
      <c r="AS80" s="468"/>
      <c r="AT80" s="468"/>
      <c r="AU80" s="468"/>
      <c r="AV80" s="468"/>
      <c r="AW80" s="468"/>
      <c r="AX80" s="468"/>
      <c r="AY80" s="468"/>
      <c r="AZ80" s="468"/>
      <c r="BA80" s="468"/>
      <c r="BB80" s="468"/>
      <c r="BC80" s="468"/>
      <c r="BD80" s="468"/>
      <c r="BE80" s="468"/>
      <c r="BF80" s="468"/>
      <c r="BG80" s="468"/>
      <c r="BH80" s="469"/>
      <c r="BI80" s="468"/>
      <c r="BJ80" s="468"/>
      <c r="BK80" s="468"/>
      <c r="BL80" s="468"/>
      <c r="BM80" s="468"/>
      <c r="BN80" s="468"/>
      <c r="BO80" s="468"/>
      <c r="BP80" s="468"/>
      <c r="BQ80" s="468"/>
      <c r="BR80" s="468"/>
      <c r="BS80" s="468"/>
      <c r="BT80" s="468"/>
      <c r="BU80" s="468"/>
      <c r="BV80" s="468"/>
      <c r="BW80" s="468"/>
      <c r="BX80" s="468"/>
      <c r="BY80" s="468"/>
      <c r="BZ80" s="468"/>
      <c r="CA80" s="468"/>
      <c r="CB80" s="468"/>
      <c r="CC80" s="468"/>
      <c r="CD80" s="468"/>
      <c r="CE80" s="468"/>
      <c r="CF80" s="468"/>
      <c r="CG80" s="468"/>
      <c r="CH80" s="468"/>
      <c r="CI80" s="468"/>
      <c r="CJ80" s="468"/>
      <c r="CK80" s="468"/>
      <c r="CL80" s="468"/>
      <c r="CM80" s="468"/>
      <c r="CN80" s="468"/>
      <c r="CO80" s="468"/>
      <c r="CP80" s="468"/>
      <c r="CQ80" s="468"/>
      <c r="CR80" s="468"/>
      <c r="CS80" s="468"/>
      <c r="CT80" s="468"/>
      <c r="CU80" s="468"/>
      <c r="CV80" s="468"/>
      <c r="CW80" s="468"/>
      <c r="CX80" s="468"/>
      <c r="CY80" s="468"/>
      <c r="CZ80" s="468"/>
      <c r="DA80" s="468"/>
      <c r="DB80" s="468"/>
      <c r="DC80" s="468"/>
      <c r="DD80" s="468"/>
      <c r="DE80" s="468"/>
      <c r="DF80" s="468"/>
      <c r="DG80" s="468"/>
      <c r="DH80" s="468"/>
      <c r="DI80" s="468"/>
      <c r="DJ80" s="468"/>
      <c r="DK80" s="468"/>
      <c r="DL80" s="468"/>
      <c r="DM80" s="468"/>
      <c r="DN80" s="468"/>
      <c r="DO80" s="468"/>
      <c r="DP80" s="468"/>
      <c r="DQ80" s="468"/>
      <c r="DR80" s="468"/>
      <c r="DS80" s="468"/>
      <c r="DT80" s="468"/>
      <c r="DU80" s="468"/>
      <c r="DV80" s="468"/>
      <c r="DW80" s="468"/>
      <c r="DX80" s="468"/>
      <c r="DY80" s="468"/>
      <c r="DZ80" s="468"/>
      <c r="EA80" s="468"/>
      <c r="EB80" s="468"/>
      <c r="EC80" s="468"/>
      <c r="ED80" s="468"/>
      <c r="EE80" s="468"/>
      <c r="EF80" s="468"/>
      <c r="EG80" s="468"/>
      <c r="EH80" s="468"/>
      <c r="EI80" s="468"/>
      <c r="EJ80" s="468"/>
      <c r="EK80" s="468"/>
      <c r="EL80" s="468"/>
      <c r="EM80" s="468"/>
      <c r="EN80" s="468"/>
      <c r="EO80" s="468"/>
      <c r="EP80" s="468"/>
      <c r="EQ80" s="468"/>
      <c r="ER80" s="468"/>
      <c r="ES80" s="468"/>
      <c r="ET80" s="470"/>
      <c r="EU80" s="470"/>
      <c r="EV80" s="470"/>
      <c r="EW80" s="470"/>
      <c r="EX80" s="470"/>
      <c r="EY80" s="470"/>
      <c r="EZ80" s="470"/>
      <c r="FA80" s="470"/>
      <c r="FB80" s="470"/>
      <c r="FC80" s="470"/>
      <c r="FD80" s="470"/>
      <c r="FE80" s="470"/>
      <c r="FF80" s="470"/>
      <c r="FG80" s="470"/>
      <c r="FH80" s="470"/>
      <c r="FI80" s="470"/>
      <c r="FJ80" s="470"/>
      <c r="FK80" s="470"/>
      <c r="FL80" s="470"/>
      <c r="FM80" s="470"/>
      <c r="FN80" s="470"/>
      <c r="FO80" s="470"/>
      <c r="FP80" s="470"/>
      <c r="FQ80" s="468"/>
      <c r="FR80" s="471"/>
      <c r="FS80" s="472" t="s">
        <v>176</v>
      </c>
      <c r="FT80" s="473"/>
      <c r="FU80" s="474"/>
      <c r="FV80" s="469"/>
      <c r="FW80" s="469"/>
      <c r="FX80" s="469"/>
      <c r="FY80" s="469"/>
      <c r="FZ80" s="469"/>
      <c r="GA80" s="469"/>
      <c r="GB80" s="469"/>
      <c r="GC80" s="469"/>
      <c r="GD80" s="469"/>
      <c r="GE80" s="469"/>
      <c r="GF80" s="469"/>
      <c r="GG80" s="469"/>
      <c r="GH80" s="469"/>
      <c r="GI80" s="469"/>
      <c r="GJ80" s="469"/>
      <c r="GK80" s="469"/>
    </row>
    <row r="81" ht="15.75" customHeight="1">
      <c r="A81" s="475"/>
      <c r="B81" s="475" t="s">
        <v>177</v>
      </c>
      <c r="D81" s="466"/>
      <c r="E81" s="466"/>
      <c r="F81" s="466"/>
      <c r="G81" s="466"/>
      <c r="H81" s="466"/>
      <c r="I81" s="466"/>
      <c r="J81" s="467"/>
      <c r="K81" s="467"/>
      <c r="L81" s="467"/>
      <c r="M81" s="467"/>
      <c r="N81" s="467"/>
      <c r="O81" s="467"/>
      <c r="P81" s="467"/>
      <c r="Q81" s="467"/>
      <c r="R81" s="468"/>
      <c r="S81" s="468"/>
      <c r="T81" s="468"/>
      <c r="U81" s="469"/>
      <c r="V81" s="469"/>
      <c r="W81" s="469"/>
      <c r="X81" s="469"/>
      <c r="Y81" s="469"/>
      <c r="Z81" s="469"/>
      <c r="AA81" s="469"/>
      <c r="AB81" s="469"/>
      <c r="AC81" s="469"/>
      <c r="AD81" s="469"/>
      <c r="AE81" s="468"/>
      <c r="AF81" s="468"/>
      <c r="AG81" s="468"/>
      <c r="AH81" s="468"/>
      <c r="AI81" s="468"/>
      <c r="AJ81" s="468"/>
      <c r="AK81" s="468"/>
      <c r="AL81" s="468"/>
      <c r="AM81" s="468"/>
      <c r="AN81" s="468"/>
      <c r="AO81" s="468"/>
      <c r="AP81" s="468"/>
      <c r="AQ81" s="468"/>
      <c r="AR81" s="468"/>
      <c r="AS81" s="468"/>
      <c r="AT81" s="468"/>
      <c r="AU81" s="468"/>
      <c r="AV81" s="468"/>
      <c r="AW81" s="468"/>
      <c r="AX81" s="468"/>
      <c r="AY81" s="468"/>
      <c r="AZ81" s="468"/>
      <c r="BA81" s="468"/>
      <c r="BB81" s="468"/>
      <c r="BC81" s="468"/>
      <c r="BD81" s="468"/>
      <c r="BE81" s="468"/>
      <c r="BF81" s="468"/>
      <c r="BG81" s="468"/>
      <c r="BH81" s="469"/>
      <c r="BI81" s="468"/>
      <c r="BJ81" s="468"/>
      <c r="BK81" s="468"/>
      <c r="BL81" s="468"/>
      <c r="BM81" s="468"/>
      <c r="BN81" s="468"/>
      <c r="BO81" s="468"/>
      <c r="BP81" s="468"/>
      <c r="BQ81" s="468"/>
      <c r="BR81" s="468"/>
      <c r="BS81" s="468"/>
      <c r="BT81" s="468"/>
      <c r="BU81" s="468"/>
      <c r="BV81" s="468"/>
      <c r="BW81" s="468"/>
      <c r="BX81" s="468"/>
      <c r="BY81" s="468"/>
      <c r="BZ81" s="468"/>
      <c r="CA81" s="468"/>
      <c r="CB81" s="468"/>
      <c r="CC81" s="468"/>
      <c r="CD81" s="468"/>
      <c r="CE81" s="468"/>
      <c r="CF81" s="468"/>
      <c r="CG81" s="468"/>
      <c r="CH81" s="468"/>
      <c r="CI81" s="468"/>
      <c r="CJ81" s="468"/>
      <c r="CK81" s="468"/>
      <c r="CL81" s="468"/>
      <c r="CM81" s="468"/>
      <c r="CN81" s="468"/>
      <c r="CO81" s="468"/>
      <c r="CP81" s="468"/>
      <c r="CQ81" s="468"/>
      <c r="CR81" s="468"/>
      <c r="CS81" s="468"/>
      <c r="CT81" s="468"/>
      <c r="CU81" s="468"/>
      <c r="CV81" s="468"/>
      <c r="CW81" s="468"/>
      <c r="CX81" s="468"/>
      <c r="CY81" s="468"/>
      <c r="CZ81" s="468"/>
      <c r="DA81" s="468"/>
      <c r="DB81" s="468"/>
      <c r="DC81" s="468"/>
      <c r="DD81" s="468"/>
      <c r="DE81" s="468"/>
      <c r="DF81" s="468"/>
      <c r="DG81" s="468"/>
      <c r="DH81" s="468"/>
      <c r="DI81" s="468"/>
      <c r="DJ81" s="468"/>
      <c r="DK81" s="468"/>
      <c r="DL81" s="468"/>
      <c r="DM81" s="468"/>
      <c r="DN81" s="468"/>
      <c r="DO81" s="468"/>
      <c r="DP81" s="468"/>
      <c r="DQ81" s="468"/>
      <c r="DR81" s="468"/>
      <c r="DS81" s="468"/>
      <c r="DT81" s="468"/>
      <c r="DU81" s="468"/>
      <c r="DV81" s="468"/>
      <c r="DW81" s="468"/>
      <c r="DX81" s="468"/>
      <c r="DY81" s="468"/>
      <c r="DZ81" s="468"/>
      <c r="EA81" s="468"/>
      <c r="EB81" s="468"/>
      <c r="EC81" s="468"/>
      <c r="ED81" s="468"/>
      <c r="EE81" s="468"/>
      <c r="EF81" s="468"/>
      <c r="EG81" s="468"/>
      <c r="EH81" s="468"/>
      <c r="EI81" s="468"/>
      <c r="EJ81" s="468"/>
      <c r="EK81" s="468"/>
      <c r="EL81" s="468"/>
      <c r="EM81" s="468"/>
      <c r="EN81" s="468"/>
      <c r="EO81" s="468"/>
      <c r="EP81" s="468"/>
      <c r="EQ81" s="468"/>
      <c r="ER81" s="468"/>
      <c r="ES81" s="468"/>
      <c r="ET81" s="476"/>
      <c r="EU81" s="476"/>
      <c r="EV81" s="476"/>
      <c r="EW81" s="476"/>
      <c r="EX81" s="476"/>
      <c r="EY81" s="476"/>
      <c r="EZ81" s="476"/>
      <c r="FA81" s="470"/>
      <c r="FB81" s="470"/>
      <c r="FC81" s="470"/>
      <c r="FD81" s="470"/>
      <c r="FE81" s="470"/>
      <c r="FF81" s="470"/>
      <c r="FG81" s="470"/>
      <c r="FH81" s="470"/>
      <c r="FI81" s="470"/>
      <c r="FJ81" s="470"/>
      <c r="FK81" s="470"/>
      <c r="FL81" s="470"/>
      <c r="FM81" s="470"/>
      <c r="FN81" s="470"/>
      <c r="FO81" s="470"/>
      <c r="FP81" s="470"/>
      <c r="FQ81" s="468"/>
      <c r="FR81" s="471"/>
      <c r="FS81" s="468"/>
      <c r="FT81" s="473"/>
      <c r="FU81" s="474"/>
      <c r="FV81" s="469"/>
      <c r="FW81" s="469"/>
      <c r="FX81" s="469"/>
      <c r="FY81" s="469"/>
      <c r="FZ81" s="469"/>
      <c r="GA81" s="469"/>
      <c r="GB81" s="469"/>
      <c r="GC81" s="469"/>
      <c r="GD81" s="469"/>
      <c r="GE81" s="469"/>
      <c r="GF81" s="469"/>
      <c r="GG81" s="469"/>
      <c r="GH81" s="469"/>
      <c r="GI81" s="469"/>
      <c r="GJ81" s="469"/>
      <c r="GK81" s="469"/>
    </row>
    <row r="82" ht="15.75" customHeight="1">
      <c r="A82" s="469"/>
      <c r="B82" s="469"/>
      <c r="C82" s="466"/>
      <c r="D82" s="466"/>
      <c r="E82" s="466"/>
      <c r="F82" s="466"/>
      <c r="G82" s="466"/>
      <c r="H82" s="466"/>
      <c r="I82" s="466"/>
      <c r="J82" s="467"/>
      <c r="K82" s="467"/>
      <c r="L82" s="467"/>
      <c r="M82" s="467"/>
      <c r="N82" s="467"/>
      <c r="O82" s="467"/>
      <c r="P82" s="467"/>
      <c r="Q82" s="467"/>
      <c r="R82" s="468"/>
      <c r="S82" s="468"/>
      <c r="T82" s="468"/>
      <c r="U82" s="469"/>
      <c r="V82" s="469"/>
      <c r="W82" s="469"/>
      <c r="X82" s="469"/>
      <c r="Y82" s="469"/>
      <c r="Z82" s="469"/>
      <c r="AA82" s="469"/>
      <c r="AB82" s="469"/>
      <c r="AC82" s="469"/>
      <c r="AD82" s="469"/>
      <c r="AE82" s="468"/>
      <c r="AF82" s="468"/>
      <c r="AG82" s="468"/>
      <c r="AH82" s="468"/>
      <c r="AI82" s="468"/>
      <c r="AJ82" s="468"/>
      <c r="AK82" s="468"/>
      <c r="AL82" s="468"/>
      <c r="AM82" s="468"/>
      <c r="AN82" s="468"/>
      <c r="AO82" s="468"/>
      <c r="AP82" s="468"/>
      <c r="AQ82" s="468"/>
      <c r="AR82" s="468"/>
      <c r="AS82" s="468"/>
      <c r="AT82" s="468"/>
      <c r="AU82" s="468"/>
      <c r="AV82" s="468"/>
      <c r="AW82" s="468"/>
      <c r="AX82" s="468"/>
      <c r="AY82" s="468"/>
      <c r="AZ82" s="468"/>
      <c r="BA82" s="468"/>
      <c r="BB82" s="468"/>
      <c r="BC82" s="468"/>
      <c r="BD82" s="468"/>
      <c r="BE82" s="468"/>
      <c r="BF82" s="468"/>
      <c r="BG82" s="468"/>
      <c r="BH82" s="469"/>
      <c r="BI82" s="468"/>
      <c r="BJ82" s="468"/>
      <c r="BK82" s="468"/>
      <c r="BL82" s="468"/>
      <c r="BM82" s="468"/>
      <c r="BN82" s="468"/>
      <c r="BO82" s="468"/>
      <c r="BP82" s="468"/>
      <c r="BQ82" s="468"/>
      <c r="BR82" s="468"/>
      <c r="BS82" s="468"/>
      <c r="BT82" s="468"/>
      <c r="BU82" s="468"/>
      <c r="BV82" s="468"/>
      <c r="BW82" s="468"/>
      <c r="BX82" s="468"/>
      <c r="BY82" s="468"/>
      <c r="BZ82" s="468"/>
      <c r="CA82" s="468"/>
      <c r="CB82" s="468"/>
      <c r="CC82" s="468"/>
      <c r="CD82" s="468"/>
      <c r="CE82" s="468"/>
      <c r="CF82" s="468"/>
      <c r="CG82" s="468"/>
      <c r="CH82" s="468"/>
      <c r="CI82" s="468"/>
      <c r="CJ82" s="468"/>
      <c r="CK82" s="468"/>
      <c r="CL82" s="468"/>
      <c r="CM82" s="468"/>
      <c r="CN82" s="468"/>
      <c r="CO82" s="468"/>
      <c r="CP82" s="468"/>
      <c r="CQ82" s="468"/>
      <c r="CR82" s="468"/>
      <c r="CS82" s="468"/>
      <c r="CT82" s="468"/>
      <c r="CU82" s="468"/>
      <c r="CV82" s="468"/>
      <c r="CW82" s="468"/>
      <c r="CX82" s="468"/>
      <c r="CY82" s="468"/>
      <c r="CZ82" s="468"/>
      <c r="DA82" s="468"/>
      <c r="DB82" s="468"/>
      <c r="DC82" s="468"/>
      <c r="DD82" s="468"/>
      <c r="DE82" s="468"/>
      <c r="DF82" s="468"/>
      <c r="DG82" s="468"/>
      <c r="DH82" s="468"/>
      <c r="DI82" s="468"/>
      <c r="DJ82" s="468"/>
      <c r="DK82" s="468"/>
      <c r="DL82" s="468"/>
      <c r="DM82" s="468"/>
      <c r="DN82" s="468"/>
      <c r="DO82" s="468"/>
      <c r="DP82" s="468"/>
      <c r="DQ82" s="468"/>
      <c r="DR82" s="468"/>
      <c r="DS82" s="468"/>
      <c r="DT82" s="468"/>
      <c r="DU82" s="468"/>
      <c r="DV82" s="468"/>
      <c r="DW82" s="468"/>
      <c r="DX82" s="368">
        <f t="shared" ref="DX82:FP82" si="7">DX1</f>
        <v>44113</v>
      </c>
      <c r="DY82" s="368">
        <f t="shared" si="7"/>
        <v>44114</v>
      </c>
      <c r="DZ82" s="368">
        <f t="shared" si="7"/>
        <v>44115</v>
      </c>
      <c r="EA82" s="368">
        <f t="shared" si="7"/>
        <v>44116</v>
      </c>
      <c r="EB82" s="368">
        <f t="shared" si="7"/>
        <v>44117</v>
      </c>
      <c r="EC82" s="368">
        <f t="shared" si="7"/>
        <v>44118</v>
      </c>
      <c r="ED82" s="368">
        <f t="shared" si="7"/>
        <v>44119</v>
      </c>
      <c r="EE82" s="368">
        <f t="shared" si="7"/>
        <v>44120</v>
      </c>
      <c r="EF82" s="368">
        <f t="shared" si="7"/>
        <v>44121</v>
      </c>
      <c r="EG82" s="368">
        <f t="shared" si="7"/>
        <v>44122</v>
      </c>
      <c r="EH82" s="368">
        <f t="shared" si="7"/>
        <v>44123</v>
      </c>
      <c r="EI82" s="368">
        <f t="shared" si="7"/>
        <v>44124</v>
      </c>
      <c r="EJ82" s="368">
        <f t="shared" si="7"/>
        <v>44125</v>
      </c>
      <c r="EK82" s="368">
        <f t="shared" si="7"/>
        <v>44126</v>
      </c>
      <c r="EL82" s="368">
        <f t="shared" si="7"/>
        <v>44127</v>
      </c>
      <c r="EM82" s="368">
        <f t="shared" si="7"/>
        <v>44128</v>
      </c>
      <c r="EN82" s="368">
        <f t="shared" si="7"/>
        <v>44129</v>
      </c>
      <c r="EO82" s="368">
        <f t="shared" si="7"/>
        <v>44130</v>
      </c>
      <c r="EP82" s="368">
        <f t="shared" si="7"/>
        <v>44131</v>
      </c>
      <c r="EQ82" s="368">
        <f t="shared" si="7"/>
        <v>44132</v>
      </c>
      <c r="ER82" s="368">
        <f t="shared" si="7"/>
        <v>44133</v>
      </c>
      <c r="ES82" s="368">
        <f t="shared" si="7"/>
        <v>44134</v>
      </c>
      <c r="ET82" s="477">
        <f t="shared" si="7"/>
        <v>44135</v>
      </c>
      <c r="EU82" s="477">
        <f t="shared" si="7"/>
        <v>44136</v>
      </c>
      <c r="EV82" s="477">
        <f t="shared" si="7"/>
        <v>44137</v>
      </c>
      <c r="EW82" s="477">
        <f t="shared" si="7"/>
        <v>44138</v>
      </c>
      <c r="EX82" s="478">
        <f t="shared" si="7"/>
        <v>44139</v>
      </c>
      <c r="EY82" s="478">
        <f t="shared" si="7"/>
        <v>44140</v>
      </c>
      <c r="EZ82" s="478">
        <f t="shared" si="7"/>
        <v>44141</v>
      </c>
      <c r="FA82" s="478">
        <f t="shared" si="7"/>
        <v>44142</v>
      </c>
      <c r="FB82" s="478">
        <f t="shared" si="7"/>
        <v>44143</v>
      </c>
      <c r="FC82" s="478">
        <f t="shared" si="7"/>
        <v>44144</v>
      </c>
      <c r="FD82" s="478">
        <f t="shared" si="7"/>
        <v>44145</v>
      </c>
      <c r="FE82" s="478">
        <f t="shared" si="7"/>
        <v>44146</v>
      </c>
      <c r="FF82" s="478">
        <f t="shared" si="7"/>
        <v>44147</v>
      </c>
      <c r="FG82" s="478">
        <f t="shared" si="7"/>
        <v>44148</v>
      </c>
      <c r="FH82" s="478">
        <f t="shared" si="7"/>
        <v>44149</v>
      </c>
      <c r="FI82" s="478">
        <f t="shared" si="7"/>
        <v>44150</v>
      </c>
      <c r="FJ82" s="478">
        <f t="shared" si="7"/>
        <v>44151</v>
      </c>
      <c r="FK82" s="478">
        <f t="shared" si="7"/>
        <v>44152</v>
      </c>
      <c r="FL82" s="478">
        <f t="shared" si="7"/>
        <v>44153</v>
      </c>
      <c r="FM82" s="478">
        <f t="shared" si="7"/>
        <v>44154</v>
      </c>
      <c r="FN82" s="478">
        <f t="shared" si="7"/>
        <v>44155</v>
      </c>
      <c r="FO82" s="478">
        <f t="shared" si="7"/>
        <v>44156</v>
      </c>
      <c r="FP82" s="478">
        <f t="shared" si="7"/>
        <v>44157</v>
      </c>
      <c r="FQ82" s="468"/>
      <c r="FR82" s="471"/>
      <c r="FS82" s="468"/>
      <c r="FT82" s="473"/>
      <c r="FU82" s="474"/>
      <c r="FV82" s="469"/>
      <c r="FW82" s="469"/>
      <c r="FX82" s="469"/>
      <c r="FY82" s="469"/>
      <c r="FZ82" s="469"/>
      <c r="GA82" s="469"/>
      <c r="GB82" s="469"/>
      <c r="GC82" s="469"/>
      <c r="GD82" s="469"/>
      <c r="GE82" s="469"/>
      <c r="GF82" s="469"/>
      <c r="GG82" s="469"/>
      <c r="GH82" s="469"/>
      <c r="GI82" s="469"/>
      <c r="GJ82" s="469"/>
      <c r="GK82" s="469"/>
    </row>
    <row r="83" ht="15.75" customHeight="1">
      <c r="A83" s="472">
        <v>1.0</v>
      </c>
      <c r="B83" s="469" t="s">
        <v>101</v>
      </c>
      <c r="C83" s="474">
        <v>3827000.0</v>
      </c>
      <c r="D83" s="466"/>
      <c r="E83" s="466"/>
      <c r="F83" s="466"/>
      <c r="G83" s="466"/>
      <c r="H83" s="466"/>
      <c r="I83" s="466"/>
      <c r="J83" s="467"/>
      <c r="K83" s="467"/>
      <c r="L83" s="467"/>
      <c r="M83" s="467"/>
      <c r="N83" s="467"/>
      <c r="O83" s="467"/>
      <c r="P83" s="467"/>
      <c r="Q83" s="467"/>
      <c r="R83" s="468"/>
      <c r="S83" s="468"/>
      <c r="T83" s="468"/>
      <c r="U83" s="469"/>
      <c r="V83" s="469"/>
      <c r="W83" s="469"/>
      <c r="X83" s="469"/>
      <c r="Y83" s="469"/>
      <c r="Z83" s="469"/>
      <c r="AA83" s="469"/>
      <c r="AB83" s="469"/>
      <c r="AC83" s="469"/>
      <c r="AD83" s="469"/>
      <c r="AE83" s="468"/>
      <c r="AF83" s="468"/>
      <c r="AG83" s="468"/>
      <c r="AH83" s="468"/>
      <c r="AI83" s="479">
        <f>sum(AC4:AI4)/(C83/100000)</f>
        <v>0.2351711523</v>
      </c>
      <c r="AJ83" s="479">
        <f t="shared" ref="AJ83:FP83" si="8">sum(AD4:AJ4)/($C$83/100000)</f>
        <v>0.4180820486</v>
      </c>
      <c r="AK83" s="479">
        <f t="shared" si="8"/>
        <v>0.6009929449</v>
      </c>
      <c r="AL83" s="479">
        <f t="shared" si="8"/>
        <v>0.7839038411</v>
      </c>
      <c r="AM83" s="479">
        <f t="shared" si="8"/>
        <v>0.9406846094</v>
      </c>
      <c r="AN83" s="479">
        <f t="shared" si="8"/>
        <v>0.9668147374</v>
      </c>
      <c r="AO83" s="479">
        <f t="shared" si="8"/>
        <v>1.097465378</v>
      </c>
      <c r="AP83" s="479">
        <f t="shared" si="8"/>
        <v>1.228116018</v>
      </c>
      <c r="AQ83" s="479">
        <f t="shared" si="8"/>
        <v>1.306506402</v>
      </c>
      <c r="AR83" s="479">
        <f t="shared" si="8"/>
        <v>1.20198589</v>
      </c>
      <c r="AS83" s="479">
        <f t="shared" si="8"/>
        <v>1.045205122</v>
      </c>
      <c r="AT83" s="479">
        <f t="shared" si="8"/>
        <v>0.9406846094</v>
      </c>
      <c r="AU83" s="479">
        <f t="shared" si="8"/>
        <v>0.9406846094</v>
      </c>
      <c r="AV83" s="479">
        <f t="shared" si="8"/>
        <v>1.175855762</v>
      </c>
      <c r="AW83" s="479">
        <f t="shared" si="8"/>
        <v>1.123595506</v>
      </c>
      <c r="AX83" s="479">
        <f t="shared" si="8"/>
        <v>1.149725634</v>
      </c>
      <c r="AY83" s="479">
        <f t="shared" si="8"/>
        <v>1.280376274</v>
      </c>
      <c r="AZ83" s="479">
        <f t="shared" si="8"/>
        <v>1.437157042</v>
      </c>
      <c r="BA83" s="479">
        <f t="shared" si="8"/>
        <v>1.567807682</v>
      </c>
      <c r="BB83" s="479">
        <f t="shared" si="8"/>
        <v>1.959759603</v>
      </c>
      <c r="BC83" s="479">
        <f t="shared" si="8"/>
        <v>1.881369219</v>
      </c>
      <c r="BD83" s="479">
        <f t="shared" si="8"/>
        <v>2.194930755</v>
      </c>
      <c r="BE83" s="479">
        <f t="shared" si="8"/>
        <v>2.194930755</v>
      </c>
      <c r="BF83" s="479">
        <f t="shared" si="8"/>
        <v>2.613012804</v>
      </c>
      <c r="BG83" s="479">
        <f t="shared" si="8"/>
        <v>2.874314084</v>
      </c>
      <c r="BH83" s="479">
        <f t="shared" si="8"/>
        <v>3.187875621</v>
      </c>
      <c r="BI83" s="479">
        <f t="shared" si="8"/>
        <v>3.475307029</v>
      </c>
      <c r="BJ83" s="479">
        <f t="shared" si="8"/>
        <v>3.788868565</v>
      </c>
      <c r="BK83" s="479">
        <f t="shared" si="8"/>
        <v>3.893389078</v>
      </c>
      <c r="BL83" s="479">
        <f t="shared" si="8"/>
        <v>4.651162791</v>
      </c>
      <c r="BM83" s="479">
        <f t="shared" si="8"/>
        <v>5.226025608</v>
      </c>
      <c r="BN83" s="479">
        <f t="shared" si="8"/>
        <v>5.408936504</v>
      </c>
      <c r="BO83" s="479">
        <f t="shared" si="8"/>
        <v>5.827018552</v>
      </c>
      <c r="BP83" s="479">
        <f t="shared" si="8"/>
        <v>6.088319833</v>
      </c>
      <c r="BQ83" s="479">
        <f t="shared" si="8"/>
        <v>7.551607003</v>
      </c>
      <c r="BR83" s="479">
        <f t="shared" si="8"/>
        <v>8.701332637</v>
      </c>
      <c r="BS83" s="479">
        <f t="shared" si="8"/>
        <v>9.328455709</v>
      </c>
      <c r="BT83" s="479">
        <f t="shared" si="8"/>
        <v>10.68722237</v>
      </c>
      <c r="BU83" s="479">
        <f t="shared" si="8"/>
        <v>11.23595506</v>
      </c>
      <c r="BV83" s="479">
        <f t="shared" si="8"/>
        <v>12.22889992</v>
      </c>
      <c r="BW83" s="479">
        <f t="shared" si="8"/>
        <v>12.43794095</v>
      </c>
      <c r="BX83" s="479">
        <f t="shared" si="8"/>
        <v>12.85602299</v>
      </c>
      <c r="BY83" s="479">
        <f t="shared" si="8"/>
        <v>13.45701594</v>
      </c>
      <c r="BZ83" s="479">
        <f t="shared" si="8"/>
        <v>14.13639927</v>
      </c>
      <c r="CA83" s="479">
        <f t="shared" si="8"/>
        <v>13.56153645</v>
      </c>
      <c r="CB83" s="479">
        <f t="shared" si="8"/>
        <v>14.71126209</v>
      </c>
      <c r="CC83" s="479">
        <f t="shared" si="8"/>
        <v>16.48811079</v>
      </c>
      <c r="CD83" s="479">
        <f t="shared" si="8"/>
        <v>16.61876143</v>
      </c>
      <c r="CE83" s="479">
        <f t="shared" si="8"/>
        <v>15.23386465</v>
      </c>
      <c r="CF83" s="479">
        <f t="shared" si="8"/>
        <v>15.59968644</v>
      </c>
      <c r="CG83" s="479">
        <f t="shared" si="8"/>
        <v>16.04389862</v>
      </c>
      <c r="CH83" s="479">
        <f t="shared" si="8"/>
        <v>16.98458322</v>
      </c>
      <c r="CI83" s="479">
        <f t="shared" si="8"/>
        <v>16.01776849</v>
      </c>
      <c r="CJ83" s="479">
        <f t="shared" si="8"/>
        <v>13.63992684</v>
      </c>
      <c r="CK83" s="479">
        <f t="shared" si="8"/>
        <v>15.10321401</v>
      </c>
      <c r="CL83" s="479">
        <f t="shared" si="8"/>
        <v>16.46198066</v>
      </c>
      <c r="CM83" s="479">
        <f t="shared" si="8"/>
        <v>16.04389862</v>
      </c>
      <c r="CN83" s="479">
        <f t="shared" si="8"/>
        <v>16.33133002</v>
      </c>
      <c r="CO83" s="479">
        <f t="shared" si="8"/>
        <v>15.65194669</v>
      </c>
      <c r="CP83" s="479">
        <f t="shared" si="8"/>
        <v>16.01776849</v>
      </c>
      <c r="CQ83" s="479">
        <f t="shared" si="8"/>
        <v>16.04389862</v>
      </c>
      <c r="CR83" s="479">
        <f t="shared" si="8"/>
        <v>15.88711785</v>
      </c>
      <c r="CS83" s="479">
        <f t="shared" si="8"/>
        <v>15.05095375</v>
      </c>
      <c r="CT83" s="479">
        <f t="shared" si="8"/>
        <v>15.33838516</v>
      </c>
      <c r="CU83" s="479">
        <f t="shared" si="8"/>
        <v>15.73033708</v>
      </c>
      <c r="CV83" s="479">
        <f t="shared" si="8"/>
        <v>17.6117063</v>
      </c>
      <c r="CW83" s="479">
        <f t="shared" si="8"/>
        <v>19.31016462</v>
      </c>
      <c r="CX83" s="479">
        <f t="shared" si="8"/>
        <v>21.11314345</v>
      </c>
      <c r="CY83" s="479">
        <f t="shared" si="8"/>
        <v>21.13927358</v>
      </c>
      <c r="CZ83" s="479">
        <f t="shared" si="8"/>
        <v>24.58845048</v>
      </c>
      <c r="DA83" s="479">
        <f t="shared" si="8"/>
        <v>26.57434021</v>
      </c>
      <c r="DB83" s="479">
        <f t="shared" si="8"/>
        <v>28.63862033</v>
      </c>
      <c r="DC83" s="479">
        <f t="shared" si="8"/>
        <v>28.7954011</v>
      </c>
      <c r="DD83" s="479">
        <f t="shared" si="8"/>
        <v>27.90697674</v>
      </c>
      <c r="DE83" s="479">
        <f t="shared" si="8"/>
        <v>27.09694278</v>
      </c>
      <c r="DF83" s="479">
        <f t="shared" si="8"/>
        <v>28.97831199</v>
      </c>
      <c r="DG83" s="479">
        <f t="shared" si="8"/>
        <v>29.31800366</v>
      </c>
      <c r="DH83" s="479">
        <f t="shared" si="8"/>
        <v>29.84060622</v>
      </c>
      <c r="DI83" s="479">
        <f t="shared" si="8"/>
        <v>29.86673635</v>
      </c>
      <c r="DJ83" s="479">
        <f t="shared" si="8"/>
        <v>29.84060622</v>
      </c>
      <c r="DK83" s="479">
        <f t="shared" si="8"/>
        <v>31.56519467</v>
      </c>
      <c r="DL83" s="479">
        <f t="shared" si="8"/>
        <v>32.32296838</v>
      </c>
      <c r="DM83" s="479">
        <f t="shared" si="8"/>
        <v>32.92396133</v>
      </c>
      <c r="DN83" s="479">
        <f t="shared" si="8"/>
        <v>33.70786517</v>
      </c>
      <c r="DO83" s="479">
        <f t="shared" si="8"/>
        <v>33.7339953</v>
      </c>
      <c r="DP83" s="479">
        <f t="shared" si="8"/>
        <v>35.27567285</v>
      </c>
      <c r="DQ83" s="479">
        <f t="shared" si="8"/>
        <v>36.42539848</v>
      </c>
      <c r="DR83" s="479">
        <f t="shared" si="8"/>
        <v>35.32793311</v>
      </c>
      <c r="DS83" s="479">
        <f t="shared" si="8"/>
        <v>34.77920042</v>
      </c>
      <c r="DT83" s="479">
        <f t="shared" si="8"/>
        <v>33.99529658</v>
      </c>
      <c r="DU83" s="479">
        <f t="shared" si="8"/>
        <v>33.28978312</v>
      </c>
      <c r="DV83" s="479">
        <f t="shared" si="8"/>
        <v>33.26365299</v>
      </c>
      <c r="DW83" s="479">
        <f t="shared" si="8"/>
        <v>31.87875621</v>
      </c>
      <c r="DX83" s="479">
        <f t="shared" si="8"/>
        <v>30.67677032</v>
      </c>
      <c r="DY83" s="479">
        <f t="shared" si="8"/>
        <v>31.77423569</v>
      </c>
      <c r="DZ83" s="479">
        <f t="shared" si="8"/>
        <v>32.92396133</v>
      </c>
      <c r="EA83" s="479">
        <f t="shared" si="8"/>
        <v>32.34909851</v>
      </c>
      <c r="EB83" s="479">
        <f t="shared" si="8"/>
        <v>31.225503</v>
      </c>
      <c r="EC83" s="479">
        <f t="shared" si="8"/>
        <v>31.4084139</v>
      </c>
      <c r="ED83" s="479">
        <f t="shared" si="8"/>
        <v>31.09485236</v>
      </c>
      <c r="EE83" s="479">
        <f t="shared" si="8"/>
        <v>32.81944082</v>
      </c>
      <c r="EF83" s="479">
        <f t="shared" si="8"/>
        <v>33.91690619</v>
      </c>
      <c r="EG83" s="479">
        <f t="shared" si="8"/>
        <v>34.51789914</v>
      </c>
      <c r="EH83" s="479">
        <f t="shared" si="8"/>
        <v>35.30180298</v>
      </c>
      <c r="EI83" s="479">
        <f t="shared" si="8"/>
        <v>37.39221322</v>
      </c>
      <c r="EJ83" s="479">
        <f t="shared" si="8"/>
        <v>40.78912987</v>
      </c>
      <c r="EK83" s="479">
        <f t="shared" si="8"/>
        <v>42.95793049</v>
      </c>
      <c r="EL83" s="479">
        <f t="shared" si="8"/>
        <v>44.60412856</v>
      </c>
      <c r="EM83" s="479">
        <f t="shared" si="8"/>
        <v>45.15286125</v>
      </c>
      <c r="EN83" s="479">
        <f t="shared" si="8"/>
        <v>46.79905932</v>
      </c>
      <c r="EO83" s="479">
        <f t="shared" si="8"/>
        <v>49.0201202</v>
      </c>
      <c r="EP83" s="479">
        <f t="shared" si="8"/>
        <v>50.19597596</v>
      </c>
      <c r="EQ83" s="479">
        <f t="shared" si="8"/>
        <v>52.49542723</v>
      </c>
      <c r="ER83" s="479">
        <f t="shared" si="8"/>
        <v>53.67128299</v>
      </c>
      <c r="ES83" s="479">
        <f t="shared" si="8"/>
        <v>57.12045989</v>
      </c>
      <c r="ET83" s="480">
        <f t="shared" si="8"/>
        <v>63.28717011</v>
      </c>
      <c r="EU83" s="480">
        <f t="shared" si="8"/>
        <v>65.19466945</v>
      </c>
      <c r="EV83" s="480">
        <f t="shared" si="8"/>
        <v>67.85994251</v>
      </c>
      <c r="EW83" s="480">
        <f t="shared" si="8"/>
        <v>74.31408414</v>
      </c>
      <c r="EX83" s="480">
        <f t="shared" si="8"/>
        <v>78.73007578</v>
      </c>
      <c r="EY83" s="480">
        <f t="shared" si="8"/>
        <v>85.34099817</v>
      </c>
      <c r="EZ83" s="480">
        <f t="shared" si="8"/>
        <v>87.17010713</v>
      </c>
      <c r="FA83" s="480">
        <f t="shared" si="8"/>
        <v>91.69061928</v>
      </c>
      <c r="FB83" s="480">
        <f t="shared" si="8"/>
        <v>94.19911158</v>
      </c>
      <c r="FC83" s="480">
        <f t="shared" si="8"/>
        <v>94.93075516</v>
      </c>
      <c r="FD83" s="480">
        <f t="shared" si="8"/>
        <v>96.13274105</v>
      </c>
      <c r="FE83" s="480">
        <f t="shared" si="8"/>
        <v>97.36085707</v>
      </c>
      <c r="FF83" s="480">
        <f t="shared" si="8"/>
        <v>101.7507186</v>
      </c>
      <c r="FG83" s="480">
        <f t="shared" si="8"/>
        <v>107.1073948</v>
      </c>
      <c r="FH83" s="480">
        <f t="shared" si="8"/>
        <v>106.4541416</v>
      </c>
      <c r="FI83" s="480">
        <f t="shared" si="8"/>
        <v>106.6893128</v>
      </c>
      <c r="FJ83" s="481">
        <f t="shared" si="8"/>
        <v>109.3545858</v>
      </c>
      <c r="FK83" s="481">
        <f t="shared" si="8"/>
        <v>107.3948262</v>
      </c>
      <c r="FL83" s="481">
        <f t="shared" si="8"/>
        <v>105.5395871</v>
      </c>
      <c r="FM83" s="481">
        <f t="shared" si="8"/>
        <v>102.6652731</v>
      </c>
      <c r="FN83" s="481">
        <f t="shared" si="8"/>
        <v>99.66030834</v>
      </c>
      <c r="FO83" s="481">
        <f t="shared" si="8"/>
        <v>93.65037889</v>
      </c>
      <c r="FP83" s="481">
        <f t="shared" si="8"/>
        <v>88.76404494</v>
      </c>
      <c r="FQ83" s="468"/>
      <c r="FR83" s="471"/>
      <c r="FS83" s="482">
        <f t="shared" ref="FS83:FS151" si="10">IF(INDIRECT(CELL("address",INDEX(C83:FR83,MATCH(MAX($C$82:$FR$82)-7,$C$82:$FR$82,0))))=0,IF(INDIRECT(CELL("address",INDEX(C83:FR83,MATCH(MAX($C$82:$FR$82),$C$82:$FR$82,0))))=0,0,1),(INDIRECT(CELL("address",INDEX(C83:FR83,MATCH(MAX($C$82:$FR$82),$C$82:$FR$82,0))))-INDIRECT(CELL("address",INDEX(C83:FR83,MATCH(MAX($C$82:$FR$82)-7,$C$82:$FR$82,0)))))/INDIRECT(CELL("address",INDEX(C83:FR83,MATCH(MAX($C$82:$FR$82)-7,$C$82:$FR$82,0)))))</f>
        <v>-0.1680137154</v>
      </c>
      <c r="FT83" s="473"/>
      <c r="FU83" s="474"/>
      <c r="FV83" s="469"/>
      <c r="FW83" s="469"/>
      <c r="FX83" s="469"/>
      <c r="FY83" s="469"/>
      <c r="FZ83" s="469"/>
      <c r="GA83" s="469"/>
      <c r="GB83" s="469"/>
      <c r="GC83" s="469"/>
      <c r="GD83" s="469"/>
      <c r="GE83" s="469"/>
      <c r="GF83" s="469"/>
      <c r="GG83" s="469"/>
      <c r="GH83" s="469"/>
      <c r="GI83" s="469"/>
      <c r="GJ83" s="469"/>
      <c r="GK83" s="469"/>
    </row>
    <row r="84" ht="15.75" customHeight="1">
      <c r="A84" s="472">
        <v>2.0</v>
      </c>
      <c r="B84" s="469" t="s">
        <v>102</v>
      </c>
      <c r="C84" s="474">
        <v>1110000.0</v>
      </c>
      <c r="D84" s="466"/>
      <c r="E84" s="466"/>
      <c r="F84" s="466"/>
      <c r="G84" s="466"/>
      <c r="H84" s="466"/>
      <c r="I84" s="466"/>
      <c r="J84" s="467"/>
      <c r="K84" s="467"/>
      <c r="L84" s="467"/>
      <c r="M84" s="467"/>
      <c r="N84" s="467"/>
      <c r="O84" s="467"/>
      <c r="P84" s="467"/>
      <c r="Q84" s="467"/>
      <c r="R84" s="468"/>
      <c r="S84" s="468"/>
      <c r="T84" s="468"/>
      <c r="U84" s="469"/>
      <c r="V84" s="469"/>
      <c r="W84" s="469"/>
      <c r="X84" s="469"/>
      <c r="Y84" s="469"/>
      <c r="Z84" s="469"/>
      <c r="AA84" s="469"/>
      <c r="AB84" s="469"/>
      <c r="AC84" s="469"/>
      <c r="AD84" s="469"/>
      <c r="AE84" s="468"/>
      <c r="AF84" s="468"/>
      <c r="AG84" s="468"/>
      <c r="AH84" s="468"/>
      <c r="AI84" s="479">
        <f t="shared" ref="AI84:FP84" si="9">sum(AC5:AI5)/($C$84/100000)</f>
        <v>0.09009009009</v>
      </c>
      <c r="AJ84" s="479">
        <f t="shared" si="9"/>
        <v>0.6306306306</v>
      </c>
      <c r="AK84" s="479">
        <f t="shared" si="9"/>
        <v>1.351351351</v>
      </c>
      <c r="AL84" s="479">
        <f t="shared" si="9"/>
        <v>1.531531532</v>
      </c>
      <c r="AM84" s="479">
        <f t="shared" si="9"/>
        <v>1.981981982</v>
      </c>
      <c r="AN84" s="479">
        <f t="shared" si="9"/>
        <v>2.252252252</v>
      </c>
      <c r="AO84" s="479">
        <f t="shared" si="9"/>
        <v>2.882882883</v>
      </c>
      <c r="AP84" s="479">
        <f t="shared" si="9"/>
        <v>3.333333333</v>
      </c>
      <c r="AQ84" s="479">
        <f t="shared" si="9"/>
        <v>3.063063063</v>
      </c>
      <c r="AR84" s="479">
        <f t="shared" si="9"/>
        <v>2.522522523</v>
      </c>
      <c r="AS84" s="479">
        <f t="shared" si="9"/>
        <v>2.432432432</v>
      </c>
      <c r="AT84" s="479">
        <f t="shared" si="9"/>
        <v>2.162162162</v>
      </c>
      <c r="AU84" s="479">
        <f t="shared" si="9"/>
        <v>2.162162162</v>
      </c>
      <c r="AV84" s="479">
        <f t="shared" si="9"/>
        <v>1.891891892</v>
      </c>
      <c r="AW84" s="479">
        <f t="shared" si="9"/>
        <v>2.162162162</v>
      </c>
      <c r="AX84" s="479">
        <f t="shared" si="9"/>
        <v>2.252252252</v>
      </c>
      <c r="AY84" s="479">
        <f t="shared" si="9"/>
        <v>2.522522523</v>
      </c>
      <c r="AZ84" s="479">
        <f t="shared" si="9"/>
        <v>2.702702703</v>
      </c>
      <c r="BA84" s="479">
        <f t="shared" si="9"/>
        <v>2.612612613</v>
      </c>
      <c r="BB84" s="479">
        <f t="shared" si="9"/>
        <v>2.522522523</v>
      </c>
      <c r="BC84" s="479">
        <f t="shared" si="9"/>
        <v>2.972972973</v>
      </c>
      <c r="BD84" s="479">
        <f t="shared" si="9"/>
        <v>3.243243243</v>
      </c>
      <c r="BE84" s="479">
        <f t="shared" si="9"/>
        <v>3.513513514</v>
      </c>
      <c r="BF84" s="479">
        <f t="shared" si="9"/>
        <v>4.684684685</v>
      </c>
      <c r="BG84" s="479">
        <f t="shared" si="9"/>
        <v>7.657657658</v>
      </c>
      <c r="BH84" s="479">
        <f t="shared" si="9"/>
        <v>8.918918919</v>
      </c>
      <c r="BI84" s="479">
        <f t="shared" si="9"/>
        <v>9.369369369</v>
      </c>
      <c r="BJ84" s="479">
        <f t="shared" si="9"/>
        <v>12.79279279</v>
      </c>
      <c r="BK84" s="479">
        <f t="shared" si="9"/>
        <v>13.78378378</v>
      </c>
      <c r="BL84" s="479">
        <f t="shared" si="9"/>
        <v>16.57657658</v>
      </c>
      <c r="BM84" s="479">
        <f t="shared" si="9"/>
        <v>18.37837838</v>
      </c>
      <c r="BN84" s="479">
        <f t="shared" si="9"/>
        <v>18.91891892</v>
      </c>
      <c r="BO84" s="479">
        <f t="shared" si="9"/>
        <v>20.99099099</v>
      </c>
      <c r="BP84" s="479">
        <f t="shared" si="9"/>
        <v>21.98198198</v>
      </c>
      <c r="BQ84" s="479">
        <f t="shared" si="9"/>
        <v>21.53153153</v>
      </c>
      <c r="BR84" s="479">
        <f t="shared" si="9"/>
        <v>27.20720721</v>
      </c>
      <c r="BS84" s="479">
        <f t="shared" si="9"/>
        <v>27.11711712</v>
      </c>
      <c r="BT84" s="479">
        <f t="shared" si="9"/>
        <v>29.72972973</v>
      </c>
      <c r="BU84" s="479">
        <f t="shared" si="9"/>
        <v>31.71171171</v>
      </c>
      <c r="BV84" s="479">
        <f t="shared" si="9"/>
        <v>31.62162162</v>
      </c>
      <c r="BW84" s="479">
        <f t="shared" si="9"/>
        <v>32.7027027</v>
      </c>
      <c r="BX84" s="479">
        <f t="shared" si="9"/>
        <v>35.22522523</v>
      </c>
      <c r="BY84" s="479">
        <f t="shared" si="9"/>
        <v>31.53153153</v>
      </c>
      <c r="BZ84" s="479">
        <f t="shared" si="9"/>
        <v>34.23423423</v>
      </c>
      <c r="CA84" s="479">
        <f t="shared" si="9"/>
        <v>32.61261261</v>
      </c>
      <c r="CB84" s="479">
        <f t="shared" si="9"/>
        <v>31.35135135</v>
      </c>
      <c r="CC84" s="479">
        <f t="shared" si="9"/>
        <v>29.00900901</v>
      </c>
      <c r="CD84" s="479">
        <f t="shared" si="9"/>
        <v>27.92792793</v>
      </c>
      <c r="CE84" s="479">
        <f t="shared" si="9"/>
        <v>23.78378378</v>
      </c>
      <c r="CF84" s="479">
        <f t="shared" si="9"/>
        <v>24.68468468</v>
      </c>
      <c r="CG84" s="479">
        <f t="shared" si="9"/>
        <v>20.9009009</v>
      </c>
      <c r="CH84" s="479">
        <f t="shared" si="9"/>
        <v>18.91891892</v>
      </c>
      <c r="CI84" s="479">
        <f t="shared" si="9"/>
        <v>17.20720721</v>
      </c>
      <c r="CJ84" s="479">
        <f t="shared" si="9"/>
        <v>17.65765766</v>
      </c>
      <c r="CK84" s="479">
        <f t="shared" si="9"/>
        <v>16.84684685</v>
      </c>
      <c r="CL84" s="479">
        <f t="shared" si="9"/>
        <v>17.2972973</v>
      </c>
      <c r="CM84" s="479">
        <f t="shared" si="9"/>
        <v>13.96396396</v>
      </c>
      <c r="CN84" s="479">
        <f t="shared" si="9"/>
        <v>12.79279279</v>
      </c>
      <c r="CO84" s="479">
        <f t="shared" si="9"/>
        <v>11.8018018</v>
      </c>
      <c r="CP84" s="479">
        <f t="shared" si="9"/>
        <v>10.72072072</v>
      </c>
      <c r="CQ84" s="479">
        <f t="shared" si="9"/>
        <v>10.09009009</v>
      </c>
      <c r="CR84" s="479">
        <f t="shared" si="9"/>
        <v>9.54954955</v>
      </c>
      <c r="CS84" s="479">
        <f t="shared" si="9"/>
        <v>7.747747748</v>
      </c>
      <c r="CT84" s="479">
        <f t="shared" si="9"/>
        <v>7.747747748</v>
      </c>
      <c r="CU84" s="479">
        <f t="shared" si="9"/>
        <v>8.288288288</v>
      </c>
      <c r="CV84" s="479">
        <f t="shared" si="9"/>
        <v>8.558558559</v>
      </c>
      <c r="CW84" s="479">
        <f t="shared" si="9"/>
        <v>9.72972973</v>
      </c>
      <c r="CX84" s="479">
        <f t="shared" si="9"/>
        <v>9.72972973</v>
      </c>
      <c r="CY84" s="479">
        <f t="shared" si="9"/>
        <v>10.18018018</v>
      </c>
      <c r="CZ84" s="479">
        <f t="shared" si="9"/>
        <v>11.35135135</v>
      </c>
      <c r="DA84" s="479">
        <f t="shared" si="9"/>
        <v>12.16216216</v>
      </c>
      <c r="DB84" s="479">
        <f t="shared" si="9"/>
        <v>12.16216216</v>
      </c>
      <c r="DC84" s="479">
        <f t="shared" si="9"/>
        <v>11.53153153</v>
      </c>
      <c r="DD84" s="479">
        <f t="shared" si="9"/>
        <v>9.009009009</v>
      </c>
      <c r="DE84" s="479">
        <f t="shared" si="9"/>
        <v>9.189189189</v>
      </c>
      <c r="DF84" s="479">
        <f t="shared" si="9"/>
        <v>8.918918919</v>
      </c>
      <c r="DG84" s="479">
        <f t="shared" si="9"/>
        <v>8.648648649</v>
      </c>
      <c r="DH84" s="479">
        <f t="shared" si="9"/>
        <v>7.207207207</v>
      </c>
      <c r="DI84" s="479">
        <f t="shared" si="9"/>
        <v>6.576576577</v>
      </c>
      <c r="DJ84" s="479">
        <f t="shared" si="9"/>
        <v>6.486486486</v>
      </c>
      <c r="DK84" s="479">
        <f t="shared" si="9"/>
        <v>7.567567568</v>
      </c>
      <c r="DL84" s="479">
        <f t="shared" si="9"/>
        <v>7.297297297</v>
      </c>
      <c r="DM84" s="479">
        <f t="shared" si="9"/>
        <v>7.207207207</v>
      </c>
      <c r="DN84" s="479">
        <f t="shared" si="9"/>
        <v>6.576576577</v>
      </c>
      <c r="DO84" s="479">
        <f t="shared" si="9"/>
        <v>6.756756757</v>
      </c>
      <c r="DP84" s="479">
        <f t="shared" si="9"/>
        <v>6.396396396</v>
      </c>
      <c r="DQ84" s="479">
        <f t="shared" si="9"/>
        <v>5.855855856</v>
      </c>
      <c r="DR84" s="479">
        <f t="shared" si="9"/>
        <v>5.315315315</v>
      </c>
      <c r="DS84" s="479">
        <f t="shared" si="9"/>
        <v>5.405405405</v>
      </c>
      <c r="DT84" s="479">
        <f t="shared" si="9"/>
        <v>5.225225225</v>
      </c>
      <c r="DU84" s="479">
        <f t="shared" si="9"/>
        <v>4.864864865</v>
      </c>
      <c r="DV84" s="479">
        <f t="shared" si="9"/>
        <v>5.225225225</v>
      </c>
      <c r="DW84" s="479">
        <f t="shared" si="9"/>
        <v>7.567567568</v>
      </c>
      <c r="DX84" s="479">
        <f t="shared" si="9"/>
        <v>9.369369369</v>
      </c>
      <c r="DY84" s="479">
        <f t="shared" si="9"/>
        <v>9.369369369</v>
      </c>
      <c r="DZ84" s="479">
        <f t="shared" si="9"/>
        <v>10.27027027</v>
      </c>
      <c r="EA84" s="479">
        <f t="shared" si="9"/>
        <v>10.63063063</v>
      </c>
      <c r="EB84" s="479">
        <f t="shared" si="9"/>
        <v>13.15315315</v>
      </c>
      <c r="EC84" s="479">
        <f t="shared" si="9"/>
        <v>15.13513514</v>
      </c>
      <c r="ED84" s="479">
        <f t="shared" si="9"/>
        <v>17.20720721</v>
      </c>
      <c r="EE84" s="479">
        <f t="shared" si="9"/>
        <v>20.63063063</v>
      </c>
      <c r="EF84" s="479">
        <f t="shared" si="9"/>
        <v>26.66666667</v>
      </c>
      <c r="EG84" s="479">
        <f t="shared" si="9"/>
        <v>29.72972973</v>
      </c>
      <c r="EH84" s="479">
        <f t="shared" si="9"/>
        <v>33.6036036</v>
      </c>
      <c r="EI84" s="479">
        <f t="shared" si="9"/>
        <v>41.62162162</v>
      </c>
      <c r="EJ84" s="479">
        <f t="shared" si="9"/>
        <v>54.5045045</v>
      </c>
      <c r="EK84" s="479">
        <f t="shared" si="9"/>
        <v>66.3963964</v>
      </c>
      <c r="EL84" s="479">
        <f t="shared" si="9"/>
        <v>78.46846847</v>
      </c>
      <c r="EM84" s="479">
        <f t="shared" si="9"/>
        <v>90.99099099</v>
      </c>
      <c r="EN84" s="479">
        <f t="shared" si="9"/>
        <v>102.5225225</v>
      </c>
      <c r="EO84" s="479">
        <f t="shared" si="9"/>
        <v>105.6756757</v>
      </c>
      <c r="EP84" s="479">
        <f t="shared" si="9"/>
        <v>120.6306306</v>
      </c>
      <c r="EQ84" s="479">
        <f t="shared" si="9"/>
        <v>138.9189189</v>
      </c>
      <c r="ER84" s="479">
        <f t="shared" si="9"/>
        <v>146.7567568</v>
      </c>
      <c r="ES84" s="479">
        <f t="shared" si="9"/>
        <v>177.6576577</v>
      </c>
      <c r="ET84" s="481">
        <f t="shared" si="9"/>
        <v>233.6936937</v>
      </c>
      <c r="EU84" s="481">
        <f t="shared" si="9"/>
        <v>257.8378378</v>
      </c>
      <c r="EV84" s="481">
        <f t="shared" si="9"/>
        <v>269.1891892</v>
      </c>
      <c r="EW84" s="481">
        <f t="shared" si="9"/>
        <v>296.5765766</v>
      </c>
      <c r="EX84" s="481">
        <f t="shared" si="9"/>
        <v>336.1261261</v>
      </c>
      <c r="EY84" s="481">
        <f t="shared" si="9"/>
        <v>389.009009</v>
      </c>
      <c r="EZ84" s="481">
        <f t="shared" si="9"/>
        <v>401.8918919</v>
      </c>
      <c r="FA84" s="481">
        <f t="shared" si="9"/>
        <v>376.7567568</v>
      </c>
      <c r="FB84" s="481">
        <f t="shared" si="9"/>
        <v>379.8198198</v>
      </c>
      <c r="FC84" s="481">
        <f t="shared" si="9"/>
        <v>398.1081081</v>
      </c>
      <c r="FD84" s="481">
        <f t="shared" si="9"/>
        <v>403.2432432</v>
      </c>
      <c r="FE84" s="481">
        <f t="shared" si="9"/>
        <v>399.0990991</v>
      </c>
      <c r="FF84" s="481">
        <f t="shared" si="9"/>
        <v>396.036036</v>
      </c>
      <c r="FG84" s="481">
        <f t="shared" si="9"/>
        <v>399.8198198</v>
      </c>
      <c r="FH84" s="481">
        <f t="shared" si="9"/>
        <v>418.3783784</v>
      </c>
      <c r="FI84" s="481">
        <f t="shared" si="9"/>
        <v>414.0540541</v>
      </c>
      <c r="FJ84" s="481">
        <f t="shared" si="9"/>
        <v>421.0810811</v>
      </c>
      <c r="FK84" s="481">
        <f t="shared" si="9"/>
        <v>415.9459459</v>
      </c>
      <c r="FL84" s="481">
        <f t="shared" si="9"/>
        <v>427.4774775</v>
      </c>
      <c r="FM84" s="481">
        <f t="shared" si="9"/>
        <v>422.6126126</v>
      </c>
      <c r="FN84" s="481">
        <f t="shared" si="9"/>
        <v>417.9279279</v>
      </c>
      <c r="FO84" s="481">
        <f t="shared" si="9"/>
        <v>403.5135135</v>
      </c>
      <c r="FP84" s="481">
        <f t="shared" si="9"/>
        <v>391.8018018</v>
      </c>
      <c r="FQ84" s="468"/>
      <c r="FR84" s="471"/>
      <c r="FS84" s="482">
        <f t="shared" si="10"/>
        <v>-0.05374238468</v>
      </c>
      <c r="FT84" s="473"/>
      <c r="FU84" s="474"/>
      <c r="FV84" s="469"/>
      <c r="FW84" s="469"/>
      <c r="FX84" s="469"/>
      <c r="FY84" s="469"/>
      <c r="FZ84" s="469"/>
      <c r="GA84" s="469"/>
      <c r="GB84" s="469"/>
      <c r="GC84" s="469"/>
      <c r="GD84" s="469"/>
      <c r="GE84" s="469"/>
      <c r="GF84" s="469"/>
      <c r="GG84" s="469"/>
      <c r="GH84" s="469"/>
      <c r="GI84" s="469"/>
      <c r="GJ84" s="469"/>
      <c r="GK84" s="469"/>
    </row>
    <row r="85" ht="15.75" customHeight="1">
      <c r="A85" s="472">
        <v>3.0</v>
      </c>
      <c r="B85" s="469" t="s">
        <v>103</v>
      </c>
      <c r="C85" s="474">
        <v>210802.0</v>
      </c>
      <c r="D85" s="466"/>
      <c r="E85" s="466"/>
      <c r="F85" s="466"/>
      <c r="G85" s="466"/>
      <c r="H85" s="466"/>
      <c r="I85" s="466"/>
      <c r="J85" s="467"/>
      <c r="K85" s="467"/>
      <c r="L85" s="467"/>
      <c r="M85" s="467"/>
      <c r="N85" s="467"/>
      <c r="O85" s="467"/>
      <c r="P85" s="467"/>
      <c r="Q85" s="467"/>
      <c r="R85" s="468"/>
      <c r="S85" s="468"/>
      <c r="T85" s="468"/>
      <c r="U85" s="469"/>
      <c r="V85" s="469"/>
      <c r="W85" s="469"/>
      <c r="X85" s="469"/>
      <c r="Y85" s="469"/>
      <c r="Z85" s="469"/>
      <c r="AA85" s="469"/>
      <c r="AB85" s="469"/>
      <c r="AC85" s="469"/>
      <c r="AD85" s="469"/>
      <c r="AE85" s="468"/>
      <c r="AF85" s="468"/>
      <c r="AG85" s="468"/>
      <c r="AH85" s="468"/>
      <c r="AI85" s="479">
        <f t="shared" ref="AI85:FP85" si="11">sum(AC6:AI6)/($C$85/100000)</f>
        <v>0</v>
      </c>
      <c r="AJ85" s="479">
        <f t="shared" si="11"/>
        <v>0</v>
      </c>
      <c r="AK85" s="479">
        <f t="shared" si="11"/>
        <v>0</v>
      </c>
      <c r="AL85" s="479">
        <f t="shared" si="11"/>
        <v>0</v>
      </c>
      <c r="AM85" s="479">
        <f t="shared" si="11"/>
        <v>0</v>
      </c>
      <c r="AN85" s="479">
        <f t="shared" si="11"/>
        <v>0</v>
      </c>
      <c r="AO85" s="479">
        <f t="shared" si="11"/>
        <v>0</v>
      </c>
      <c r="AP85" s="479">
        <f t="shared" si="11"/>
        <v>0</v>
      </c>
      <c r="AQ85" s="479">
        <f t="shared" si="11"/>
        <v>0</v>
      </c>
      <c r="AR85" s="479">
        <f t="shared" si="11"/>
        <v>0</v>
      </c>
      <c r="AS85" s="479">
        <f t="shared" si="11"/>
        <v>0</v>
      </c>
      <c r="AT85" s="479">
        <f t="shared" si="11"/>
        <v>0</v>
      </c>
      <c r="AU85" s="479">
        <f t="shared" si="11"/>
        <v>0</v>
      </c>
      <c r="AV85" s="479">
        <f t="shared" si="11"/>
        <v>0.474378801</v>
      </c>
      <c r="AW85" s="479">
        <f t="shared" si="11"/>
        <v>0.474378801</v>
      </c>
      <c r="AX85" s="479">
        <f t="shared" si="11"/>
        <v>0.474378801</v>
      </c>
      <c r="AY85" s="479">
        <f t="shared" si="11"/>
        <v>0.474378801</v>
      </c>
      <c r="AZ85" s="479">
        <f t="shared" si="11"/>
        <v>0.474378801</v>
      </c>
      <c r="BA85" s="479">
        <f t="shared" si="11"/>
        <v>0.474378801</v>
      </c>
      <c r="BB85" s="479">
        <f t="shared" si="11"/>
        <v>0.474378801</v>
      </c>
      <c r="BC85" s="479">
        <f t="shared" si="11"/>
        <v>0</v>
      </c>
      <c r="BD85" s="479">
        <f t="shared" si="11"/>
        <v>0</v>
      </c>
      <c r="BE85" s="479">
        <f t="shared" si="11"/>
        <v>0</v>
      </c>
      <c r="BF85" s="479">
        <f t="shared" si="11"/>
        <v>0</v>
      </c>
      <c r="BG85" s="479">
        <f t="shared" si="11"/>
        <v>0</v>
      </c>
      <c r="BH85" s="479">
        <f t="shared" si="11"/>
        <v>0</v>
      </c>
      <c r="BI85" s="479">
        <f t="shared" si="11"/>
        <v>0</v>
      </c>
      <c r="BJ85" s="479">
        <f t="shared" si="11"/>
        <v>0</v>
      </c>
      <c r="BK85" s="479">
        <f t="shared" si="11"/>
        <v>0</v>
      </c>
      <c r="BL85" s="479">
        <f t="shared" si="11"/>
        <v>0</v>
      </c>
      <c r="BM85" s="479">
        <f t="shared" si="11"/>
        <v>0.9487576019</v>
      </c>
      <c r="BN85" s="479">
        <f t="shared" si="11"/>
        <v>0.9487576019</v>
      </c>
      <c r="BO85" s="479">
        <f t="shared" si="11"/>
        <v>0.9487576019</v>
      </c>
      <c r="BP85" s="479">
        <f t="shared" si="11"/>
        <v>0.9487576019</v>
      </c>
      <c r="BQ85" s="479">
        <f t="shared" si="11"/>
        <v>1.423136403</v>
      </c>
      <c r="BR85" s="479">
        <f t="shared" si="11"/>
        <v>1.897515204</v>
      </c>
      <c r="BS85" s="479">
        <f t="shared" si="11"/>
        <v>1.897515204</v>
      </c>
      <c r="BT85" s="479">
        <f t="shared" si="11"/>
        <v>1.897515204</v>
      </c>
      <c r="BU85" s="479">
        <f t="shared" si="11"/>
        <v>1.897515204</v>
      </c>
      <c r="BV85" s="479">
        <f t="shared" si="11"/>
        <v>1.897515204</v>
      </c>
      <c r="BW85" s="479">
        <f t="shared" si="11"/>
        <v>2.846272806</v>
      </c>
      <c r="BX85" s="479">
        <f t="shared" si="11"/>
        <v>2.371894005</v>
      </c>
      <c r="BY85" s="479">
        <f t="shared" si="11"/>
        <v>3.320651607</v>
      </c>
      <c r="BZ85" s="479">
        <f t="shared" si="11"/>
        <v>3.320651607</v>
      </c>
      <c r="CA85" s="479">
        <f t="shared" si="11"/>
        <v>2.371894005</v>
      </c>
      <c r="CB85" s="479">
        <f t="shared" si="11"/>
        <v>2.371894005</v>
      </c>
      <c r="CC85" s="479">
        <f t="shared" si="11"/>
        <v>2.371894005</v>
      </c>
      <c r="CD85" s="479">
        <f t="shared" si="11"/>
        <v>1.423136403</v>
      </c>
      <c r="CE85" s="479">
        <f t="shared" si="11"/>
        <v>1.423136403</v>
      </c>
      <c r="CF85" s="479">
        <f t="shared" si="11"/>
        <v>0</v>
      </c>
      <c r="CG85" s="479">
        <f t="shared" si="11"/>
        <v>0</v>
      </c>
      <c r="CH85" s="479">
        <f t="shared" si="11"/>
        <v>0.9487576019</v>
      </c>
      <c r="CI85" s="479">
        <f t="shared" si="11"/>
        <v>0.9487576019</v>
      </c>
      <c r="CJ85" s="479">
        <f t="shared" si="11"/>
        <v>0.9487576019</v>
      </c>
      <c r="CK85" s="479">
        <f t="shared" si="11"/>
        <v>1.423136403</v>
      </c>
      <c r="CL85" s="479">
        <f t="shared" si="11"/>
        <v>1.897515204</v>
      </c>
      <c r="CM85" s="479">
        <f t="shared" si="11"/>
        <v>2.371894005</v>
      </c>
      <c r="CN85" s="479">
        <f t="shared" si="11"/>
        <v>4.74378801</v>
      </c>
      <c r="CO85" s="479">
        <f t="shared" si="11"/>
        <v>5.218166811</v>
      </c>
      <c r="CP85" s="479">
        <f t="shared" si="11"/>
        <v>6.166924412</v>
      </c>
      <c r="CQ85" s="479">
        <f t="shared" si="11"/>
        <v>6.641303213</v>
      </c>
      <c r="CR85" s="479">
        <f t="shared" si="11"/>
        <v>7.115682014</v>
      </c>
      <c r="CS85" s="479">
        <f t="shared" si="11"/>
        <v>8.064439616</v>
      </c>
      <c r="CT85" s="479">
        <f t="shared" si="11"/>
        <v>7.590060815</v>
      </c>
      <c r="CU85" s="479">
        <f t="shared" si="11"/>
        <v>5.692545612</v>
      </c>
      <c r="CV85" s="479">
        <f t="shared" si="11"/>
        <v>4.74378801</v>
      </c>
      <c r="CW85" s="479">
        <f t="shared" si="11"/>
        <v>4.74378801</v>
      </c>
      <c r="CX85" s="479">
        <f t="shared" si="11"/>
        <v>4.269409209</v>
      </c>
      <c r="CY85" s="479">
        <f t="shared" si="11"/>
        <v>3.320651607</v>
      </c>
      <c r="CZ85" s="479">
        <f t="shared" si="11"/>
        <v>1.897515204</v>
      </c>
      <c r="DA85" s="479">
        <f t="shared" si="11"/>
        <v>1.897515204</v>
      </c>
      <c r="DB85" s="479">
        <f t="shared" si="11"/>
        <v>1.897515204</v>
      </c>
      <c r="DC85" s="479">
        <f t="shared" si="11"/>
        <v>1.423136403</v>
      </c>
      <c r="DD85" s="479">
        <f t="shared" si="11"/>
        <v>0.474378801</v>
      </c>
      <c r="DE85" s="479">
        <f t="shared" si="11"/>
        <v>0.474378801</v>
      </c>
      <c r="DF85" s="479">
        <f t="shared" si="11"/>
        <v>0.474378801</v>
      </c>
      <c r="DG85" s="479">
        <f t="shared" si="11"/>
        <v>0.474378801</v>
      </c>
      <c r="DH85" s="479">
        <f t="shared" si="11"/>
        <v>1.423136403</v>
      </c>
      <c r="DI85" s="479">
        <f t="shared" si="11"/>
        <v>1.423136403</v>
      </c>
      <c r="DJ85" s="479">
        <f t="shared" si="11"/>
        <v>1.897515204</v>
      </c>
      <c r="DK85" s="479">
        <f t="shared" si="11"/>
        <v>2.371894005</v>
      </c>
      <c r="DL85" s="479">
        <f t="shared" si="11"/>
        <v>2.846272806</v>
      </c>
      <c r="DM85" s="479">
        <f t="shared" si="11"/>
        <v>3.320651607</v>
      </c>
      <c r="DN85" s="479">
        <f t="shared" si="11"/>
        <v>3.795030408</v>
      </c>
      <c r="DO85" s="479">
        <f t="shared" si="11"/>
        <v>2.846272806</v>
      </c>
      <c r="DP85" s="479">
        <f t="shared" si="11"/>
        <v>3.320651607</v>
      </c>
      <c r="DQ85" s="479">
        <f t="shared" si="11"/>
        <v>3.795030408</v>
      </c>
      <c r="DR85" s="479">
        <f t="shared" si="11"/>
        <v>4.269409209</v>
      </c>
      <c r="DS85" s="479">
        <f t="shared" si="11"/>
        <v>4.269409209</v>
      </c>
      <c r="DT85" s="479">
        <f t="shared" si="11"/>
        <v>4.269409209</v>
      </c>
      <c r="DU85" s="479">
        <f t="shared" si="11"/>
        <v>6.641303213</v>
      </c>
      <c r="DV85" s="479">
        <f t="shared" si="11"/>
        <v>9.96195482</v>
      </c>
      <c r="DW85" s="479">
        <f t="shared" si="11"/>
        <v>10.91071242</v>
      </c>
      <c r="DX85" s="479">
        <f t="shared" si="11"/>
        <v>15.18012163</v>
      </c>
      <c r="DY85" s="479">
        <f t="shared" si="11"/>
        <v>14.23136403</v>
      </c>
      <c r="DZ85" s="479">
        <f t="shared" si="11"/>
        <v>14.23136403</v>
      </c>
      <c r="EA85" s="479">
        <f t="shared" si="11"/>
        <v>13.75698523</v>
      </c>
      <c r="EB85" s="479">
        <f t="shared" si="11"/>
        <v>12.80822763</v>
      </c>
      <c r="EC85" s="479">
        <f t="shared" si="11"/>
        <v>10.43633362</v>
      </c>
      <c r="ED85" s="479">
        <f t="shared" si="11"/>
        <v>10.91071242</v>
      </c>
      <c r="EE85" s="479">
        <f t="shared" si="11"/>
        <v>5.692545612</v>
      </c>
      <c r="EF85" s="479">
        <f t="shared" si="11"/>
        <v>6.166924412</v>
      </c>
      <c r="EG85" s="479">
        <f t="shared" si="11"/>
        <v>5.692545612</v>
      </c>
      <c r="EH85" s="479">
        <f t="shared" si="11"/>
        <v>7.115682014</v>
      </c>
      <c r="EI85" s="479">
        <f t="shared" si="11"/>
        <v>7.115682014</v>
      </c>
      <c r="EJ85" s="479">
        <f t="shared" si="11"/>
        <v>11.85947002</v>
      </c>
      <c r="EK85" s="479">
        <f t="shared" si="11"/>
        <v>10.43633362</v>
      </c>
      <c r="EL85" s="479">
        <f t="shared" si="11"/>
        <v>11.38509122</v>
      </c>
      <c r="EM85" s="479">
        <f t="shared" si="11"/>
        <v>10.91071242</v>
      </c>
      <c r="EN85" s="479">
        <f t="shared" si="11"/>
        <v>11.38509122</v>
      </c>
      <c r="EO85" s="479">
        <f t="shared" si="11"/>
        <v>11.85947002</v>
      </c>
      <c r="EP85" s="479">
        <f t="shared" si="11"/>
        <v>11.85947002</v>
      </c>
      <c r="EQ85" s="479">
        <f t="shared" si="11"/>
        <v>8.064439616</v>
      </c>
      <c r="ER85" s="479">
        <f t="shared" si="11"/>
        <v>9.96195482</v>
      </c>
      <c r="ES85" s="479">
        <f t="shared" si="11"/>
        <v>11.85947002</v>
      </c>
      <c r="ET85" s="483">
        <f t="shared" si="11"/>
        <v>12.80822763</v>
      </c>
      <c r="EU85" s="483">
        <f t="shared" si="11"/>
        <v>13.75698523</v>
      </c>
      <c r="EV85" s="483">
        <f t="shared" si="11"/>
        <v>12.33384882</v>
      </c>
      <c r="EW85" s="483">
        <f t="shared" si="11"/>
        <v>13.28260643</v>
      </c>
      <c r="EX85" s="483">
        <f t="shared" si="11"/>
        <v>12.33384882</v>
      </c>
      <c r="EY85" s="483">
        <f t="shared" si="11"/>
        <v>18.50077324</v>
      </c>
      <c r="EZ85" s="483">
        <f t="shared" si="11"/>
        <v>24.66769765</v>
      </c>
      <c r="FA85" s="483">
        <f t="shared" si="11"/>
        <v>27.03959165</v>
      </c>
      <c r="FB85" s="483">
        <f t="shared" si="11"/>
        <v>28.93710686</v>
      </c>
      <c r="FC85" s="483">
        <f t="shared" si="11"/>
        <v>30.83462206</v>
      </c>
      <c r="FD85" s="483">
        <f t="shared" si="11"/>
        <v>33.68089487</v>
      </c>
      <c r="FE85" s="483">
        <f t="shared" si="11"/>
        <v>36.05278887</v>
      </c>
      <c r="FF85" s="483">
        <f t="shared" si="11"/>
        <v>35.57841007</v>
      </c>
      <c r="FG85" s="483">
        <f t="shared" si="11"/>
        <v>42.21971329</v>
      </c>
      <c r="FH85" s="483">
        <f t="shared" si="11"/>
        <v>45.54036489</v>
      </c>
      <c r="FI85" s="483">
        <f t="shared" si="11"/>
        <v>46.48912249</v>
      </c>
      <c r="FJ85" s="484">
        <f t="shared" si="11"/>
        <v>55.97669851</v>
      </c>
      <c r="FK85" s="484">
        <f t="shared" si="11"/>
        <v>58.34859252</v>
      </c>
      <c r="FL85" s="484">
        <f t="shared" si="11"/>
        <v>59.29735012</v>
      </c>
      <c r="FM85" s="484">
        <f t="shared" si="11"/>
        <v>63.56675933</v>
      </c>
      <c r="FN85" s="484">
        <f t="shared" si="11"/>
        <v>56.45107731</v>
      </c>
      <c r="FO85" s="484">
        <f t="shared" si="11"/>
        <v>77.32374456</v>
      </c>
      <c r="FP85" s="484">
        <f t="shared" si="11"/>
        <v>82.06753257</v>
      </c>
      <c r="FQ85" s="468"/>
      <c r="FR85" s="471"/>
      <c r="FS85" s="482">
        <f t="shared" si="10"/>
        <v>0.7653061224</v>
      </c>
      <c r="FT85" s="473"/>
      <c r="FU85" s="474"/>
      <c r="FV85" s="469"/>
      <c r="FW85" s="469"/>
      <c r="FX85" s="469"/>
      <c r="FY85" s="469"/>
      <c r="FZ85" s="469"/>
      <c r="GA85" s="469"/>
      <c r="GB85" s="469"/>
      <c r="GC85" s="469"/>
      <c r="GD85" s="469"/>
      <c r="GE85" s="469"/>
      <c r="GF85" s="469"/>
      <c r="GG85" s="469"/>
      <c r="GH85" s="469"/>
      <c r="GI85" s="469"/>
      <c r="GJ85" s="469"/>
      <c r="GK85" s="469"/>
    </row>
    <row r="86" ht="15.75" customHeight="1">
      <c r="A86" s="472">
        <v>4.0</v>
      </c>
      <c r="B86" s="469" t="s">
        <v>104</v>
      </c>
      <c r="C86" s="474">
        <v>97044.0</v>
      </c>
      <c r="D86" s="466"/>
      <c r="E86" s="466"/>
      <c r="F86" s="466"/>
      <c r="G86" s="466"/>
      <c r="H86" s="466"/>
      <c r="I86" s="466"/>
      <c r="J86" s="467"/>
      <c r="K86" s="467"/>
      <c r="L86" s="467"/>
      <c r="M86" s="467"/>
      <c r="N86" s="467"/>
      <c r="O86" s="467"/>
      <c r="P86" s="467"/>
      <c r="Q86" s="467"/>
      <c r="R86" s="468"/>
      <c r="S86" s="468"/>
      <c r="T86" s="468"/>
      <c r="U86" s="469"/>
      <c r="V86" s="469"/>
      <c r="W86" s="469"/>
      <c r="X86" s="469"/>
      <c r="Y86" s="469"/>
      <c r="Z86" s="469"/>
      <c r="AA86" s="469"/>
      <c r="AB86" s="469"/>
      <c r="AC86" s="469"/>
      <c r="AD86" s="469"/>
      <c r="AE86" s="468"/>
      <c r="AF86" s="468"/>
      <c r="AG86" s="468"/>
      <c r="AH86" s="468"/>
      <c r="AI86" s="479">
        <f t="shared" ref="AI86:FP86" si="12">sum(AC7:AI7)/($C$86/100000)</f>
        <v>0</v>
      </c>
      <c r="AJ86" s="479">
        <f t="shared" si="12"/>
        <v>0</v>
      </c>
      <c r="AK86" s="479">
        <f t="shared" si="12"/>
        <v>0</v>
      </c>
      <c r="AL86" s="479">
        <f t="shared" si="12"/>
        <v>0</v>
      </c>
      <c r="AM86" s="479">
        <f t="shared" si="12"/>
        <v>0</v>
      </c>
      <c r="AN86" s="479">
        <f t="shared" si="12"/>
        <v>0</v>
      </c>
      <c r="AO86" s="479">
        <f t="shared" si="12"/>
        <v>0</v>
      </c>
      <c r="AP86" s="479">
        <f t="shared" si="12"/>
        <v>0</v>
      </c>
      <c r="AQ86" s="479">
        <f t="shared" si="12"/>
        <v>0</v>
      </c>
      <c r="AR86" s="479">
        <f t="shared" si="12"/>
        <v>0</v>
      </c>
      <c r="AS86" s="479">
        <f t="shared" si="12"/>
        <v>0</v>
      </c>
      <c r="AT86" s="479">
        <f t="shared" si="12"/>
        <v>0</v>
      </c>
      <c r="AU86" s="479">
        <f t="shared" si="12"/>
        <v>0</v>
      </c>
      <c r="AV86" s="479">
        <f t="shared" si="12"/>
        <v>0</v>
      </c>
      <c r="AW86" s="479">
        <f t="shared" si="12"/>
        <v>0</v>
      </c>
      <c r="AX86" s="479">
        <f t="shared" si="12"/>
        <v>0</v>
      </c>
      <c r="AY86" s="479">
        <f t="shared" si="12"/>
        <v>0</v>
      </c>
      <c r="AZ86" s="479">
        <f t="shared" si="12"/>
        <v>0</v>
      </c>
      <c r="BA86" s="479">
        <f t="shared" si="12"/>
        <v>0</v>
      </c>
      <c r="BB86" s="479">
        <f t="shared" si="12"/>
        <v>0</v>
      </c>
      <c r="BC86" s="479">
        <f t="shared" si="12"/>
        <v>0</v>
      </c>
      <c r="BD86" s="479">
        <f t="shared" si="12"/>
        <v>0</v>
      </c>
      <c r="BE86" s="479">
        <f t="shared" si="12"/>
        <v>0</v>
      </c>
      <c r="BF86" s="479">
        <f t="shared" si="12"/>
        <v>0</v>
      </c>
      <c r="BG86" s="479">
        <f t="shared" si="12"/>
        <v>0</v>
      </c>
      <c r="BH86" s="479">
        <f t="shared" si="12"/>
        <v>0</v>
      </c>
      <c r="BI86" s="479">
        <f t="shared" si="12"/>
        <v>0</v>
      </c>
      <c r="BJ86" s="479">
        <f t="shared" si="12"/>
        <v>0</v>
      </c>
      <c r="BK86" s="479">
        <f t="shared" si="12"/>
        <v>0</v>
      </c>
      <c r="BL86" s="479">
        <f t="shared" si="12"/>
        <v>2.060920819</v>
      </c>
      <c r="BM86" s="479">
        <f t="shared" si="12"/>
        <v>2.060920819</v>
      </c>
      <c r="BN86" s="479">
        <f t="shared" si="12"/>
        <v>2.060920819</v>
      </c>
      <c r="BO86" s="479">
        <f t="shared" si="12"/>
        <v>4.121841639</v>
      </c>
      <c r="BP86" s="479">
        <f t="shared" si="12"/>
        <v>4.121841639</v>
      </c>
      <c r="BQ86" s="479">
        <f t="shared" si="12"/>
        <v>8.243683278</v>
      </c>
      <c r="BR86" s="479">
        <f t="shared" si="12"/>
        <v>8.243683278</v>
      </c>
      <c r="BS86" s="479">
        <f t="shared" si="12"/>
        <v>14.42644574</v>
      </c>
      <c r="BT86" s="479">
        <f t="shared" si="12"/>
        <v>18.54828737</v>
      </c>
      <c r="BU86" s="479">
        <f t="shared" si="12"/>
        <v>20.60920819</v>
      </c>
      <c r="BV86" s="479">
        <f t="shared" si="12"/>
        <v>20.60920819</v>
      </c>
      <c r="BW86" s="479">
        <f t="shared" si="12"/>
        <v>20.60920819</v>
      </c>
      <c r="BX86" s="479">
        <f t="shared" si="12"/>
        <v>16.48736656</v>
      </c>
      <c r="BY86" s="479">
        <f t="shared" si="12"/>
        <v>16.48736656</v>
      </c>
      <c r="BZ86" s="479">
        <f t="shared" si="12"/>
        <v>9.274143687</v>
      </c>
      <c r="CA86" s="479">
        <f t="shared" si="12"/>
        <v>5.152302049</v>
      </c>
      <c r="CB86" s="479">
        <f t="shared" si="12"/>
        <v>5.152302049</v>
      </c>
      <c r="CC86" s="479">
        <f t="shared" si="12"/>
        <v>3.091381229</v>
      </c>
      <c r="CD86" s="479">
        <f t="shared" si="12"/>
        <v>3.091381229</v>
      </c>
      <c r="CE86" s="479">
        <f t="shared" si="12"/>
        <v>4.121841639</v>
      </c>
      <c r="CF86" s="479">
        <f t="shared" si="12"/>
        <v>5.152302049</v>
      </c>
      <c r="CG86" s="479">
        <f t="shared" si="12"/>
        <v>4.121841639</v>
      </c>
      <c r="CH86" s="479">
        <f t="shared" si="12"/>
        <v>5.152302049</v>
      </c>
      <c r="CI86" s="479">
        <f t="shared" si="12"/>
        <v>3.091381229</v>
      </c>
      <c r="CJ86" s="479">
        <f t="shared" si="12"/>
        <v>3.091381229</v>
      </c>
      <c r="CK86" s="479">
        <f t="shared" si="12"/>
        <v>3.091381229</v>
      </c>
      <c r="CL86" s="479">
        <f t="shared" si="12"/>
        <v>3.091381229</v>
      </c>
      <c r="CM86" s="479">
        <f t="shared" si="12"/>
        <v>2.060920819</v>
      </c>
      <c r="CN86" s="479">
        <f t="shared" si="12"/>
        <v>3.091381229</v>
      </c>
      <c r="CO86" s="479">
        <f t="shared" si="12"/>
        <v>2.060920819</v>
      </c>
      <c r="CP86" s="479">
        <f t="shared" si="12"/>
        <v>4.121841639</v>
      </c>
      <c r="CQ86" s="479">
        <f t="shared" si="12"/>
        <v>5.152302049</v>
      </c>
      <c r="CR86" s="479">
        <f t="shared" si="12"/>
        <v>5.152302049</v>
      </c>
      <c r="CS86" s="479">
        <f t="shared" si="12"/>
        <v>4.121841639</v>
      </c>
      <c r="CT86" s="479">
        <f t="shared" si="12"/>
        <v>5.152302049</v>
      </c>
      <c r="CU86" s="479">
        <f t="shared" si="12"/>
        <v>5.152302049</v>
      </c>
      <c r="CV86" s="479">
        <f t="shared" si="12"/>
        <v>6.182762458</v>
      </c>
      <c r="CW86" s="479">
        <f t="shared" si="12"/>
        <v>5.152302049</v>
      </c>
      <c r="CX86" s="479">
        <f t="shared" si="12"/>
        <v>5.152302049</v>
      </c>
      <c r="CY86" s="479">
        <f t="shared" si="12"/>
        <v>7.213222868</v>
      </c>
      <c r="CZ86" s="479">
        <f t="shared" si="12"/>
        <v>8.243683278</v>
      </c>
      <c r="DA86" s="479">
        <f t="shared" si="12"/>
        <v>7.213222868</v>
      </c>
      <c r="DB86" s="479">
        <f t="shared" si="12"/>
        <v>7.213222868</v>
      </c>
      <c r="DC86" s="479">
        <f t="shared" si="12"/>
        <v>6.182762458</v>
      </c>
      <c r="DD86" s="479">
        <f t="shared" si="12"/>
        <v>5.152302049</v>
      </c>
      <c r="DE86" s="479">
        <f t="shared" si="12"/>
        <v>4.121841639</v>
      </c>
      <c r="DF86" s="479">
        <f t="shared" si="12"/>
        <v>3.091381229</v>
      </c>
      <c r="DG86" s="479">
        <f t="shared" si="12"/>
        <v>7.213222868</v>
      </c>
      <c r="DH86" s="479">
        <f t="shared" si="12"/>
        <v>11.33506451</v>
      </c>
      <c r="DI86" s="479">
        <f t="shared" si="12"/>
        <v>12.36552492</v>
      </c>
      <c r="DJ86" s="479">
        <f t="shared" si="12"/>
        <v>12.36552492</v>
      </c>
      <c r="DK86" s="479">
        <f t="shared" si="12"/>
        <v>12.36552492</v>
      </c>
      <c r="DL86" s="479">
        <f t="shared" si="12"/>
        <v>12.36552492</v>
      </c>
      <c r="DM86" s="479">
        <f t="shared" si="12"/>
        <v>12.36552492</v>
      </c>
      <c r="DN86" s="479">
        <f t="shared" si="12"/>
        <v>7.213222868</v>
      </c>
      <c r="DO86" s="479">
        <f t="shared" si="12"/>
        <v>3.091381229</v>
      </c>
      <c r="DP86" s="479">
        <f t="shared" si="12"/>
        <v>2.060920819</v>
      </c>
      <c r="DQ86" s="479">
        <f t="shared" si="12"/>
        <v>3.091381229</v>
      </c>
      <c r="DR86" s="479">
        <f t="shared" si="12"/>
        <v>3.091381229</v>
      </c>
      <c r="DS86" s="479">
        <f t="shared" si="12"/>
        <v>3.091381229</v>
      </c>
      <c r="DT86" s="479">
        <f t="shared" si="12"/>
        <v>4.121841639</v>
      </c>
      <c r="DU86" s="479">
        <f t="shared" si="12"/>
        <v>5.152302049</v>
      </c>
      <c r="DV86" s="479">
        <f t="shared" si="12"/>
        <v>6.182762458</v>
      </c>
      <c r="DW86" s="479">
        <f t="shared" si="12"/>
        <v>5.152302049</v>
      </c>
      <c r="DX86" s="479">
        <f t="shared" si="12"/>
        <v>4.121841639</v>
      </c>
      <c r="DY86" s="479">
        <f t="shared" si="12"/>
        <v>4.121841639</v>
      </c>
      <c r="DZ86" s="479">
        <f t="shared" si="12"/>
        <v>4.121841639</v>
      </c>
      <c r="EA86" s="479">
        <f t="shared" si="12"/>
        <v>2.060920819</v>
      </c>
      <c r="EB86" s="479">
        <f t="shared" si="12"/>
        <v>2.060920819</v>
      </c>
      <c r="EC86" s="479">
        <f t="shared" si="12"/>
        <v>2.060920819</v>
      </c>
      <c r="ED86" s="479">
        <f t="shared" si="12"/>
        <v>2.060920819</v>
      </c>
      <c r="EE86" s="479">
        <f t="shared" si="12"/>
        <v>3.091381229</v>
      </c>
      <c r="EF86" s="479">
        <f t="shared" si="12"/>
        <v>5.152302049</v>
      </c>
      <c r="EG86" s="479">
        <f t="shared" si="12"/>
        <v>8.243683278</v>
      </c>
      <c r="EH86" s="479">
        <f t="shared" si="12"/>
        <v>9.274143687</v>
      </c>
      <c r="EI86" s="479">
        <f t="shared" si="12"/>
        <v>12.36552492</v>
      </c>
      <c r="EJ86" s="479">
        <f t="shared" si="12"/>
        <v>14.42644574</v>
      </c>
      <c r="EK86" s="479">
        <f t="shared" si="12"/>
        <v>17.51782697</v>
      </c>
      <c r="EL86" s="479">
        <f t="shared" si="12"/>
        <v>17.51782697</v>
      </c>
      <c r="EM86" s="479">
        <f t="shared" si="12"/>
        <v>16.48736656</v>
      </c>
      <c r="EN86" s="479">
        <f t="shared" si="12"/>
        <v>16.48736656</v>
      </c>
      <c r="EO86" s="479">
        <f t="shared" si="12"/>
        <v>18.54828737</v>
      </c>
      <c r="EP86" s="479">
        <f t="shared" si="12"/>
        <v>14.42644574</v>
      </c>
      <c r="EQ86" s="479">
        <f t="shared" si="12"/>
        <v>12.36552492</v>
      </c>
      <c r="ER86" s="479">
        <f t="shared" si="12"/>
        <v>10.3046041</v>
      </c>
      <c r="ES86" s="479">
        <f t="shared" si="12"/>
        <v>11.33506451</v>
      </c>
      <c r="ET86" s="485">
        <f t="shared" si="12"/>
        <v>11.33506451</v>
      </c>
      <c r="EU86" s="485">
        <f t="shared" si="12"/>
        <v>9.274143687</v>
      </c>
      <c r="EV86" s="485">
        <f t="shared" si="12"/>
        <v>8.243683278</v>
      </c>
      <c r="EW86" s="485">
        <f t="shared" si="12"/>
        <v>11.33506451</v>
      </c>
      <c r="EX86" s="485">
        <f t="shared" si="12"/>
        <v>12.36552492</v>
      </c>
      <c r="EY86" s="485">
        <f t="shared" si="12"/>
        <v>12.36552492</v>
      </c>
      <c r="EZ86" s="485">
        <f t="shared" si="12"/>
        <v>12.36552492</v>
      </c>
      <c r="FA86" s="485">
        <f t="shared" si="12"/>
        <v>13.39598533</v>
      </c>
      <c r="FB86" s="485">
        <f t="shared" si="12"/>
        <v>20.60920819</v>
      </c>
      <c r="FC86" s="485">
        <f t="shared" si="12"/>
        <v>20.60920819</v>
      </c>
      <c r="FD86" s="485">
        <f t="shared" si="12"/>
        <v>30.91381229</v>
      </c>
      <c r="FE86" s="485">
        <f t="shared" si="12"/>
        <v>32.97473311</v>
      </c>
      <c r="FF86" s="485">
        <f t="shared" si="12"/>
        <v>36.06611434</v>
      </c>
      <c r="FG86" s="485">
        <f t="shared" si="12"/>
        <v>39.15749557</v>
      </c>
      <c r="FH86" s="485">
        <f t="shared" si="12"/>
        <v>39.15749557</v>
      </c>
      <c r="FI86" s="485">
        <f t="shared" si="12"/>
        <v>35.03565393</v>
      </c>
      <c r="FJ86" s="484">
        <f t="shared" si="12"/>
        <v>35.03565393</v>
      </c>
      <c r="FK86" s="484">
        <f t="shared" si="12"/>
        <v>23.70058942</v>
      </c>
      <c r="FL86" s="484">
        <f t="shared" si="12"/>
        <v>21.6396686</v>
      </c>
      <c r="FM86" s="484">
        <f t="shared" si="12"/>
        <v>19.57874778</v>
      </c>
      <c r="FN86" s="484">
        <f t="shared" si="12"/>
        <v>18.54828737</v>
      </c>
      <c r="FO86" s="484">
        <f t="shared" si="12"/>
        <v>16.48736656</v>
      </c>
      <c r="FP86" s="484">
        <f t="shared" si="12"/>
        <v>13.39598533</v>
      </c>
      <c r="FQ86" s="468"/>
      <c r="FR86" s="471"/>
      <c r="FS86" s="482">
        <f t="shared" si="10"/>
        <v>-0.6176470588</v>
      </c>
      <c r="FT86" s="473"/>
      <c r="FU86" s="474"/>
      <c r="FV86" s="469"/>
      <c r="FW86" s="469"/>
      <c r="FX86" s="469"/>
      <c r="FY86" s="469"/>
      <c r="FZ86" s="469"/>
      <c r="GA86" s="469"/>
      <c r="GB86" s="469"/>
      <c r="GC86" s="469"/>
      <c r="GD86" s="469"/>
      <c r="GE86" s="469"/>
      <c r="GF86" s="469"/>
      <c r="GG86" s="469"/>
      <c r="GH86" s="469"/>
      <c r="GI86" s="469"/>
      <c r="GJ86" s="469"/>
      <c r="GK86" s="469"/>
    </row>
    <row r="87" ht="15.75" customHeight="1">
      <c r="A87" s="472">
        <v>5.0</v>
      </c>
      <c r="B87" s="469" t="s">
        <v>105</v>
      </c>
      <c r="C87" s="474">
        <v>86685.0</v>
      </c>
      <c r="D87" s="466"/>
      <c r="E87" s="466"/>
      <c r="F87" s="466"/>
      <c r="G87" s="466"/>
      <c r="H87" s="466"/>
      <c r="I87" s="466"/>
      <c r="J87" s="467"/>
      <c r="K87" s="467"/>
      <c r="L87" s="467"/>
      <c r="M87" s="467"/>
      <c r="N87" s="467"/>
      <c r="O87" s="467"/>
      <c r="P87" s="467"/>
      <c r="Q87" s="467"/>
      <c r="R87" s="468"/>
      <c r="S87" s="468"/>
      <c r="T87" s="468"/>
      <c r="U87" s="469"/>
      <c r="V87" s="469"/>
      <c r="W87" s="469"/>
      <c r="X87" s="469"/>
      <c r="Y87" s="469"/>
      <c r="Z87" s="469"/>
      <c r="AA87" s="469"/>
      <c r="AB87" s="469"/>
      <c r="AC87" s="469"/>
      <c r="AD87" s="469"/>
      <c r="AE87" s="468"/>
      <c r="AF87" s="468"/>
      <c r="AG87" s="468"/>
      <c r="AH87" s="468"/>
      <c r="AI87" s="479">
        <f t="shared" ref="AI87:FP87" si="13">sum(AC8:AI8)/($C$87/100000)</f>
        <v>0</v>
      </c>
      <c r="AJ87" s="479">
        <f t="shared" si="13"/>
        <v>0</v>
      </c>
      <c r="AK87" s="479">
        <f t="shared" si="13"/>
        <v>0</v>
      </c>
      <c r="AL87" s="479">
        <f t="shared" si="13"/>
        <v>0</v>
      </c>
      <c r="AM87" s="479">
        <f t="shared" si="13"/>
        <v>0</v>
      </c>
      <c r="AN87" s="479">
        <f t="shared" si="13"/>
        <v>0</v>
      </c>
      <c r="AO87" s="479">
        <f t="shared" si="13"/>
        <v>0</v>
      </c>
      <c r="AP87" s="479">
        <f t="shared" si="13"/>
        <v>0</v>
      </c>
      <c r="AQ87" s="479">
        <f t="shared" si="13"/>
        <v>0</v>
      </c>
      <c r="AR87" s="479">
        <f t="shared" si="13"/>
        <v>0</v>
      </c>
      <c r="AS87" s="479">
        <f t="shared" si="13"/>
        <v>0</v>
      </c>
      <c r="AT87" s="479">
        <f t="shared" si="13"/>
        <v>0</v>
      </c>
      <c r="AU87" s="479">
        <f t="shared" si="13"/>
        <v>0</v>
      </c>
      <c r="AV87" s="479">
        <f t="shared" si="13"/>
        <v>0</v>
      </c>
      <c r="AW87" s="479">
        <f t="shared" si="13"/>
        <v>0</v>
      </c>
      <c r="AX87" s="479">
        <f t="shared" si="13"/>
        <v>0</v>
      </c>
      <c r="AY87" s="479">
        <f t="shared" si="13"/>
        <v>0</v>
      </c>
      <c r="AZ87" s="479">
        <f t="shared" si="13"/>
        <v>0</v>
      </c>
      <c r="BA87" s="479">
        <f t="shared" si="13"/>
        <v>0</v>
      </c>
      <c r="BB87" s="479">
        <f t="shared" si="13"/>
        <v>0</v>
      </c>
      <c r="BC87" s="479">
        <f t="shared" si="13"/>
        <v>0</v>
      </c>
      <c r="BD87" s="479">
        <f t="shared" si="13"/>
        <v>0</v>
      </c>
      <c r="BE87" s="479">
        <f t="shared" si="13"/>
        <v>0</v>
      </c>
      <c r="BF87" s="479">
        <f t="shared" si="13"/>
        <v>0</v>
      </c>
      <c r="BG87" s="479">
        <f t="shared" si="13"/>
        <v>0</v>
      </c>
      <c r="BH87" s="479">
        <f t="shared" si="13"/>
        <v>1.153602123</v>
      </c>
      <c r="BI87" s="479">
        <f t="shared" si="13"/>
        <v>1.153602123</v>
      </c>
      <c r="BJ87" s="479">
        <f t="shared" si="13"/>
        <v>2.307204245</v>
      </c>
      <c r="BK87" s="479">
        <f t="shared" si="13"/>
        <v>3.460806368</v>
      </c>
      <c r="BL87" s="479">
        <f t="shared" si="13"/>
        <v>3.460806368</v>
      </c>
      <c r="BM87" s="479">
        <f t="shared" si="13"/>
        <v>3.460806368</v>
      </c>
      <c r="BN87" s="479">
        <f t="shared" si="13"/>
        <v>3.460806368</v>
      </c>
      <c r="BO87" s="479">
        <f t="shared" si="13"/>
        <v>2.307204245</v>
      </c>
      <c r="BP87" s="479">
        <f t="shared" si="13"/>
        <v>2.307204245</v>
      </c>
      <c r="BQ87" s="479">
        <f t="shared" si="13"/>
        <v>1.153602123</v>
      </c>
      <c r="BR87" s="479">
        <f t="shared" si="13"/>
        <v>2.307204245</v>
      </c>
      <c r="BS87" s="479">
        <f t="shared" si="13"/>
        <v>2.307204245</v>
      </c>
      <c r="BT87" s="479">
        <f t="shared" si="13"/>
        <v>2.307204245</v>
      </c>
      <c r="BU87" s="479">
        <f t="shared" si="13"/>
        <v>2.307204245</v>
      </c>
      <c r="BV87" s="479">
        <f t="shared" si="13"/>
        <v>3.460806368</v>
      </c>
      <c r="BW87" s="479">
        <f t="shared" si="13"/>
        <v>6.921612736</v>
      </c>
      <c r="BX87" s="479">
        <f t="shared" si="13"/>
        <v>6.921612736</v>
      </c>
      <c r="BY87" s="479">
        <f t="shared" si="13"/>
        <v>4.614408491</v>
      </c>
      <c r="BZ87" s="479">
        <f t="shared" si="13"/>
        <v>4.614408491</v>
      </c>
      <c r="CA87" s="479">
        <f t="shared" si="13"/>
        <v>5.768010613</v>
      </c>
      <c r="CB87" s="479">
        <f t="shared" si="13"/>
        <v>5.768010613</v>
      </c>
      <c r="CC87" s="479">
        <f t="shared" si="13"/>
        <v>4.614408491</v>
      </c>
      <c r="CD87" s="479">
        <f t="shared" si="13"/>
        <v>1.153602123</v>
      </c>
      <c r="CE87" s="479">
        <f t="shared" si="13"/>
        <v>1.153602123</v>
      </c>
      <c r="CF87" s="479">
        <f t="shared" si="13"/>
        <v>1.153602123</v>
      </c>
      <c r="CG87" s="479">
        <f t="shared" si="13"/>
        <v>1.153602123</v>
      </c>
      <c r="CH87" s="479">
        <f t="shared" si="13"/>
        <v>0</v>
      </c>
      <c r="CI87" s="479">
        <f t="shared" si="13"/>
        <v>0</v>
      </c>
      <c r="CJ87" s="479">
        <f t="shared" si="13"/>
        <v>0</v>
      </c>
      <c r="CK87" s="479">
        <f t="shared" si="13"/>
        <v>0</v>
      </c>
      <c r="CL87" s="479">
        <f t="shared" si="13"/>
        <v>0</v>
      </c>
      <c r="CM87" s="479">
        <f t="shared" si="13"/>
        <v>0</v>
      </c>
      <c r="CN87" s="479">
        <f t="shared" si="13"/>
        <v>0</v>
      </c>
      <c r="CO87" s="479">
        <f t="shared" si="13"/>
        <v>1.153602123</v>
      </c>
      <c r="CP87" s="479">
        <f t="shared" si="13"/>
        <v>1.153602123</v>
      </c>
      <c r="CQ87" s="479">
        <f t="shared" si="13"/>
        <v>1.153602123</v>
      </c>
      <c r="CR87" s="479">
        <f t="shared" si="13"/>
        <v>1.153602123</v>
      </c>
      <c r="CS87" s="479">
        <f t="shared" si="13"/>
        <v>1.153602123</v>
      </c>
      <c r="CT87" s="479">
        <f t="shared" si="13"/>
        <v>1.153602123</v>
      </c>
      <c r="CU87" s="479">
        <f t="shared" si="13"/>
        <v>1.153602123</v>
      </c>
      <c r="CV87" s="479">
        <f t="shared" si="13"/>
        <v>0</v>
      </c>
      <c r="CW87" s="479">
        <f t="shared" si="13"/>
        <v>0</v>
      </c>
      <c r="CX87" s="479">
        <f t="shared" si="13"/>
        <v>0</v>
      </c>
      <c r="CY87" s="479">
        <f t="shared" si="13"/>
        <v>1.153602123</v>
      </c>
      <c r="CZ87" s="479">
        <f t="shared" si="13"/>
        <v>1.153602123</v>
      </c>
      <c r="DA87" s="479">
        <f t="shared" si="13"/>
        <v>1.153602123</v>
      </c>
      <c r="DB87" s="479">
        <f t="shared" si="13"/>
        <v>1.153602123</v>
      </c>
      <c r="DC87" s="479">
        <f t="shared" si="13"/>
        <v>1.153602123</v>
      </c>
      <c r="DD87" s="479">
        <f t="shared" si="13"/>
        <v>1.153602123</v>
      </c>
      <c r="DE87" s="479">
        <f t="shared" si="13"/>
        <v>1.153602123</v>
      </c>
      <c r="DF87" s="479">
        <f t="shared" si="13"/>
        <v>5.768010613</v>
      </c>
      <c r="DG87" s="479">
        <f t="shared" si="13"/>
        <v>5.768010613</v>
      </c>
      <c r="DH87" s="479">
        <f t="shared" si="13"/>
        <v>5.768010613</v>
      </c>
      <c r="DI87" s="479">
        <f t="shared" si="13"/>
        <v>5.768010613</v>
      </c>
      <c r="DJ87" s="479">
        <f t="shared" si="13"/>
        <v>5.768010613</v>
      </c>
      <c r="DK87" s="479">
        <f t="shared" si="13"/>
        <v>5.768010613</v>
      </c>
      <c r="DL87" s="479">
        <f t="shared" si="13"/>
        <v>5.768010613</v>
      </c>
      <c r="DM87" s="479">
        <f t="shared" si="13"/>
        <v>0</v>
      </c>
      <c r="DN87" s="479">
        <f t="shared" si="13"/>
        <v>0</v>
      </c>
      <c r="DO87" s="479">
        <f t="shared" si="13"/>
        <v>1.153602123</v>
      </c>
      <c r="DP87" s="479">
        <f t="shared" si="13"/>
        <v>1.153602123</v>
      </c>
      <c r="DQ87" s="479">
        <f t="shared" si="13"/>
        <v>1.153602123</v>
      </c>
      <c r="DR87" s="479">
        <f t="shared" si="13"/>
        <v>1.153602123</v>
      </c>
      <c r="DS87" s="479">
        <f t="shared" si="13"/>
        <v>3.460806368</v>
      </c>
      <c r="DT87" s="479">
        <f t="shared" si="13"/>
        <v>3.460806368</v>
      </c>
      <c r="DU87" s="479">
        <f t="shared" si="13"/>
        <v>3.460806368</v>
      </c>
      <c r="DV87" s="479">
        <f t="shared" si="13"/>
        <v>2.307204245</v>
      </c>
      <c r="DW87" s="479">
        <f t="shared" si="13"/>
        <v>2.307204245</v>
      </c>
      <c r="DX87" s="479">
        <f t="shared" si="13"/>
        <v>3.460806368</v>
      </c>
      <c r="DY87" s="479">
        <f t="shared" si="13"/>
        <v>3.460806368</v>
      </c>
      <c r="DZ87" s="479">
        <f t="shared" si="13"/>
        <v>1.153602123</v>
      </c>
      <c r="EA87" s="479">
        <f t="shared" si="13"/>
        <v>1.153602123</v>
      </c>
      <c r="EB87" s="479">
        <f t="shared" si="13"/>
        <v>1.153602123</v>
      </c>
      <c r="EC87" s="479">
        <f t="shared" si="13"/>
        <v>1.153602123</v>
      </c>
      <c r="ED87" s="479">
        <f t="shared" si="13"/>
        <v>1.153602123</v>
      </c>
      <c r="EE87" s="479">
        <f t="shared" si="13"/>
        <v>0</v>
      </c>
      <c r="EF87" s="479">
        <f t="shared" si="13"/>
        <v>0</v>
      </c>
      <c r="EG87" s="479">
        <f t="shared" si="13"/>
        <v>0</v>
      </c>
      <c r="EH87" s="479">
        <f t="shared" si="13"/>
        <v>0</v>
      </c>
      <c r="EI87" s="479">
        <f t="shared" si="13"/>
        <v>0</v>
      </c>
      <c r="EJ87" s="479">
        <f t="shared" si="13"/>
        <v>0</v>
      </c>
      <c r="EK87" s="479">
        <f t="shared" si="13"/>
        <v>3.460806368</v>
      </c>
      <c r="EL87" s="479">
        <f t="shared" si="13"/>
        <v>3.460806368</v>
      </c>
      <c r="EM87" s="479">
        <f t="shared" si="13"/>
        <v>10.3824191</v>
      </c>
      <c r="EN87" s="479">
        <f t="shared" si="13"/>
        <v>10.3824191</v>
      </c>
      <c r="EO87" s="479">
        <f t="shared" si="13"/>
        <v>16.15042972</v>
      </c>
      <c r="EP87" s="479">
        <f t="shared" si="13"/>
        <v>19.61123608</v>
      </c>
      <c r="EQ87" s="479">
        <f t="shared" si="13"/>
        <v>25.3792467</v>
      </c>
      <c r="ER87" s="479">
        <f t="shared" si="13"/>
        <v>25.3792467</v>
      </c>
      <c r="ES87" s="479">
        <f t="shared" si="13"/>
        <v>27.68645094</v>
      </c>
      <c r="ET87" s="484">
        <f t="shared" si="13"/>
        <v>29.99365519</v>
      </c>
      <c r="EU87" s="484">
        <f t="shared" si="13"/>
        <v>40.37607429</v>
      </c>
      <c r="EV87" s="484">
        <f t="shared" si="13"/>
        <v>36.91526792</v>
      </c>
      <c r="EW87" s="484">
        <f t="shared" si="13"/>
        <v>38.06887005</v>
      </c>
      <c r="EX87" s="484">
        <f t="shared" si="13"/>
        <v>50.7584934</v>
      </c>
      <c r="EY87" s="484">
        <f t="shared" si="13"/>
        <v>50.7584934</v>
      </c>
      <c r="EZ87" s="484">
        <f t="shared" si="13"/>
        <v>54.21929976</v>
      </c>
      <c r="FA87" s="484">
        <f t="shared" si="13"/>
        <v>46.14408491</v>
      </c>
      <c r="FB87" s="484">
        <f t="shared" si="13"/>
        <v>35.7616658</v>
      </c>
      <c r="FC87" s="484">
        <f t="shared" si="13"/>
        <v>41.52967641</v>
      </c>
      <c r="FD87" s="484">
        <f t="shared" si="13"/>
        <v>44.99048278</v>
      </c>
      <c r="FE87" s="484">
        <f t="shared" si="13"/>
        <v>34.60806368</v>
      </c>
      <c r="FF87" s="484">
        <f t="shared" si="13"/>
        <v>35.7616658</v>
      </c>
      <c r="FG87" s="484">
        <f t="shared" si="13"/>
        <v>38.06887005</v>
      </c>
      <c r="FH87" s="484">
        <f t="shared" si="13"/>
        <v>51.91209552</v>
      </c>
      <c r="FI87" s="484">
        <f t="shared" si="13"/>
        <v>56.52650401</v>
      </c>
      <c r="FJ87" s="480">
        <f t="shared" si="13"/>
        <v>49.60489127</v>
      </c>
      <c r="FK87" s="480">
        <f t="shared" si="13"/>
        <v>43.83688066</v>
      </c>
      <c r="FL87" s="480">
        <f t="shared" si="13"/>
        <v>49.60489127</v>
      </c>
      <c r="FM87" s="480">
        <f t="shared" si="13"/>
        <v>61.1409125</v>
      </c>
      <c r="FN87" s="480">
        <f t="shared" si="13"/>
        <v>59.98731038</v>
      </c>
      <c r="FO87" s="480">
        <f t="shared" si="13"/>
        <v>48.45128915</v>
      </c>
      <c r="FP87" s="480">
        <f t="shared" si="13"/>
        <v>46.14408491</v>
      </c>
      <c r="FQ87" s="468"/>
      <c r="FR87" s="471"/>
      <c r="FS87" s="482">
        <f t="shared" si="10"/>
        <v>-0.1836734694</v>
      </c>
      <c r="FT87" s="473"/>
      <c r="FU87" s="474"/>
      <c r="FV87" s="469"/>
      <c r="FW87" s="469"/>
      <c r="FX87" s="469"/>
      <c r="FY87" s="469"/>
      <c r="FZ87" s="469"/>
      <c r="GA87" s="469"/>
      <c r="GB87" s="469"/>
      <c r="GC87" s="469"/>
      <c r="GD87" s="469"/>
      <c r="GE87" s="469"/>
      <c r="GF87" s="469"/>
      <c r="GG87" s="469"/>
      <c r="GH87" s="469"/>
      <c r="GI87" s="469"/>
      <c r="GJ87" s="469"/>
      <c r="GK87" s="469"/>
    </row>
    <row r="88" ht="15.75" customHeight="1">
      <c r="A88" s="472">
        <v>6.0</v>
      </c>
      <c r="B88" s="469" t="s">
        <v>106</v>
      </c>
      <c r="C88" s="474">
        <v>67877.0</v>
      </c>
      <c r="D88" s="466"/>
      <c r="E88" s="466"/>
      <c r="F88" s="466"/>
      <c r="G88" s="466"/>
      <c r="H88" s="466"/>
      <c r="I88" s="466"/>
      <c r="J88" s="467"/>
      <c r="K88" s="467"/>
      <c r="L88" s="467"/>
      <c r="M88" s="467"/>
      <c r="N88" s="467"/>
      <c r="O88" s="467"/>
      <c r="P88" s="467"/>
      <c r="Q88" s="467"/>
      <c r="R88" s="468"/>
      <c r="S88" s="468"/>
      <c r="T88" s="468"/>
      <c r="U88" s="469"/>
      <c r="V88" s="469"/>
      <c r="W88" s="469"/>
      <c r="X88" s="469"/>
      <c r="Y88" s="469"/>
      <c r="Z88" s="469"/>
      <c r="AA88" s="469"/>
      <c r="AB88" s="469"/>
      <c r="AC88" s="469"/>
      <c r="AD88" s="469"/>
      <c r="AE88" s="468"/>
      <c r="AF88" s="468"/>
      <c r="AG88" s="468"/>
      <c r="AH88" s="468"/>
      <c r="AI88" s="479">
        <f t="shared" ref="AI88:FP88" si="14">sum(AC9:AI9)/($C$88/100000)</f>
        <v>0</v>
      </c>
      <c r="AJ88" s="479">
        <f t="shared" si="14"/>
        <v>0</v>
      </c>
      <c r="AK88" s="479">
        <f t="shared" si="14"/>
        <v>0</v>
      </c>
      <c r="AL88" s="479">
        <f t="shared" si="14"/>
        <v>0</v>
      </c>
      <c r="AM88" s="479">
        <f t="shared" si="14"/>
        <v>0</v>
      </c>
      <c r="AN88" s="479">
        <f t="shared" si="14"/>
        <v>0</v>
      </c>
      <c r="AO88" s="479">
        <f t="shared" si="14"/>
        <v>1.47325309</v>
      </c>
      <c r="AP88" s="479">
        <f t="shared" si="14"/>
        <v>1.47325309</v>
      </c>
      <c r="AQ88" s="479">
        <f t="shared" si="14"/>
        <v>1.47325309</v>
      </c>
      <c r="AR88" s="479">
        <f t="shared" si="14"/>
        <v>1.47325309</v>
      </c>
      <c r="AS88" s="479">
        <f t="shared" si="14"/>
        <v>1.47325309</v>
      </c>
      <c r="AT88" s="479">
        <f t="shared" si="14"/>
        <v>1.47325309</v>
      </c>
      <c r="AU88" s="479">
        <f t="shared" si="14"/>
        <v>1.47325309</v>
      </c>
      <c r="AV88" s="479">
        <f t="shared" si="14"/>
        <v>0</v>
      </c>
      <c r="AW88" s="479">
        <f t="shared" si="14"/>
        <v>0</v>
      </c>
      <c r="AX88" s="479">
        <f t="shared" si="14"/>
        <v>0</v>
      </c>
      <c r="AY88" s="479">
        <f t="shared" si="14"/>
        <v>0</v>
      </c>
      <c r="AZ88" s="479">
        <f t="shared" si="14"/>
        <v>0</v>
      </c>
      <c r="BA88" s="479">
        <f t="shared" si="14"/>
        <v>0</v>
      </c>
      <c r="BB88" s="479">
        <f t="shared" si="14"/>
        <v>0</v>
      </c>
      <c r="BC88" s="479">
        <f t="shared" si="14"/>
        <v>0</v>
      </c>
      <c r="BD88" s="479">
        <f t="shared" si="14"/>
        <v>0</v>
      </c>
      <c r="BE88" s="479">
        <f t="shared" si="14"/>
        <v>0</v>
      </c>
      <c r="BF88" s="479">
        <f t="shared" si="14"/>
        <v>0</v>
      </c>
      <c r="BG88" s="479">
        <f t="shared" si="14"/>
        <v>0</v>
      </c>
      <c r="BH88" s="479">
        <f t="shared" si="14"/>
        <v>0</v>
      </c>
      <c r="BI88" s="479">
        <f t="shared" si="14"/>
        <v>0</v>
      </c>
      <c r="BJ88" s="479">
        <f t="shared" si="14"/>
        <v>0</v>
      </c>
      <c r="BK88" s="479">
        <f t="shared" si="14"/>
        <v>0</v>
      </c>
      <c r="BL88" s="479">
        <f t="shared" si="14"/>
        <v>0</v>
      </c>
      <c r="BM88" s="479">
        <f t="shared" si="14"/>
        <v>0</v>
      </c>
      <c r="BN88" s="479">
        <f t="shared" si="14"/>
        <v>0</v>
      </c>
      <c r="BO88" s="479">
        <f t="shared" si="14"/>
        <v>0</v>
      </c>
      <c r="BP88" s="479">
        <f t="shared" si="14"/>
        <v>0</v>
      </c>
      <c r="BQ88" s="479">
        <f t="shared" si="14"/>
        <v>0</v>
      </c>
      <c r="BR88" s="479">
        <f t="shared" si="14"/>
        <v>0</v>
      </c>
      <c r="BS88" s="479">
        <f t="shared" si="14"/>
        <v>0</v>
      </c>
      <c r="BT88" s="479">
        <f t="shared" si="14"/>
        <v>0</v>
      </c>
      <c r="BU88" s="479">
        <f t="shared" si="14"/>
        <v>0</v>
      </c>
      <c r="BV88" s="479">
        <f t="shared" si="14"/>
        <v>0</v>
      </c>
      <c r="BW88" s="479">
        <f t="shared" si="14"/>
        <v>0</v>
      </c>
      <c r="BX88" s="479">
        <f t="shared" si="14"/>
        <v>0</v>
      </c>
      <c r="BY88" s="479">
        <f t="shared" si="14"/>
        <v>0</v>
      </c>
      <c r="BZ88" s="479">
        <f t="shared" si="14"/>
        <v>1.47325309</v>
      </c>
      <c r="CA88" s="479">
        <f t="shared" si="14"/>
        <v>2.94650618</v>
      </c>
      <c r="CB88" s="479">
        <f t="shared" si="14"/>
        <v>2.94650618</v>
      </c>
      <c r="CC88" s="479">
        <f t="shared" si="14"/>
        <v>2.94650618</v>
      </c>
      <c r="CD88" s="479">
        <f t="shared" si="14"/>
        <v>2.94650618</v>
      </c>
      <c r="CE88" s="479">
        <f t="shared" si="14"/>
        <v>2.94650618</v>
      </c>
      <c r="CF88" s="479">
        <f t="shared" si="14"/>
        <v>5.893012361</v>
      </c>
      <c r="CG88" s="479">
        <f t="shared" si="14"/>
        <v>4.41975927</v>
      </c>
      <c r="CH88" s="479">
        <f t="shared" si="14"/>
        <v>2.94650618</v>
      </c>
      <c r="CI88" s="479">
        <f t="shared" si="14"/>
        <v>2.94650618</v>
      </c>
      <c r="CJ88" s="479">
        <f t="shared" si="14"/>
        <v>2.94650618</v>
      </c>
      <c r="CK88" s="479">
        <f t="shared" si="14"/>
        <v>2.94650618</v>
      </c>
      <c r="CL88" s="479">
        <f t="shared" si="14"/>
        <v>2.94650618</v>
      </c>
      <c r="CM88" s="479">
        <f t="shared" si="14"/>
        <v>0</v>
      </c>
      <c r="CN88" s="479">
        <f t="shared" si="14"/>
        <v>1.47325309</v>
      </c>
      <c r="CO88" s="479">
        <f t="shared" si="14"/>
        <v>1.47325309</v>
      </c>
      <c r="CP88" s="479">
        <f t="shared" si="14"/>
        <v>1.47325309</v>
      </c>
      <c r="CQ88" s="479">
        <f t="shared" si="14"/>
        <v>1.47325309</v>
      </c>
      <c r="CR88" s="479">
        <f t="shared" si="14"/>
        <v>1.47325309</v>
      </c>
      <c r="CS88" s="479">
        <f t="shared" si="14"/>
        <v>1.47325309</v>
      </c>
      <c r="CT88" s="479">
        <f t="shared" si="14"/>
        <v>1.47325309</v>
      </c>
      <c r="CU88" s="479">
        <f t="shared" si="14"/>
        <v>0</v>
      </c>
      <c r="CV88" s="479">
        <f t="shared" si="14"/>
        <v>0</v>
      </c>
      <c r="CW88" s="479">
        <f t="shared" si="14"/>
        <v>0</v>
      </c>
      <c r="CX88" s="479">
        <f t="shared" si="14"/>
        <v>0</v>
      </c>
      <c r="CY88" s="479">
        <f t="shared" si="14"/>
        <v>1.47325309</v>
      </c>
      <c r="CZ88" s="479">
        <f t="shared" si="14"/>
        <v>1.47325309</v>
      </c>
      <c r="DA88" s="479">
        <f t="shared" si="14"/>
        <v>1.47325309</v>
      </c>
      <c r="DB88" s="479">
        <f t="shared" si="14"/>
        <v>1.47325309</v>
      </c>
      <c r="DC88" s="479">
        <f t="shared" si="14"/>
        <v>1.47325309</v>
      </c>
      <c r="DD88" s="479">
        <f t="shared" si="14"/>
        <v>1.47325309</v>
      </c>
      <c r="DE88" s="479">
        <f t="shared" si="14"/>
        <v>1.47325309</v>
      </c>
      <c r="DF88" s="479">
        <f t="shared" si="14"/>
        <v>0</v>
      </c>
      <c r="DG88" s="479">
        <f t="shared" si="14"/>
        <v>0</v>
      </c>
      <c r="DH88" s="479">
        <f t="shared" si="14"/>
        <v>0</v>
      </c>
      <c r="DI88" s="479">
        <f t="shared" si="14"/>
        <v>0</v>
      </c>
      <c r="DJ88" s="479">
        <f t="shared" si="14"/>
        <v>0</v>
      </c>
      <c r="DK88" s="479">
        <f t="shared" si="14"/>
        <v>0</v>
      </c>
      <c r="DL88" s="479">
        <f t="shared" si="14"/>
        <v>0</v>
      </c>
      <c r="DM88" s="479">
        <f t="shared" si="14"/>
        <v>0</v>
      </c>
      <c r="DN88" s="479">
        <f t="shared" si="14"/>
        <v>0</v>
      </c>
      <c r="DO88" s="479">
        <f t="shared" si="14"/>
        <v>0</v>
      </c>
      <c r="DP88" s="479">
        <f t="shared" si="14"/>
        <v>0</v>
      </c>
      <c r="DQ88" s="479">
        <f t="shared" si="14"/>
        <v>0</v>
      </c>
      <c r="DR88" s="479">
        <f t="shared" si="14"/>
        <v>0</v>
      </c>
      <c r="DS88" s="479">
        <f t="shared" si="14"/>
        <v>0</v>
      </c>
      <c r="DT88" s="479">
        <f t="shared" si="14"/>
        <v>1.47325309</v>
      </c>
      <c r="DU88" s="479">
        <f t="shared" si="14"/>
        <v>1.47325309</v>
      </c>
      <c r="DV88" s="479">
        <f t="shared" si="14"/>
        <v>1.47325309</v>
      </c>
      <c r="DW88" s="479">
        <f t="shared" si="14"/>
        <v>1.47325309</v>
      </c>
      <c r="DX88" s="479">
        <f t="shared" si="14"/>
        <v>1.47325309</v>
      </c>
      <c r="DY88" s="479">
        <f t="shared" si="14"/>
        <v>1.47325309</v>
      </c>
      <c r="DZ88" s="479">
        <f t="shared" si="14"/>
        <v>1.47325309</v>
      </c>
      <c r="EA88" s="479">
        <f t="shared" si="14"/>
        <v>0</v>
      </c>
      <c r="EB88" s="479">
        <f t="shared" si="14"/>
        <v>0</v>
      </c>
      <c r="EC88" s="479">
        <f t="shared" si="14"/>
        <v>1.47325309</v>
      </c>
      <c r="ED88" s="479">
        <f t="shared" si="14"/>
        <v>4.41975927</v>
      </c>
      <c r="EE88" s="479">
        <f t="shared" si="14"/>
        <v>4.41975927</v>
      </c>
      <c r="EF88" s="479">
        <f t="shared" si="14"/>
        <v>5.893012361</v>
      </c>
      <c r="EG88" s="479">
        <f t="shared" si="14"/>
        <v>7.366265451</v>
      </c>
      <c r="EH88" s="479">
        <f t="shared" si="14"/>
        <v>7.366265451</v>
      </c>
      <c r="EI88" s="479">
        <f t="shared" si="14"/>
        <v>7.366265451</v>
      </c>
      <c r="EJ88" s="479">
        <f t="shared" si="14"/>
        <v>5.893012361</v>
      </c>
      <c r="EK88" s="479">
        <f t="shared" si="14"/>
        <v>2.94650618</v>
      </c>
      <c r="EL88" s="479">
        <f t="shared" si="14"/>
        <v>7.366265451</v>
      </c>
      <c r="EM88" s="479">
        <f t="shared" si="14"/>
        <v>7.366265451</v>
      </c>
      <c r="EN88" s="479">
        <f t="shared" si="14"/>
        <v>5.893012361</v>
      </c>
      <c r="EO88" s="479">
        <f t="shared" si="14"/>
        <v>13.25927781</v>
      </c>
      <c r="EP88" s="479">
        <f t="shared" si="14"/>
        <v>16.20578399</v>
      </c>
      <c r="EQ88" s="479">
        <f t="shared" si="14"/>
        <v>17.67903708</v>
      </c>
      <c r="ER88" s="479">
        <f t="shared" si="14"/>
        <v>17.67903708</v>
      </c>
      <c r="ES88" s="479">
        <f t="shared" si="14"/>
        <v>19.15229017</v>
      </c>
      <c r="ET88" s="486">
        <f t="shared" si="14"/>
        <v>22.09879635</v>
      </c>
      <c r="EU88" s="486">
        <f t="shared" si="14"/>
        <v>22.09879635</v>
      </c>
      <c r="EV88" s="486">
        <f t="shared" si="14"/>
        <v>16.20578399</v>
      </c>
      <c r="EW88" s="486">
        <f t="shared" si="14"/>
        <v>16.20578399</v>
      </c>
      <c r="EX88" s="486">
        <f t="shared" si="14"/>
        <v>22.09879635</v>
      </c>
      <c r="EY88" s="486">
        <f t="shared" si="14"/>
        <v>33.88482107</v>
      </c>
      <c r="EZ88" s="486">
        <f t="shared" si="14"/>
        <v>32.41156798</v>
      </c>
      <c r="FA88" s="486">
        <f t="shared" si="14"/>
        <v>42.72433961</v>
      </c>
      <c r="FB88" s="486">
        <f t="shared" si="14"/>
        <v>47.14409888</v>
      </c>
      <c r="FC88" s="486">
        <f t="shared" si="14"/>
        <v>55.98361743</v>
      </c>
      <c r="FD88" s="486">
        <f t="shared" si="14"/>
        <v>61.87662979</v>
      </c>
      <c r="FE88" s="486">
        <f t="shared" si="14"/>
        <v>60.4033767</v>
      </c>
      <c r="FF88" s="486">
        <f t="shared" si="14"/>
        <v>57.45687052</v>
      </c>
      <c r="FG88" s="486">
        <f t="shared" si="14"/>
        <v>67.76964215</v>
      </c>
      <c r="FH88" s="486">
        <f t="shared" si="14"/>
        <v>58.93012361</v>
      </c>
      <c r="FI88" s="486">
        <f t="shared" si="14"/>
        <v>70.71614833</v>
      </c>
      <c r="FJ88" s="480">
        <f t="shared" si="14"/>
        <v>61.87662979</v>
      </c>
      <c r="FK88" s="480">
        <f t="shared" si="14"/>
        <v>58.93012361</v>
      </c>
      <c r="FL88" s="480">
        <f t="shared" si="14"/>
        <v>70.71614833</v>
      </c>
      <c r="FM88" s="480">
        <f t="shared" si="14"/>
        <v>67.76964215</v>
      </c>
      <c r="FN88" s="480">
        <f t="shared" si="14"/>
        <v>60.4033767</v>
      </c>
      <c r="FO88" s="480">
        <f t="shared" si="14"/>
        <v>66.29638906</v>
      </c>
      <c r="FP88" s="480">
        <f t="shared" si="14"/>
        <v>61.87662979</v>
      </c>
      <c r="FQ88" s="468"/>
      <c r="FR88" s="471"/>
      <c r="FS88" s="482">
        <f t="shared" si="10"/>
        <v>-0.125</v>
      </c>
      <c r="FT88" s="473"/>
      <c r="FU88" s="474"/>
      <c r="FV88" s="469"/>
      <c r="FW88" s="469"/>
      <c r="FX88" s="469"/>
      <c r="FY88" s="469"/>
      <c r="FZ88" s="469"/>
      <c r="GA88" s="469"/>
      <c r="GB88" s="469"/>
      <c r="GC88" s="469"/>
      <c r="GD88" s="469"/>
      <c r="GE88" s="469"/>
      <c r="GF88" s="469"/>
      <c r="GG88" s="469"/>
      <c r="GH88" s="469"/>
      <c r="GI88" s="469"/>
      <c r="GJ88" s="469"/>
      <c r="GK88" s="469"/>
    </row>
    <row r="89" ht="15.75" customHeight="1">
      <c r="A89" s="472">
        <v>7.0</v>
      </c>
      <c r="B89" s="469" t="s">
        <v>107</v>
      </c>
      <c r="C89" s="474">
        <v>310298.0</v>
      </c>
      <c r="D89" s="466"/>
      <c r="E89" s="466"/>
      <c r="F89" s="466"/>
      <c r="G89" s="466"/>
      <c r="H89" s="466"/>
      <c r="I89" s="466"/>
      <c r="J89" s="467"/>
      <c r="K89" s="467"/>
      <c r="L89" s="467"/>
      <c r="M89" s="467"/>
      <c r="N89" s="467"/>
      <c r="O89" s="467"/>
      <c r="P89" s="467"/>
      <c r="Q89" s="467"/>
      <c r="R89" s="468"/>
      <c r="S89" s="468"/>
      <c r="T89" s="468"/>
      <c r="U89" s="469"/>
      <c r="V89" s="469"/>
      <c r="W89" s="469"/>
      <c r="X89" s="469"/>
      <c r="Y89" s="469"/>
      <c r="Z89" s="469"/>
      <c r="AA89" s="469"/>
      <c r="AB89" s="469"/>
      <c r="AC89" s="469"/>
      <c r="AD89" s="469"/>
      <c r="AE89" s="468"/>
      <c r="AF89" s="468"/>
      <c r="AG89" s="468"/>
      <c r="AH89" s="468"/>
      <c r="AI89" s="479">
        <f t="shared" ref="AI89:FP89" si="15">sum(AC10:AI10)/($C$89/100000)</f>
        <v>0.3222708493</v>
      </c>
      <c r="AJ89" s="479">
        <f t="shared" si="15"/>
        <v>0.3222708493</v>
      </c>
      <c r="AK89" s="479">
        <f t="shared" si="15"/>
        <v>0.3222708493</v>
      </c>
      <c r="AL89" s="479">
        <f t="shared" si="15"/>
        <v>0</v>
      </c>
      <c r="AM89" s="479">
        <f t="shared" si="15"/>
        <v>0</v>
      </c>
      <c r="AN89" s="479">
        <f t="shared" si="15"/>
        <v>0</v>
      </c>
      <c r="AO89" s="479">
        <f t="shared" si="15"/>
        <v>0</v>
      </c>
      <c r="AP89" s="479">
        <f t="shared" si="15"/>
        <v>0</v>
      </c>
      <c r="AQ89" s="479">
        <f t="shared" si="15"/>
        <v>0</v>
      </c>
      <c r="AR89" s="479">
        <f t="shared" si="15"/>
        <v>0</v>
      </c>
      <c r="AS89" s="479">
        <f t="shared" si="15"/>
        <v>0</v>
      </c>
      <c r="AT89" s="479">
        <f t="shared" si="15"/>
        <v>0</v>
      </c>
      <c r="AU89" s="479">
        <f t="shared" si="15"/>
        <v>0</v>
      </c>
      <c r="AV89" s="479">
        <f t="shared" si="15"/>
        <v>0</v>
      </c>
      <c r="AW89" s="479">
        <f t="shared" si="15"/>
        <v>0</v>
      </c>
      <c r="AX89" s="479">
        <f t="shared" si="15"/>
        <v>0.3222708493</v>
      </c>
      <c r="AY89" s="479">
        <f t="shared" si="15"/>
        <v>0.3222708493</v>
      </c>
      <c r="AZ89" s="479">
        <f t="shared" si="15"/>
        <v>0.3222708493</v>
      </c>
      <c r="BA89" s="479">
        <f t="shared" si="15"/>
        <v>1.289083397</v>
      </c>
      <c r="BB89" s="479">
        <f t="shared" si="15"/>
        <v>1.933625096</v>
      </c>
      <c r="BC89" s="479">
        <f t="shared" si="15"/>
        <v>3.222708493</v>
      </c>
      <c r="BD89" s="479">
        <f t="shared" si="15"/>
        <v>3.544979342</v>
      </c>
      <c r="BE89" s="479">
        <f t="shared" si="15"/>
        <v>3.867250192</v>
      </c>
      <c r="BF89" s="479">
        <f t="shared" si="15"/>
        <v>3.867250192</v>
      </c>
      <c r="BG89" s="479">
        <f t="shared" si="15"/>
        <v>4.189521041</v>
      </c>
      <c r="BH89" s="479">
        <f t="shared" si="15"/>
        <v>3.222708493</v>
      </c>
      <c r="BI89" s="479">
        <f t="shared" si="15"/>
        <v>2.578166795</v>
      </c>
      <c r="BJ89" s="479">
        <f t="shared" si="15"/>
        <v>1.611354247</v>
      </c>
      <c r="BK89" s="479">
        <f t="shared" si="15"/>
        <v>1.289083397</v>
      </c>
      <c r="BL89" s="479">
        <f t="shared" si="15"/>
        <v>1.289083397</v>
      </c>
      <c r="BM89" s="479">
        <f t="shared" si="15"/>
        <v>1.933625096</v>
      </c>
      <c r="BN89" s="479">
        <f t="shared" si="15"/>
        <v>1.611354247</v>
      </c>
      <c r="BO89" s="479">
        <f t="shared" si="15"/>
        <v>1.611354247</v>
      </c>
      <c r="BP89" s="479">
        <f t="shared" si="15"/>
        <v>1.611354247</v>
      </c>
      <c r="BQ89" s="479">
        <f t="shared" si="15"/>
        <v>1.289083397</v>
      </c>
      <c r="BR89" s="479">
        <f t="shared" si="15"/>
        <v>1.289083397</v>
      </c>
      <c r="BS89" s="479">
        <f t="shared" si="15"/>
        <v>0.9668125479</v>
      </c>
      <c r="BT89" s="479">
        <f t="shared" si="15"/>
        <v>1.611354247</v>
      </c>
      <c r="BU89" s="479">
        <f t="shared" si="15"/>
        <v>1.611354247</v>
      </c>
      <c r="BV89" s="479">
        <f t="shared" si="15"/>
        <v>1.611354247</v>
      </c>
      <c r="BW89" s="479">
        <f t="shared" si="15"/>
        <v>2.578166795</v>
      </c>
      <c r="BX89" s="479">
        <f t="shared" si="15"/>
        <v>3.222708493</v>
      </c>
      <c r="BY89" s="479">
        <f t="shared" si="15"/>
        <v>3.222708493</v>
      </c>
      <c r="BZ89" s="479">
        <f t="shared" si="15"/>
        <v>2.900437644</v>
      </c>
      <c r="CA89" s="479">
        <f t="shared" si="15"/>
        <v>1.611354247</v>
      </c>
      <c r="CB89" s="479">
        <f t="shared" si="15"/>
        <v>2.900437644</v>
      </c>
      <c r="CC89" s="479">
        <f t="shared" si="15"/>
        <v>4.51179189</v>
      </c>
      <c r="CD89" s="479">
        <f t="shared" si="15"/>
        <v>3.544979342</v>
      </c>
      <c r="CE89" s="479">
        <f t="shared" si="15"/>
        <v>3.544979342</v>
      </c>
      <c r="CF89" s="479">
        <f t="shared" si="15"/>
        <v>4.189521041</v>
      </c>
      <c r="CG89" s="479">
        <f t="shared" si="15"/>
        <v>4.189521041</v>
      </c>
      <c r="CH89" s="479">
        <f t="shared" si="15"/>
        <v>5.800875288</v>
      </c>
      <c r="CI89" s="479">
        <f t="shared" si="15"/>
        <v>4.83406274</v>
      </c>
      <c r="CJ89" s="479">
        <f t="shared" si="15"/>
        <v>3.222708493</v>
      </c>
      <c r="CK89" s="479">
        <f t="shared" si="15"/>
        <v>3.544979342</v>
      </c>
      <c r="CL89" s="479">
        <f t="shared" si="15"/>
        <v>3.544979342</v>
      </c>
      <c r="CM89" s="479">
        <f t="shared" si="15"/>
        <v>2.900437644</v>
      </c>
      <c r="CN89" s="479">
        <f t="shared" si="15"/>
        <v>3.544979342</v>
      </c>
      <c r="CO89" s="479">
        <f t="shared" si="15"/>
        <v>2.578166795</v>
      </c>
      <c r="CP89" s="479">
        <f t="shared" si="15"/>
        <v>2.578166795</v>
      </c>
      <c r="CQ89" s="479">
        <f t="shared" si="15"/>
        <v>4.189521041</v>
      </c>
      <c r="CR89" s="479">
        <f t="shared" si="15"/>
        <v>3.867250192</v>
      </c>
      <c r="CS89" s="479">
        <f t="shared" si="15"/>
        <v>3.222708493</v>
      </c>
      <c r="CT89" s="479">
        <f t="shared" si="15"/>
        <v>3.222708493</v>
      </c>
      <c r="CU89" s="479">
        <f t="shared" si="15"/>
        <v>2.578166795</v>
      </c>
      <c r="CV89" s="479">
        <f t="shared" si="15"/>
        <v>2.578166795</v>
      </c>
      <c r="CW89" s="479">
        <f t="shared" si="15"/>
        <v>2.578166795</v>
      </c>
      <c r="CX89" s="479">
        <f t="shared" si="15"/>
        <v>0.9668125479</v>
      </c>
      <c r="CY89" s="479">
        <f t="shared" si="15"/>
        <v>1.289083397</v>
      </c>
      <c r="CZ89" s="479">
        <f t="shared" si="15"/>
        <v>2.578166795</v>
      </c>
      <c r="DA89" s="479">
        <f t="shared" si="15"/>
        <v>2.900437644</v>
      </c>
      <c r="DB89" s="479">
        <f t="shared" si="15"/>
        <v>3.222708493</v>
      </c>
      <c r="DC89" s="479">
        <f t="shared" si="15"/>
        <v>3.222708493</v>
      </c>
      <c r="DD89" s="479">
        <f t="shared" si="15"/>
        <v>4.189521041</v>
      </c>
      <c r="DE89" s="479">
        <f t="shared" si="15"/>
        <v>4.189521041</v>
      </c>
      <c r="DF89" s="479">
        <f t="shared" si="15"/>
        <v>3.867250192</v>
      </c>
      <c r="DG89" s="479">
        <f t="shared" si="15"/>
        <v>4.189521041</v>
      </c>
      <c r="DH89" s="479">
        <f t="shared" si="15"/>
        <v>5.156333589</v>
      </c>
      <c r="DI89" s="479">
        <f t="shared" si="15"/>
        <v>5.156333589</v>
      </c>
      <c r="DJ89" s="479">
        <f t="shared" si="15"/>
        <v>5.478604438</v>
      </c>
      <c r="DK89" s="479">
        <f t="shared" si="15"/>
        <v>6.123146137</v>
      </c>
      <c r="DL89" s="479">
        <f t="shared" si="15"/>
        <v>6.445416986</v>
      </c>
      <c r="DM89" s="479">
        <f t="shared" si="15"/>
        <v>7.089958685</v>
      </c>
      <c r="DN89" s="479">
        <f t="shared" si="15"/>
        <v>7.089958685</v>
      </c>
      <c r="DO89" s="479">
        <f t="shared" si="15"/>
        <v>8.701312931</v>
      </c>
      <c r="DP89" s="479">
        <f t="shared" si="15"/>
        <v>11.27947973</v>
      </c>
      <c r="DQ89" s="479">
        <f t="shared" si="15"/>
        <v>11.92402142</v>
      </c>
      <c r="DR89" s="479">
        <f t="shared" si="15"/>
        <v>13.53537567</v>
      </c>
      <c r="DS89" s="479">
        <f t="shared" si="15"/>
        <v>15.14672992</v>
      </c>
      <c r="DT89" s="479">
        <f t="shared" si="15"/>
        <v>16.43581331</v>
      </c>
      <c r="DU89" s="479">
        <f t="shared" si="15"/>
        <v>18.69170926</v>
      </c>
      <c r="DV89" s="479">
        <f t="shared" si="15"/>
        <v>19.33625096</v>
      </c>
      <c r="DW89" s="479">
        <f t="shared" si="15"/>
        <v>19.33625096</v>
      </c>
      <c r="DX89" s="479">
        <f t="shared" si="15"/>
        <v>20.30306351</v>
      </c>
      <c r="DY89" s="479">
        <f t="shared" si="15"/>
        <v>18.36943841</v>
      </c>
      <c r="DZ89" s="479">
        <f t="shared" si="15"/>
        <v>19.33625096</v>
      </c>
      <c r="EA89" s="479">
        <f t="shared" si="15"/>
        <v>19.01398011</v>
      </c>
      <c r="EB89" s="479">
        <f t="shared" si="15"/>
        <v>15.46900077</v>
      </c>
      <c r="EC89" s="479">
        <f t="shared" si="15"/>
        <v>13.53537567</v>
      </c>
      <c r="ED89" s="479">
        <f t="shared" si="15"/>
        <v>11.92402142</v>
      </c>
      <c r="EE89" s="479">
        <f t="shared" si="15"/>
        <v>11.60175058</v>
      </c>
      <c r="EF89" s="479">
        <f t="shared" si="15"/>
        <v>12.24629227</v>
      </c>
      <c r="EG89" s="479">
        <f t="shared" si="15"/>
        <v>11.27947973</v>
      </c>
      <c r="EH89" s="479">
        <f t="shared" si="15"/>
        <v>10.95720888</v>
      </c>
      <c r="EI89" s="479">
        <f t="shared" si="15"/>
        <v>12.56856312</v>
      </c>
      <c r="EJ89" s="479">
        <f t="shared" si="15"/>
        <v>14.17991737</v>
      </c>
      <c r="EK89" s="479">
        <f t="shared" si="15"/>
        <v>15.79127162</v>
      </c>
      <c r="EL89" s="479">
        <f t="shared" si="15"/>
        <v>17.40262586</v>
      </c>
      <c r="EM89" s="479">
        <f t="shared" si="15"/>
        <v>16.43581331</v>
      </c>
      <c r="EN89" s="479">
        <f t="shared" si="15"/>
        <v>16.43581331</v>
      </c>
      <c r="EO89" s="479">
        <f t="shared" si="15"/>
        <v>20.30306351</v>
      </c>
      <c r="EP89" s="479">
        <f t="shared" si="15"/>
        <v>24.1703137</v>
      </c>
      <c r="EQ89" s="479">
        <f t="shared" si="15"/>
        <v>24.1703137</v>
      </c>
      <c r="ER89" s="479">
        <f t="shared" si="15"/>
        <v>25.4593971</v>
      </c>
      <c r="ES89" s="479">
        <f t="shared" si="15"/>
        <v>26.10393879</v>
      </c>
      <c r="ET89" s="484">
        <f t="shared" si="15"/>
        <v>27.71529304</v>
      </c>
      <c r="EU89" s="484">
        <f t="shared" si="15"/>
        <v>36.09433512</v>
      </c>
      <c r="EV89" s="484">
        <f t="shared" si="15"/>
        <v>37.70568937</v>
      </c>
      <c r="EW89" s="484">
        <f t="shared" si="15"/>
        <v>37.70568937</v>
      </c>
      <c r="EX89" s="484">
        <f t="shared" si="15"/>
        <v>41.57293956</v>
      </c>
      <c r="EY89" s="484">
        <f t="shared" si="15"/>
        <v>43.50656466</v>
      </c>
      <c r="EZ89" s="484">
        <f t="shared" si="15"/>
        <v>46.4070023</v>
      </c>
      <c r="FA89" s="484">
        <f t="shared" si="15"/>
        <v>50.59652334</v>
      </c>
      <c r="FB89" s="484">
        <f t="shared" si="15"/>
        <v>46.08473145</v>
      </c>
      <c r="FC89" s="484">
        <f t="shared" si="15"/>
        <v>47.37381485</v>
      </c>
      <c r="FD89" s="484">
        <f t="shared" si="15"/>
        <v>48.01835655</v>
      </c>
      <c r="FE89" s="484">
        <f t="shared" si="15"/>
        <v>48.01835655</v>
      </c>
      <c r="FF89" s="484">
        <f t="shared" si="15"/>
        <v>51.88560674</v>
      </c>
      <c r="FG89" s="484">
        <f t="shared" si="15"/>
        <v>52.85241929</v>
      </c>
      <c r="FH89" s="484">
        <f t="shared" si="15"/>
        <v>52.85241929</v>
      </c>
      <c r="FI89" s="484">
        <f t="shared" si="15"/>
        <v>54.78604438</v>
      </c>
      <c r="FJ89" s="480">
        <f t="shared" si="15"/>
        <v>56.39739863</v>
      </c>
      <c r="FK89" s="480">
        <f t="shared" si="15"/>
        <v>60.90919052</v>
      </c>
      <c r="FL89" s="480">
        <f t="shared" si="15"/>
        <v>64.13189901</v>
      </c>
      <c r="FM89" s="480">
        <f t="shared" si="15"/>
        <v>70.89958685</v>
      </c>
      <c r="FN89" s="480">
        <f t="shared" si="15"/>
        <v>71.8663994</v>
      </c>
      <c r="FO89" s="480">
        <f t="shared" si="15"/>
        <v>70.89958685</v>
      </c>
      <c r="FP89" s="480">
        <f t="shared" si="15"/>
        <v>72.18867025</v>
      </c>
      <c r="FQ89" s="468"/>
      <c r="FR89" s="471"/>
      <c r="FS89" s="482">
        <f t="shared" si="10"/>
        <v>0.3176470588</v>
      </c>
      <c r="FT89" s="473"/>
      <c r="FU89" s="474"/>
      <c r="FV89" s="469"/>
      <c r="FW89" s="469"/>
      <c r="FX89" s="469"/>
      <c r="FY89" s="469"/>
      <c r="FZ89" s="469"/>
      <c r="GA89" s="469"/>
      <c r="GB89" s="469"/>
      <c r="GC89" s="469"/>
      <c r="GD89" s="469"/>
      <c r="GE89" s="469"/>
      <c r="GF89" s="469"/>
      <c r="GG89" s="469"/>
      <c r="GH89" s="469"/>
      <c r="GI89" s="469"/>
      <c r="GJ89" s="469"/>
      <c r="GK89" s="469"/>
    </row>
    <row r="90" ht="15.75" customHeight="1">
      <c r="A90" s="472">
        <v>8.0</v>
      </c>
      <c r="B90" s="469" t="s">
        <v>108</v>
      </c>
      <c r="C90" s="474">
        <v>117920.0</v>
      </c>
      <c r="D90" s="466"/>
      <c r="E90" s="466"/>
      <c r="F90" s="466"/>
      <c r="G90" s="466"/>
      <c r="H90" s="466"/>
      <c r="I90" s="466"/>
      <c r="J90" s="467"/>
      <c r="K90" s="467"/>
      <c r="L90" s="467"/>
      <c r="M90" s="467"/>
      <c r="N90" s="467"/>
      <c r="O90" s="467"/>
      <c r="P90" s="467"/>
      <c r="Q90" s="467"/>
      <c r="R90" s="468"/>
      <c r="S90" s="468"/>
      <c r="T90" s="468"/>
      <c r="U90" s="469"/>
      <c r="V90" s="469"/>
      <c r="W90" s="469"/>
      <c r="X90" s="469"/>
      <c r="Y90" s="469"/>
      <c r="Z90" s="469"/>
      <c r="AA90" s="469"/>
      <c r="AB90" s="469"/>
      <c r="AC90" s="469"/>
      <c r="AD90" s="469"/>
      <c r="AE90" s="468"/>
      <c r="AF90" s="468"/>
      <c r="AG90" s="468"/>
      <c r="AH90" s="468"/>
      <c r="AI90" s="479">
        <f t="shared" ref="AI90:FP90" si="16">sum(AC11:AI11)/($C$90/100000)</f>
        <v>0</v>
      </c>
      <c r="AJ90" s="479">
        <f t="shared" si="16"/>
        <v>0</v>
      </c>
      <c r="AK90" s="479">
        <f t="shared" si="16"/>
        <v>0</v>
      </c>
      <c r="AL90" s="479">
        <f t="shared" si="16"/>
        <v>0</v>
      </c>
      <c r="AM90" s="479">
        <f t="shared" si="16"/>
        <v>0</v>
      </c>
      <c r="AN90" s="479">
        <f t="shared" si="16"/>
        <v>0</v>
      </c>
      <c r="AO90" s="479">
        <f t="shared" si="16"/>
        <v>0</v>
      </c>
      <c r="AP90" s="479">
        <f t="shared" si="16"/>
        <v>0</v>
      </c>
      <c r="AQ90" s="479">
        <f t="shared" si="16"/>
        <v>0</v>
      </c>
      <c r="AR90" s="479">
        <f t="shared" si="16"/>
        <v>0</v>
      </c>
      <c r="AS90" s="479">
        <f t="shared" si="16"/>
        <v>0</v>
      </c>
      <c r="AT90" s="479">
        <f t="shared" si="16"/>
        <v>0</v>
      </c>
      <c r="AU90" s="479">
        <f t="shared" si="16"/>
        <v>0</v>
      </c>
      <c r="AV90" s="479">
        <f t="shared" si="16"/>
        <v>0.8480325645</v>
      </c>
      <c r="AW90" s="479">
        <f t="shared" si="16"/>
        <v>0.8480325645</v>
      </c>
      <c r="AX90" s="479">
        <f t="shared" si="16"/>
        <v>0.8480325645</v>
      </c>
      <c r="AY90" s="479">
        <f t="shared" si="16"/>
        <v>0.8480325645</v>
      </c>
      <c r="AZ90" s="479">
        <f t="shared" si="16"/>
        <v>0.8480325645</v>
      </c>
      <c r="BA90" s="479">
        <f t="shared" si="16"/>
        <v>2.544097693</v>
      </c>
      <c r="BB90" s="479">
        <f t="shared" si="16"/>
        <v>3.392130258</v>
      </c>
      <c r="BC90" s="479">
        <f t="shared" si="16"/>
        <v>2.544097693</v>
      </c>
      <c r="BD90" s="479">
        <f t="shared" si="16"/>
        <v>2.544097693</v>
      </c>
      <c r="BE90" s="479">
        <f t="shared" si="16"/>
        <v>3.392130258</v>
      </c>
      <c r="BF90" s="479">
        <f t="shared" si="16"/>
        <v>5.936227951</v>
      </c>
      <c r="BG90" s="479">
        <f t="shared" si="16"/>
        <v>6.784260516</v>
      </c>
      <c r="BH90" s="479">
        <f t="shared" si="16"/>
        <v>5.088195387</v>
      </c>
      <c r="BI90" s="479">
        <f t="shared" si="16"/>
        <v>4.240162822</v>
      </c>
      <c r="BJ90" s="479">
        <f t="shared" si="16"/>
        <v>4.240162822</v>
      </c>
      <c r="BK90" s="479">
        <f t="shared" si="16"/>
        <v>4.240162822</v>
      </c>
      <c r="BL90" s="479">
        <f t="shared" si="16"/>
        <v>3.392130258</v>
      </c>
      <c r="BM90" s="479">
        <f t="shared" si="16"/>
        <v>0.8480325645</v>
      </c>
      <c r="BN90" s="479">
        <f t="shared" si="16"/>
        <v>0.8480325645</v>
      </c>
      <c r="BO90" s="479">
        <f t="shared" si="16"/>
        <v>1.696065129</v>
      </c>
      <c r="BP90" s="479">
        <f t="shared" si="16"/>
        <v>2.544097693</v>
      </c>
      <c r="BQ90" s="479">
        <f t="shared" si="16"/>
        <v>3.392130258</v>
      </c>
      <c r="BR90" s="479">
        <f t="shared" si="16"/>
        <v>3.392130258</v>
      </c>
      <c r="BS90" s="479">
        <f t="shared" si="16"/>
        <v>3.392130258</v>
      </c>
      <c r="BT90" s="479">
        <f t="shared" si="16"/>
        <v>4.240162822</v>
      </c>
      <c r="BU90" s="479">
        <f t="shared" si="16"/>
        <v>3.392130258</v>
      </c>
      <c r="BV90" s="479">
        <f t="shared" si="16"/>
        <v>2.544097693</v>
      </c>
      <c r="BW90" s="479">
        <f t="shared" si="16"/>
        <v>2.544097693</v>
      </c>
      <c r="BX90" s="479">
        <f t="shared" si="16"/>
        <v>1.696065129</v>
      </c>
      <c r="BY90" s="479">
        <f t="shared" si="16"/>
        <v>1.696065129</v>
      </c>
      <c r="BZ90" s="479">
        <f t="shared" si="16"/>
        <v>1.696065129</v>
      </c>
      <c r="CA90" s="479">
        <f t="shared" si="16"/>
        <v>0.8480325645</v>
      </c>
      <c r="CB90" s="479">
        <f t="shared" si="16"/>
        <v>0.8480325645</v>
      </c>
      <c r="CC90" s="479">
        <f t="shared" si="16"/>
        <v>0.8480325645</v>
      </c>
      <c r="CD90" s="479">
        <f t="shared" si="16"/>
        <v>0</v>
      </c>
      <c r="CE90" s="479">
        <f t="shared" si="16"/>
        <v>0.8480325645</v>
      </c>
      <c r="CF90" s="479">
        <f t="shared" si="16"/>
        <v>1.696065129</v>
      </c>
      <c r="CG90" s="479">
        <f t="shared" si="16"/>
        <v>2.544097693</v>
      </c>
      <c r="CH90" s="479">
        <f t="shared" si="16"/>
        <v>2.544097693</v>
      </c>
      <c r="CI90" s="479">
        <f t="shared" si="16"/>
        <v>3.392130258</v>
      </c>
      <c r="CJ90" s="479">
        <f t="shared" si="16"/>
        <v>3.392130258</v>
      </c>
      <c r="CK90" s="479">
        <f t="shared" si="16"/>
        <v>3.392130258</v>
      </c>
      <c r="CL90" s="479">
        <f t="shared" si="16"/>
        <v>2.544097693</v>
      </c>
      <c r="CM90" s="479">
        <f t="shared" si="16"/>
        <v>1.696065129</v>
      </c>
      <c r="CN90" s="479">
        <f t="shared" si="16"/>
        <v>1.696065129</v>
      </c>
      <c r="CO90" s="479">
        <f t="shared" si="16"/>
        <v>2.544097693</v>
      </c>
      <c r="CP90" s="479">
        <f t="shared" si="16"/>
        <v>2.544097693</v>
      </c>
      <c r="CQ90" s="479">
        <f t="shared" si="16"/>
        <v>2.544097693</v>
      </c>
      <c r="CR90" s="479">
        <f t="shared" si="16"/>
        <v>8.480325645</v>
      </c>
      <c r="CS90" s="479">
        <f t="shared" si="16"/>
        <v>8.480325645</v>
      </c>
      <c r="CT90" s="479">
        <f t="shared" si="16"/>
        <v>9.328358209</v>
      </c>
      <c r="CU90" s="479">
        <f t="shared" si="16"/>
        <v>8.480325645</v>
      </c>
      <c r="CV90" s="479">
        <f t="shared" si="16"/>
        <v>8.480325645</v>
      </c>
      <c r="CW90" s="479">
        <f t="shared" si="16"/>
        <v>8.480325645</v>
      </c>
      <c r="CX90" s="479">
        <f t="shared" si="16"/>
        <v>10.17639077</v>
      </c>
      <c r="CY90" s="479">
        <f t="shared" si="16"/>
        <v>4.240162822</v>
      </c>
      <c r="CZ90" s="479">
        <f t="shared" si="16"/>
        <v>4.240162822</v>
      </c>
      <c r="DA90" s="479">
        <f t="shared" si="16"/>
        <v>4.240162822</v>
      </c>
      <c r="DB90" s="479">
        <f t="shared" si="16"/>
        <v>5.088195387</v>
      </c>
      <c r="DC90" s="479">
        <f t="shared" si="16"/>
        <v>4.240162822</v>
      </c>
      <c r="DD90" s="479">
        <f t="shared" si="16"/>
        <v>3.392130258</v>
      </c>
      <c r="DE90" s="479">
        <f t="shared" si="16"/>
        <v>1.696065129</v>
      </c>
      <c r="DF90" s="479">
        <f t="shared" si="16"/>
        <v>1.696065129</v>
      </c>
      <c r="DG90" s="479">
        <f t="shared" si="16"/>
        <v>1.696065129</v>
      </c>
      <c r="DH90" s="479">
        <f t="shared" si="16"/>
        <v>0.8480325645</v>
      </c>
      <c r="DI90" s="479">
        <f t="shared" si="16"/>
        <v>3.392130258</v>
      </c>
      <c r="DJ90" s="479">
        <f t="shared" si="16"/>
        <v>5.936227951</v>
      </c>
      <c r="DK90" s="479">
        <f t="shared" si="16"/>
        <v>10.17639077</v>
      </c>
      <c r="DL90" s="479">
        <f t="shared" si="16"/>
        <v>10.17639077</v>
      </c>
      <c r="DM90" s="479">
        <f t="shared" si="16"/>
        <v>11.02442334</v>
      </c>
      <c r="DN90" s="479">
        <f t="shared" si="16"/>
        <v>12.72048847</v>
      </c>
      <c r="DO90" s="479">
        <f t="shared" si="16"/>
        <v>16.11261872</v>
      </c>
      <c r="DP90" s="479">
        <f t="shared" si="16"/>
        <v>20.35278155</v>
      </c>
      <c r="DQ90" s="479">
        <f t="shared" si="16"/>
        <v>17.80868385</v>
      </c>
      <c r="DR90" s="479">
        <f t="shared" si="16"/>
        <v>13.56852103</v>
      </c>
      <c r="DS90" s="479">
        <f t="shared" si="16"/>
        <v>13.56852103</v>
      </c>
      <c r="DT90" s="479">
        <f t="shared" si="16"/>
        <v>13.56852103</v>
      </c>
      <c r="DU90" s="479">
        <f t="shared" si="16"/>
        <v>13.56852103</v>
      </c>
      <c r="DV90" s="479">
        <f t="shared" si="16"/>
        <v>12.72048847</v>
      </c>
      <c r="DW90" s="479">
        <f t="shared" si="16"/>
        <v>10.17639077</v>
      </c>
      <c r="DX90" s="479">
        <f t="shared" si="16"/>
        <v>11.8724559</v>
      </c>
      <c r="DY90" s="479">
        <f t="shared" si="16"/>
        <v>11.8724559</v>
      </c>
      <c r="DZ90" s="479">
        <f t="shared" si="16"/>
        <v>14.4165536</v>
      </c>
      <c r="EA90" s="479">
        <f t="shared" si="16"/>
        <v>16.11261872</v>
      </c>
      <c r="EB90" s="479">
        <f t="shared" si="16"/>
        <v>21.20081411</v>
      </c>
      <c r="EC90" s="479">
        <f t="shared" si="16"/>
        <v>22.89687924</v>
      </c>
      <c r="ED90" s="479">
        <f t="shared" si="16"/>
        <v>21.20081411</v>
      </c>
      <c r="EE90" s="479">
        <f t="shared" si="16"/>
        <v>19.50474898</v>
      </c>
      <c r="EF90" s="479">
        <f t="shared" si="16"/>
        <v>27.98507463</v>
      </c>
      <c r="EG90" s="479">
        <f t="shared" si="16"/>
        <v>26.2890095</v>
      </c>
      <c r="EH90" s="479">
        <f t="shared" si="16"/>
        <v>27.13704206</v>
      </c>
      <c r="EI90" s="479">
        <f t="shared" si="16"/>
        <v>45.79375848</v>
      </c>
      <c r="EJ90" s="479">
        <f t="shared" si="16"/>
        <v>50.0339213</v>
      </c>
      <c r="EK90" s="479">
        <f t="shared" si="16"/>
        <v>52.578019</v>
      </c>
      <c r="EL90" s="479">
        <f t="shared" si="16"/>
        <v>54.27408412</v>
      </c>
      <c r="EM90" s="479">
        <f t="shared" si="16"/>
        <v>50.0339213</v>
      </c>
      <c r="EN90" s="479">
        <f t="shared" si="16"/>
        <v>49.18588874</v>
      </c>
      <c r="EO90" s="479">
        <f t="shared" si="16"/>
        <v>50.88195387</v>
      </c>
      <c r="EP90" s="479">
        <f t="shared" si="16"/>
        <v>28.83310719</v>
      </c>
      <c r="EQ90" s="479">
        <f t="shared" si="16"/>
        <v>25.44097693</v>
      </c>
      <c r="ER90" s="479">
        <f t="shared" si="16"/>
        <v>22.04884668</v>
      </c>
      <c r="ES90" s="479">
        <f t="shared" si="16"/>
        <v>27.98507463</v>
      </c>
      <c r="ET90" s="484">
        <f t="shared" si="16"/>
        <v>27.13704206</v>
      </c>
      <c r="EU90" s="484">
        <f t="shared" si="16"/>
        <v>28.83310719</v>
      </c>
      <c r="EV90" s="484">
        <f t="shared" si="16"/>
        <v>24.59294437</v>
      </c>
      <c r="EW90" s="484">
        <f t="shared" si="16"/>
        <v>27.13704206</v>
      </c>
      <c r="EX90" s="484">
        <f t="shared" si="16"/>
        <v>33.92130258</v>
      </c>
      <c r="EY90" s="484">
        <f t="shared" si="16"/>
        <v>38.1614654</v>
      </c>
      <c r="EZ90" s="484">
        <f t="shared" si="16"/>
        <v>39.85753053</v>
      </c>
      <c r="FA90" s="484">
        <f t="shared" si="16"/>
        <v>39.85753053</v>
      </c>
      <c r="FB90" s="484">
        <f t="shared" si="16"/>
        <v>39.00949796</v>
      </c>
      <c r="FC90" s="484">
        <f t="shared" si="16"/>
        <v>41.55359566</v>
      </c>
      <c r="FD90" s="484">
        <f t="shared" si="16"/>
        <v>48.33785617</v>
      </c>
      <c r="FE90" s="484">
        <f t="shared" si="16"/>
        <v>50.88195387</v>
      </c>
      <c r="FF90" s="484">
        <f t="shared" si="16"/>
        <v>59.36227951</v>
      </c>
      <c r="FG90" s="484">
        <f t="shared" si="16"/>
        <v>58.51424695</v>
      </c>
      <c r="FH90" s="484">
        <f t="shared" si="16"/>
        <v>76.3229308</v>
      </c>
      <c r="FI90" s="484">
        <f t="shared" si="16"/>
        <v>78.86702849</v>
      </c>
      <c r="FJ90" s="480">
        <f t="shared" si="16"/>
        <v>78.86702849</v>
      </c>
      <c r="FK90" s="480">
        <f t="shared" si="16"/>
        <v>78.86702849</v>
      </c>
      <c r="FL90" s="480">
        <f t="shared" si="16"/>
        <v>72.08276798</v>
      </c>
      <c r="FM90" s="480">
        <f t="shared" si="16"/>
        <v>65.29850746</v>
      </c>
      <c r="FN90" s="480">
        <f t="shared" si="16"/>
        <v>69.53867028</v>
      </c>
      <c r="FO90" s="480">
        <f t="shared" si="16"/>
        <v>53.42605156</v>
      </c>
      <c r="FP90" s="480">
        <f t="shared" si="16"/>
        <v>58.51424695</v>
      </c>
      <c r="FQ90" s="468"/>
      <c r="FR90" s="471"/>
      <c r="FS90" s="482">
        <f t="shared" si="10"/>
        <v>-0.2580645161</v>
      </c>
      <c r="FT90" s="473"/>
      <c r="FU90" s="474"/>
      <c r="FV90" s="469"/>
      <c r="FW90" s="469"/>
      <c r="FX90" s="469"/>
      <c r="FY90" s="469"/>
      <c r="FZ90" s="469"/>
      <c r="GA90" s="469"/>
      <c r="GB90" s="469"/>
      <c r="GC90" s="469"/>
      <c r="GD90" s="469"/>
      <c r="GE90" s="469"/>
      <c r="GF90" s="469"/>
      <c r="GG90" s="469"/>
      <c r="GH90" s="469"/>
      <c r="GI90" s="469"/>
      <c r="GJ90" s="469"/>
      <c r="GK90" s="469"/>
    </row>
    <row r="91" ht="15.75" customHeight="1">
      <c r="A91" s="472">
        <v>9.0</v>
      </c>
      <c r="B91" s="469" t="s">
        <v>109</v>
      </c>
      <c r="C91" s="474">
        <v>31757.0</v>
      </c>
      <c r="D91" s="466"/>
      <c r="E91" s="466"/>
      <c r="F91" s="466"/>
      <c r="G91" s="466"/>
      <c r="H91" s="466"/>
      <c r="I91" s="466"/>
      <c r="J91" s="467"/>
      <c r="K91" s="467"/>
      <c r="L91" s="467"/>
      <c r="M91" s="467"/>
      <c r="N91" s="467"/>
      <c r="O91" s="467"/>
      <c r="P91" s="467"/>
      <c r="Q91" s="467"/>
      <c r="R91" s="468"/>
      <c r="S91" s="468"/>
      <c r="T91" s="468"/>
      <c r="U91" s="469"/>
      <c r="V91" s="469"/>
      <c r="W91" s="469"/>
      <c r="X91" s="469"/>
      <c r="Y91" s="469"/>
      <c r="Z91" s="469"/>
      <c r="AA91" s="469"/>
      <c r="AB91" s="469"/>
      <c r="AC91" s="469"/>
      <c r="AD91" s="469"/>
      <c r="AE91" s="468"/>
      <c r="AF91" s="468"/>
      <c r="AG91" s="468"/>
      <c r="AH91" s="468"/>
      <c r="AI91" s="479">
        <f t="shared" ref="AI91:FP91" si="17">sum(AC12:AI12)/($C$91/100000)</f>
        <v>0</v>
      </c>
      <c r="AJ91" s="479">
        <f t="shared" si="17"/>
        <v>0</v>
      </c>
      <c r="AK91" s="479">
        <f t="shared" si="17"/>
        <v>0</v>
      </c>
      <c r="AL91" s="479">
        <f t="shared" si="17"/>
        <v>0</v>
      </c>
      <c r="AM91" s="479">
        <f t="shared" si="17"/>
        <v>0</v>
      </c>
      <c r="AN91" s="479">
        <f t="shared" si="17"/>
        <v>0</v>
      </c>
      <c r="AO91" s="479">
        <f t="shared" si="17"/>
        <v>0</v>
      </c>
      <c r="AP91" s="479">
        <f t="shared" si="17"/>
        <v>6.297824102</v>
      </c>
      <c r="AQ91" s="479">
        <f t="shared" si="17"/>
        <v>6.297824102</v>
      </c>
      <c r="AR91" s="479">
        <f t="shared" si="17"/>
        <v>6.297824102</v>
      </c>
      <c r="AS91" s="479">
        <f t="shared" si="17"/>
        <v>6.297824102</v>
      </c>
      <c r="AT91" s="479">
        <f t="shared" si="17"/>
        <v>6.297824102</v>
      </c>
      <c r="AU91" s="479">
        <f t="shared" si="17"/>
        <v>6.297824102</v>
      </c>
      <c r="AV91" s="479">
        <f t="shared" si="17"/>
        <v>6.297824102</v>
      </c>
      <c r="AW91" s="479">
        <f t="shared" si="17"/>
        <v>0</v>
      </c>
      <c r="AX91" s="479">
        <f t="shared" si="17"/>
        <v>0</v>
      </c>
      <c r="AY91" s="479">
        <f t="shared" si="17"/>
        <v>0</v>
      </c>
      <c r="AZ91" s="479">
        <f t="shared" si="17"/>
        <v>0</v>
      </c>
      <c r="BA91" s="479">
        <f t="shared" si="17"/>
        <v>0</v>
      </c>
      <c r="BB91" s="479">
        <f t="shared" si="17"/>
        <v>0</v>
      </c>
      <c r="BC91" s="479">
        <f t="shared" si="17"/>
        <v>0</v>
      </c>
      <c r="BD91" s="479">
        <f t="shared" si="17"/>
        <v>0</v>
      </c>
      <c r="BE91" s="479">
        <f t="shared" si="17"/>
        <v>0</v>
      </c>
      <c r="BF91" s="479">
        <f t="shared" si="17"/>
        <v>0</v>
      </c>
      <c r="BG91" s="479">
        <f t="shared" si="17"/>
        <v>0</v>
      </c>
      <c r="BH91" s="479">
        <f t="shared" si="17"/>
        <v>0</v>
      </c>
      <c r="BI91" s="479">
        <f t="shared" si="17"/>
        <v>0</v>
      </c>
      <c r="BJ91" s="479">
        <f t="shared" si="17"/>
        <v>0</v>
      </c>
      <c r="BK91" s="479">
        <f t="shared" si="17"/>
        <v>0</v>
      </c>
      <c r="BL91" s="479">
        <f t="shared" si="17"/>
        <v>0</v>
      </c>
      <c r="BM91" s="479">
        <f t="shared" si="17"/>
        <v>0</v>
      </c>
      <c r="BN91" s="479">
        <f t="shared" si="17"/>
        <v>0</v>
      </c>
      <c r="BO91" s="479">
        <f t="shared" si="17"/>
        <v>0</v>
      </c>
      <c r="BP91" s="479">
        <f t="shared" si="17"/>
        <v>0</v>
      </c>
      <c r="BQ91" s="479">
        <f t="shared" si="17"/>
        <v>0</v>
      </c>
      <c r="BR91" s="479">
        <f t="shared" si="17"/>
        <v>3.148912051</v>
      </c>
      <c r="BS91" s="479">
        <f t="shared" si="17"/>
        <v>3.148912051</v>
      </c>
      <c r="BT91" s="479">
        <f t="shared" si="17"/>
        <v>6.297824102</v>
      </c>
      <c r="BU91" s="479">
        <f t="shared" si="17"/>
        <v>6.297824102</v>
      </c>
      <c r="BV91" s="479">
        <f t="shared" si="17"/>
        <v>6.297824102</v>
      </c>
      <c r="BW91" s="479">
        <f t="shared" si="17"/>
        <v>6.297824102</v>
      </c>
      <c r="BX91" s="479">
        <f t="shared" si="17"/>
        <v>6.297824102</v>
      </c>
      <c r="BY91" s="479">
        <f t="shared" si="17"/>
        <v>3.148912051</v>
      </c>
      <c r="BZ91" s="479">
        <f t="shared" si="17"/>
        <v>3.148912051</v>
      </c>
      <c r="CA91" s="479">
        <f t="shared" si="17"/>
        <v>0</v>
      </c>
      <c r="CB91" s="479">
        <f t="shared" si="17"/>
        <v>0</v>
      </c>
      <c r="CC91" s="479">
        <f t="shared" si="17"/>
        <v>6.297824102</v>
      </c>
      <c r="CD91" s="479">
        <f t="shared" si="17"/>
        <v>6.297824102</v>
      </c>
      <c r="CE91" s="479">
        <f t="shared" si="17"/>
        <v>6.297824102</v>
      </c>
      <c r="CF91" s="479">
        <f t="shared" si="17"/>
        <v>6.297824102</v>
      </c>
      <c r="CG91" s="479">
        <f t="shared" si="17"/>
        <v>6.297824102</v>
      </c>
      <c r="CH91" s="479">
        <f t="shared" si="17"/>
        <v>6.297824102</v>
      </c>
      <c r="CI91" s="479">
        <f t="shared" si="17"/>
        <v>9.446736153</v>
      </c>
      <c r="CJ91" s="479">
        <f t="shared" si="17"/>
        <v>3.148912051</v>
      </c>
      <c r="CK91" s="479">
        <f t="shared" si="17"/>
        <v>6.297824102</v>
      </c>
      <c r="CL91" s="479">
        <f t="shared" si="17"/>
        <v>6.297824102</v>
      </c>
      <c r="CM91" s="479">
        <f t="shared" si="17"/>
        <v>6.297824102</v>
      </c>
      <c r="CN91" s="479">
        <f t="shared" si="17"/>
        <v>9.446736153</v>
      </c>
      <c r="CO91" s="479">
        <f t="shared" si="17"/>
        <v>12.5956482</v>
      </c>
      <c r="CP91" s="479">
        <f t="shared" si="17"/>
        <v>9.446736153</v>
      </c>
      <c r="CQ91" s="479">
        <f t="shared" si="17"/>
        <v>9.446736153</v>
      </c>
      <c r="CR91" s="479">
        <f t="shared" si="17"/>
        <v>9.446736153</v>
      </c>
      <c r="CS91" s="479">
        <f t="shared" si="17"/>
        <v>12.5956482</v>
      </c>
      <c r="CT91" s="479">
        <f t="shared" si="17"/>
        <v>15.74456025</v>
      </c>
      <c r="CU91" s="479">
        <f t="shared" si="17"/>
        <v>15.74456025</v>
      </c>
      <c r="CV91" s="479">
        <f t="shared" si="17"/>
        <v>15.74456025</v>
      </c>
      <c r="CW91" s="479">
        <f t="shared" si="17"/>
        <v>15.74456025</v>
      </c>
      <c r="CX91" s="479">
        <f t="shared" si="17"/>
        <v>15.74456025</v>
      </c>
      <c r="CY91" s="479">
        <f t="shared" si="17"/>
        <v>18.89347231</v>
      </c>
      <c r="CZ91" s="479">
        <f t="shared" si="17"/>
        <v>15.74456025</v>
      </c>
      <c r="DA91" s="479">
        <f t="shared" si="17"/>
        <v>12.5956482</v>
      </c>
      <c r="DB91" s="479">
        <f t="shared" si="17"/>
        <v>12.5956482</v>
      </c>
      <c r="DC91" s="479">
        <f t="shared" si="17"/>
        <v>12.5956482</v>
      </c>
      <c r="DD91" s="479">
        <f t="shared" si="17"/>
        <v>12.5956482</v>
      </c>
      <c r="DE91" s="479">
        <f t="shared" si="17"/>
        <v>12.5956482</v>
      </c>
      <c r="DF91" s="479">
        <f t="shared" si="17"/>
        <v>6.297824102</v>
      </c>
      <c r="DG91" s="479">
        <f t="shared" si="17"/>
        <v>12.5956482</v>
      </c>
      <c r="DH91" s="479">
        <f t="shared" si="17"/>
        <v>15.74456025</v>
      </c>
      <c r="DI91" s="479">
        <f t="shared" si="17"/>
        <v>15.74456025</v>
      </c>
      <c r="DJ91" s="479">
        <f t="shared" si="17"/>
        <v>18.89347231</v>
      </c>
      <c r="DK91" s="479">
        <f t="shared" si="17"/>
        <v>22.04238436</v>
      </c>
      <c r="DL91" s="479">
        <f t="shared" si="17"/>
        <v>25.19129641</v>
      </c>
      <c r="DM91" s="479">
        <f t="shared" si="17"/>
        <v>25.19129641</v>
      </c>
      <c r="DN91" s="479">
        <f t="shared" si="17"/>
        <v>25.19129641</v>
      </c>
      <c r="DO91" s="479">
        <f t="shared" si="17"/>
        <v>22.04238436</v>
      </c>
      <c r="DP91" s="479">
        <f t="shared" si="17"/>
        <v>28.34020846</v>
      </c>
      <c r="DQ91" s="479">
        <f t="shared" si="17"/>
        <v>22.04238436</v>
      </c>
      <c r="DR91" s="479">
        <f t="shared" si="17"/>
        <v>18.89347231</v>
      </c>
      <c r="DS91" s="479">
        <f t="shared" si="17"/>
        <v>15.74456025</v>
      </c>
      <c r="DT91" s="479">
        <f t="shared" si="17"/>
        <v>15.74456025</v>
      </c>
      <c r="DU91" s="479">
        <f t="shared" si="17"/>
        <v>9.446736153</v>
      </c>
      <c r="DV91" s="479">
        <f t="shared" si="17"/>
        <v>9.446736153</v>
      </c>
      <c r="DW91" s="479">
        <f t="shared" si="17"/>
        <v>9.446736153</v>
      </c>
      <c r="DX91" s="479">
        <f t="shared" si="17"/>
        <v>12.5956482</v>
      </c>
      <c r="DY91" s="479">
        <f t="shared" si="17"/>
        <v>12.5956482</v>
      </c>
      <c r="DZ91" s="479">
        <f t="shared" si="17"/>
        <v>12.5956482</v>
      </c>
      <c r="EA91" s="479">
        <f t="shared" si="17"/>
        <v>15.74456025</v>
      </c>
      <c r="EB91" s="479">
        <f t="shared" si="17"/>
        <v>22.04238436</v>
      </c>
      <c r="EC91" s="479">
        <f t="shared" si="17"/>
        <v>22.04238436</v>
      </c>
      <c r="ED91" s="479">
        <f t="shared" si="17"/>
        <v>18.89347231</v>
      </c>
      <c r="EE91" s="479">
        <f t="shared" si="17"/>
        <v>15.74456025</v>
      </c>
      <c r="EF91" s="479">
        <f t="shared" si="17"/>
        <v>15.74456025</v>
      </c>
      <c r="EG91" s="479">
        <f t="shared" si="17"/>
        <v>15.74456025</v>
      </c>
      <c r="EH91" s="479">
        <f t="shared" si="17"/>
        <v>12.5956482</v>
      </c>
      <c r="EI91" s="479">
        <f t="shared" si="17"/>
        <v>6.297824102</v>
      </c>
      <c r="EJ91" s="479">
        <f t="shared" si="17"/>
        <v>6.297824102</v>
      </c>
      <c r="EK91" s="479">
        <f t="shared" si="17"/>
        <v>0</v>
      </c>
      <c r="EL91" s="479">
        <f t="shared" si="17"/>
        <v>0</v>
      </c>
      <c r="EM91" s="479">
        <f t="shared" si="17"/>
        <v>0</v>
      </c>
      <c r="EN91" s="479">
        <f t="shared" si="17"/>
        <v>6.297824102</v>
      </c>
      <c r="EO91" s="479">
        <f t="shared" si="17"/>
        <v>6.297824102</v>
      </c>
      <c r="EP91" s="479">
        <f t="shared" si="17"/>
        <v>9.446736153</v>
      </c>
      <c r="EQ91" s="479">
        <f t="shared" si="17"/>
        <v>15.74456025</v>
      </c>
      <c r="ER91" s="479">
        <f t="shared" si="17"/>
        <v>15.74456025</v>
      </c>
      <c r="ES91" s="479">
        <f t="shared" si="17"/>
        <v>22.04238436</v>
      </c>
      <c r="ET91" s="484">
        <f t="shared" si="17"/>
        <v>22.04238436</v>
      </c>
      <c r="EU91" s="484">
        <f t="shared" si="17"/>
        <v>22.04238436</v>
      </c>
      <c r="EV91" s="484">
        <f t="shared" si="17"/>
        <v>25.19129641</v>
      </c>
      <c r="EW91" s="484">
        <f t="shared" si="17"/>
        <v>28.34020846</v>
      </c>
      <c r="EX91" s="484">
        <f t="shared" si="17"/>
        <v>25.19129641</v>
      </c>
      <c r="EY91" s="484">
        <f t="shared" si="17"/>
        <v>37.78694461</v>
      </c>
      <c r="EZ91" s="484">
        <f t="shared" si="17"/>
        <v>47.23368076</v>
      </c>
      <c r="FA91" s="484">
        <f t="shared" si="17"/>
        <v>100.7651856</v>
      </c>
      <c r="FB91" s="484">
        <f t="shared" si="17"/>
        <v>100.7651856</v>
      </c>
      <c r="FC91" s="484">
        <f t="shared" si="17"/>
        <v>122.80757</v>
      </c>
      <c r="FD91" s="484">
        <f t="shared" si="17"/>
        <v>135.4032182</v>
      </c>
      <c r="FE91" s="484">
        <f t="shared" si="17"/>
        <v>192.0836351</v>
      </c>
      <c r="FF91" s="484">
        <f t="shared" si="17"/>
        <v>236.1684038</v>
      </c>
      <c r="FG91" s="484">
        <f t="shared" si="17"/>
        <v>295.9977328</v>
      </c>
      <c r="FH91" s="484">
        <f t="shared" si="17"/>
        <v>295.9977328</v>
      </c>
      <c r="FI91" s="484">
        <f t="shared" si="17"/>
        <v>409.3585666</v>
      </c>
      <c r="FJ91" s="481">
        <f t="shared" si="17"/>
        <v>503.8259281</v>
      </c>
      <c r="FK91" s="481">
        <f t="shared" si="17"/>
        <v>579.3998174</v>
      </c>
      <c r="FL91" s="481">
        <f t="shared" si="17"/>
        <v>579.3998174</v>
      </c>
      <c r="FM91" s="481">
        <f t="shared" si="17"/>
        <v>604.5911138</v>
      </c>
      <c r="FN91" s="481">
        <f t="shared" si="17"/>
        <v>547.9106969</v>
      </c>
      <c r="FO91" s="481">
        <f t="shared" si="17"/>
        <v>551.0596089</v>
      </c>
      <c r="FP91" s="481">
        <f t="shared" si="17"/>
        <v>447.1455112</v>
      </c>
      <c r="FQ91" s="468"/>
      <c r="FR91" s="471"/>
      <c r="FS91" s="482">
        <f t="shared" si="10"/>
        <v>0.09230769231</v>
      </c>
      <c r="FT91" s="473"/>
      <c r="FU91" s="474"/>
      <c r="FV91" s="469"/>
      <c r="FW91" s="469"/>
      <c r="FX91" s="469"/>
      <c r="FY91" s="469"/>
      <c r="FZ91" s="469"/>
      <c r="GA91" s="469"/>
      <c r="GB91" s="469"/>
      <c r="GC91" s="469"/>
      <c r="GD91" s="469"/>
      <c r="GE91" s="469"/>
      <c r="GF91" s="469"/>
      <c r="GG91" s="469"/>
      <c r="GH91" s="469"/>
      <c r="GI91" s="469"/>
      <c r="GJ91" s="469"/>
      <c r="GK91" s="469"/>
    </row>
    <row r="92" ht="15.75" customHeight="1">
      <c r="A92" s="472">
        <v>10.0</v>
      </c>
      <c r="B92" s="469" t="s">
        <v>110</v>
      </c>
      <c r="C92" s="474">
        <v>98287.0</v>
      </c>
      <c r="D92" s="466"/>
      <c r="E92" s="466"/>
      <c r="F92" s="466"/>
      <c r="G92" s="466"/>
      <c r="H92" s="466"/>
      <c r="I92" s="466"/>
      <c r="J92" s="467"/>
      <c r="K92" s="467"/>
      <c r="L92" s="467"/>
      <c r="M92" s="467"/>
      <c r="N92" s="467"/>
      <c r="O92" s="467"/>
      <c r="P92" s="467"/>
      <c r="Q92" s="467"/>
      <c r="R92" s="468"/>
      <c r="S92" s="468"/>
      <c r="T92" s="468"/>
      <c r="U92" s="469"/>
      <c r="V92" s="469"/>
      <c r="W92" s="469"/>
      <c r="X92" s="469"/>
      <c r="Y92" s="469"/>
      <c r="Z92" s="469"/>
      <c r="AA92" s="469"/>
      <c r="AB92" s="469"/>
      <c r="AC92" s="469"/>
      <c r="AD92" s="469"/>
      <c r="AE92" s="468"/>
      <c r="AF92" s="468"/>
      <c r="AG92" s="468"/>
      <c r="AH92" s="468"/>
      <c r="AI92" s="479">
        <f t="shared" ref="AI92:FP92" si="18">sum(AC13:AI13)/($C$92/100000)</f>
        <v>4.069714204</v>
      </c>
      <c r="AJ92" s="479">
        <f t="shared" si="18"/>
        <v>4.069714204</v>
      </c>
      <c r="AK92" s="479">
        <f t="shared" si="18"/>
        <v>4.069714204</v>
      </c>
      <c r="AL92" s="479">
        <f t="shared" si="18"/>
        <v>5.087142755</v>
      </c>
      <c r="AM92" s="479">
        <f t="shared" si="18"/>
        <v>5.087142755</v>
      </c>
      <c r="AN92" s="479">
        <f t="shared" si="18"/>
        <v>5.087142755</v>
      </c>
      <c r="AO92" s="479">
        <f t="shared" si="18"/>
        <v>3.052285653</v>
      </c>
      <c r="AP92" s="479">
        <f t="shared" si="18"/>
        <v>1.017428551</v>
      </c>
      <c r="AQ92" s="479">
        <f t="shared" si="18"/>
        <v>2.034857102</v>
      </c>
      <c r="AR92" s="479">
        <f t="shared" si="18"/>
        <v>2.034857102</v>
      </c>
      <c r="AS92" s="479">
        <f t="shared" si="18"/>
        <v>1.017428551</v>
      </c>
      <c r="AT92" s="479">
        <f t="shared" si="18"/>
        <v>1.017428551</v>
      </c>
      <c r="AU92" s="479">
        <f t="shared" si="18"/>
        <v>1.017428551</v>
      </c>
      <c r="AV92" s="479">
        <f t="shared" si="18"/>
        <v>1.017428551</v>
      </c>
      <c r="AW92" s="479">
        <f t="shared" si="18"/>
        <v>1.017428551</v>
      </c>
      <c r="AX92" s="479">
        <f t="shared" si="18"/>
        <v>0</v>
      </c>
      <c r="AY92" s="479">
        <f t="shared" si="18"/>
        <v>0</v>
      </c>
      <c r="AZ92" s="479">
        <f t="shared" si="18"/>
        <v>0</v>
      </c>
      <c r="BA92" s="479">
        <f t="shared" si="18"/>
        <v>0</v>
      </c>
      <c r="BB92" s="479">
        <f t="shared" si="18"/>
        <v>0</v>
      </c>
      <c r="BC92" s="479">
        <f t="shared" si="18"/>
        <v>0</v>
      </c>
      <c r="BD92" s="479">
        <f t="shared" si="18"/>
        <v>0</v>
      </c>
      <c r="BE92" s="479">
        <f t="shared" si="18"/>
        <v>0</v>
      </c>
      <c r="BF92" s="479">
        <f t="shared" si="18"/>
        <v>0</v>
      </c>
      <c r="BG92" s="479">
        <f t="shared" si="18"/>
        <v>0</v>
      </c>
      <c r="BH92" s="479">
        <f t="shared" si="18"/>
        <v>0</v>
      </c>
      <c r="BI92" s="479">
        <f t="shared" si="18"/>
        <v>0</v>
      </c>
      <c r="BJ92" s="479">
        <f t="shared" si="18"/>
        <v>1.017428551</v>
      </c>
      <c r="BK92" s="479">
        <f t="shared" si="18"/>
        <v>2.034857102</v>
      </c>
      <c r="BL92" s="479">
        <f t="shared" si="18"/>
        <v>2.034857102</v>
      </c>
      <c r="BM92" s="479">
        <f t="shared" si="18"/>
        <v>3.052285653</v>
      </c>
      <c r="BN92" s="479">
        <f t="shared" si="18"/>
        <v>3.052285653</v>
      </c>
      <c r="BO92" s="479">
        <f t="shared" si="18"/>
        <v>4.069714204</v>
      </c>
      <c r="BP92" s="479">
        <f t="shared" si="18"/>
        <v>4.069714204</v>
      </c>
      <c r="BQ92" s="479">
        <f t="shared" si="18"/>
        <v>3.052285653</v>
      </c>
      <c r="BR92" s="479">
        <f t="shared" si="18"/>
        <v>3.052285653</v>
      </c>
      <c r="BS92" s="479">
        <f t="shared" si="18"/>
        <v>3.052285653</v>
      </c>
      <c r="BT92" s="479">
        <f t="shared" si="18"/>
        <v>2.034857102</v>
      </c>
      <c r="BU92" s="479">
        <f t="shared" si="18"/>
        <v>5.087142755</v>
      </c>
      <c r="BV92" s="479">
        <f t="shared" si="18"/>
        <v>6.104571306</v>
      </c>
      <c r="BW92" s="479">
        <f t="shared" si="18"/>
        <v>6.104571306</v>
      </c>
      <c r="BX92" s="479">
        <f t="shared" si="18"/>
        <v>6.104571306</v>
      </c>
      <c r="BY92" s="479">
        <f t="shared" si="18"/>
        <v>6.104571306</v>
      </c>
      <c r="BZ92" s="479">
        <f t="shared" si="18"/>
        <v>8.139428409</v>
      </c>
      <c r="CA92" s="479">
        <f t="shared" si="18"/>
        <v>9.15685696</v>
      </c>
      <c r="CB92" s="479">
        <f t="shared" si="18"/>
        <v>6.104571306</v>
      </c>
      <c r="CC92" s="479">
        <f t="shared" si="18"/>
        <v>6.104571306</v>
      </c>
      <c r="CD92" s="479">
        <f t="shared" si="18"/>
        <v>6.104571306</v>
      </c>
      <c r="CE92" s="479">
        <f t="shared" si="18"/>
        <v>6.104571306</v>
      </c>
      <c r="CF92" s="479">
        <f t="shared" si="18"/>
        <v>10.17428551</v>
      </c>
      <c r="CG92" s="479">
        <f t="shared" si="18"/>
        <v>9.15685696</v>
      </c>
      <c r="CH92" s="479">
        <f t="shared" si="18"/>
        <v>8.139428409</v>
      </c>
      <c r="CI92" s="479">
        <f t="shared" si="18"/>
        <v>10.17428551</v>
      </c>
      <c r="CJ92" s="479">
        <f t="shared" si="18"/>
        <v>8.139428409</v>
      </c>
      <c r="CK92" s="479">
        <f t="shared" si="18"/>
        <v>8.139428409</v>
      </c>
      <c r="CL92" s="479">
        <f t="shared" si="18"/>
        <v>8.139428409</v>
      </c>
      <c r="CM92" s="479">
        <f t="shared" si="18"/>
        <v>7.121999858</v>
      </c>
      <c r="CN92" s="479">
        <f t="shared" si="18"/>
        <v>6.104571306</v>
      </c>
      <c r="CO92" s="479">
        <f t="shared" si="18"/>
        <v>7.121999858</v>
      </c>
      <c r="CP92" s="479">
        <f t="shared" si="18"/>
        <v>5.087142755</v>
      </c>
      <c r="CQ92" s="479">
        <f t="shared" si="18"/>
        <v>6.104571306</v>
      </c>
      <c r="CR92" s="479">
        <f t="shared" si="18"/>
        <v>6.104571306</v>
      </c>
      <c r="CS92" s="479">
        <f t="shared" si="18"/>
        <v>6.104571306</v>
      </c>
      <c r="CT92" s="479">
        <f t="shared" si="18"/>
        <v>2.034857102</v>
      </c>
      <c r="CU92" s="479">
        <f t="shared" si="18"/>
        <v>2.034857102</v>
      </c>
      <c r="CV92" s="479">
        <f t="shared" si="18"/>
        <v>5.087142755</v>
      </c>
      <c r="CW92" s="479">
        <f t="shared" si="18"/>
        <v>5.087142755</v>
      </c>
      <c r="CX92" s="479">
        <f t="shared" si="18"/>
        <v>4.069714204</v>
      </c>
      <c r="CY92" s="479">
        <f t="shared" si="18"/>
        <v>4.069714204</v>
      </c>
      <c r="CZ92" s="479">
        <f t="shared" si="18"/>
        <v>4.069714204</v>
      </c>
      <c r="DA92" s="479">
        <f t="shared" si="18"/>
        <v>7.121999858</v>
      </c>
      <c r="DB92" s="479">
        <f t="shared" si="18"/>
        <v>7.121999858</v>
      </c>
      <c r="DC92" s="479">
        <f t="shared" si="18"/>
        <v>3.052285653</v>
      </c>
      <c r="DD92" s="479">
        <f t="shared" si="18"/>
        <v>3.052285653</v>
      </c>
      <c r="DE92" s="479">
        <f t="shared" si="18"/>
        <v>3.052285653</v>
      </c>
      <c r="DF92" s="479">
        <f t="shared" si="18"/>
        <v>3.052285653</v>
      </c>
      <c r="DG92" s="479">
        <f t="shared" si="18"/>
        <v>3.052285653</v>
      </c>
      <c r="DH92" s="479">
        <f t="shared" si="18"/>
        <v>0</v>
      </c>
      <c r="DI92" s="479">
        <f t="shared" si="18"/>
        <v>0</v>
      </c>
      <c r="DJ92" s="479">
        <f t="shared" si="18"/>
        <v>0</v>
      </c>
      <c r="DK92" s="479">
        <f t="shared" si="18"/>
        <v>0</v>
      </c>
      <c r="DL92" s="479">
        <f t="shared" si="18"/>
        <v>0</v>
      </c>
      <c r="DM92" s="479">
        <f t="shared" si="18"/>
        <v>2.034857102</v>
      </c>
      <c r="DN92" s="479">
        <f t="shared" si="18"/>
        <v>2.034857102</v>
      </c>
      <c r="DO92" s="479">
        <f t="shared" si="18"/>
        <v>3.052285653</v>
      </c>
      <c r="DP92" s="479">
        <f t="shared" si="18"/>
        <v>3.052285653</v>
      </c>
      <c r="DQ92" s="479">
        <f t="shared" si="18"/>
        <v>3.052285653</v>
      </c>
      <c r="DR92" s="479">
        <f t="shared" si="18"/>
        <v>7.121999858</v>
      </c>
      <c r="DS92" s="479">
        <f t="shared" si="18"/>
        <v>8.139428409</v>
      </c>
      <c r="DT92" s="479">
        <f t="shared" si="18"/>
        <v>6.104571306</v>
      </c>
      <c r="DU92" s="479">
        <f t="shared" si="18"/>
        <v>6.104571306</v>
      </c>
      <c r="DV92" s="479">
        <f t="shared" si="18"/>
        <v>5.087142755</v>
      </c>
      <c r="DW92" s="479">
        <f t="shared" si="18"/>
        <v>7.121999858</v>
      </c>
      <c r="DX92" s="479">
        <f t="shared" si="18"/>
        <v>9.15685696</v>
      </c>
      <c r="DY92" s="479">
        <f t="shared" si="18"/>
        <v>5.087142755</v>
      </c>
      <c r="DZ92" s="479">
        <f t="shared" si="18"/>
        <v>4.069714204</v>
      </c>
      <c r="EA92" s="479">
        <f t="shared" si="18"/>
        <v>5.087142755</v>
      </c>
      <c r="EB92" s="479">
        <f t="shared" si="18"/>
        <v>7.121999858</v>
      </c>
      <c r="EC92" s="479">
        <f t="shared" si="18"/>
        <v>7.121999858</v>
      </c>
      <c r="ED92" s="479">
        <f t="shared" si="18"/>
        <v>6.104571306</v>
      </c>
      <c r="EE92" s="479">
        <f t="shared" si="18"/>
        <v>4.069714204</v>
      </c>
      <c r="EF92" s="479">
        <f t="shared" si="18"/>
        <v>4.069714204</v>
      </c>
      <c r="EG92" s="479">
        <f t="shared" si="18"/>
        <v>6.104571306</v>
      </c>
      <c r="EH92" s="479">
        <f t="shared" si="18"/>
        <v>5.087142755</v>
      </c>
      <c r="EI92" s="479">
        <f t="shared" si="18"/>
        <v>5.087142755</v>
      </c>
      <c r="EJ92" s="479">
        <f t="shared" si="18"/>
        <v>5.087142755</v>
      </c>
      <c r="EK92" s="479">
        <f t="shared" si="18"/>
        <v>6.104571306</v>
      </c>
      <c r="EL92" s="479">
        <f t="shared" si="18"/>
        <v>12.20914261</v>
      </c>
      <c r="EM92" s="479">
        <f t="shared" si="18"/>
        <v>26.45314233</v>
      </c>
      <c r="EN92" s="479">
        <f t="shared" si="18"/>
        <v>37.64485639</v>
      </c>
      <c r="EO92" s="479">
        <f t="shared" si="18"/>
        <v>37.64485639</v>
      </c>
      <c r="EP92" s="479">
        <f t="shared" si="18"/>
        <v>53.92371321</v>
      </c>
      <c r="EQ92" s="479">
        <f t="shared" si="18"/>
        <v>88.51628394</v>
      </c>
      <c r="ER92" s="479">
        <f t="shared" si="18"/>
        <v>110.8997121</v>
      </c>
      <c r="ES92" s="479">
        <f t="shared" si="18"/>
        <v>138.3702829</v>
      </c>
      <c r="ET92" s="481">
        <f t="shared" si="18"/>
        <v>179.067425</v>
      </c>
      <c r="EU92" s="481">
        <f t="shared" si="18"/>
        <v>257.4094234</v>
      </c>
      <c r="EV92" s="481">
        <f t="shared" si="18"/>
        <v>317.4377079</v>
      </c>
      <c r="EW92" s="481">
        <f t="shared" si="18"/>
        <v>345.9257074</v>
      </c>
      <c r="EX92" s="481">
        <f t="shared" si="18"/>
        <v>397.8145635</v>
      </c>
      <c r="EY92" s="481">
        <f t="shared" si="18"/>
        <v>538.2197035</v>
      </c>
      <c r="EZ92" s="481">
        <f t="shared" si="18"/>
        <v>606.3874164</v>
      </c>
      <c r="FA92" s="481">
        <f t="shared" si="18"/>
        <v>705.0779859</v>
      </c>
      <c r="FB92" s="481">
        <f t="shared" si="18"/>
        <v>645.0497014</v>
      </c>
      <c r="FC92" s="481">
        <f t="shared" si="18"/>
        <v>609.4397021</v>
      </c>
      <c r="FD92" s="481">
        <f t="shared" si="18"/>
        <v>615.5442734</v>
      </c>
      <c r="FE92" s="481">
        <f t="shared" si="18"/>
        <v>577.899417</v>
      </c>
      <c r="FF92" s="481">
        <f t="shared" si="18"/>
        <v>512.7839897</v>
      </c>
      <c r="FG92" s="481">
        <f t="shared" si="18"/>
        <v>435.4594199</v>
      </c>
      <c r="FH92" s="481">
        <f t="shared" si="18"/>
        <v>366.2742784</v>
      </c>
      <c r="FI92" s="481">
        <f t="shared" si="18"/>
        <v>364.2394213</v>
      </c>
      <c r="FJ92" s="481">
        <f t="shared" si="18"/>
        <v>489.3831331</v>
      </c>
      <c r="FK92" s="481">
        <f t="shared" si="18"/>
        <v>524.9931324</v>
      </c>
      <c r="FL92" s="481">
        <f t="shared" si="18"/>
        <v>572.8122743</v>
      </c>
      <c r="FM92" s="481">
        <f t="shared" si="18"/>
        <v>587.056274</v>
      </c>
      <c r="FN92" s="481">
        <f t="shared" si="18"/>
        <v>625.7185589</v>
      </c>
      <c r="FO92" s="481">
        <f t="shared" si="18"/>
        <v>597.2305595</v>
      </c>
      <c r="FP92" s="481">
        <f t="shared" si="18"/>
        <v>615.5442734</v>
      </c>
      <c r="FQ92" s="468"/>
      <c r="FR92" s="471"/>
      <c r="FS92" s="482">
        <f t="shared" si="10"/>
        <v>0.6899441341</v>
      </c>
      <c r="FT92" s="473"/>
      <c r="FU92" s="474"/>
      <c r="FV92" s="469"/>
      <c r="FW92" s="469"/>
      <c r="FX92" s="469"/>
      <c r="FY92" s="469"/>
      <c r="FZ92" s="469"/>
      <c r="GA92" s="469"/>
      <c r="GB92" s="469"/>
      <c r="GC92" s="469"/>
      <c r="GD92" s="469"/>
      <c r="GE92" s="469"/>
      <c r="GF92" s="469"/>
      <c r="GG92" s="469"/>
      <c r="GH92" s="469"/>
      <c r="GI92" s="469"/>
      <c r="GJ92" s="469"/>
      <c r="GK92" s="469"/>
    </row>
    <row r="93" ht="15.75" customHeight="1">
      <c r="A93" s="472">
        <v>11.0</v>
      </c>
      <c r="B93" s="487" t="s">
        <v>178</v>
      </c>
      <c r="C93" s="488">
        <v>190988.0</v>
      </c>
      <c r="D93" s="489"/>
      <c r="E93" s="489"/>
      <c r="F93" s="489"/>
      <c r="G93" s="489"/>
      <c r="H93" s="489"/>
      <c r="I93" s="489"/>
      <c r="J93" s="490"/>
      <c r="K93" s="490"/>
      <c r="L93" s="490"/>
      <c r="M93" s="490"/>
      <c r="N93" s="490"/>
      <c r="O93" s="490"/>
      <c r="P93" s="490"/>
      <c r="Q93" s="490"/>
      <c r="R93" s="491"/>
      <c r="S93" s="491"/>
      <c r="T93" s="491"/>
      <c r="U93" s="492"/>
      <c r="V93" s="492"/>
      <c r="W93" s="492"/>
      <c r="X93" s="492"/>
      <c r="Y93" s="492"/>
      <c r="Z93" s="492"/>
      <c r="AA93" s="492"/>
      <c r="AB93" s="492"/>
      <c r="AC93" s="492"/>
      <c r="AD93" s="492"/>
      <c r="AE93" s="491"/>
      <c r="AF93" s="491"/>
      <c r="AG93" s="491"/>
      <c r="AH93" s="491"/>
      <c r="AI93" s="479">
        <f t="shared" ref="AI93:FP93" si="19">sum(AC14:AI14)/($C$93/100000)</f>
        <v>0</v>
      </c>
      <c r="AJ93" s="479">
        <f t="shared" si="19"/>
        <v>0</v>
      </c>
      <c r="AK93" s="479">
        <f t="shared" si="19"/>
        <v>0</v>
      </c>
      <c r="AL93" s="479">
        <f t="shared" si="19"/>
        <v>0</v>
      </c>
      <c r="AM93" s="479">
        <f t="shared" si="19"/>
        <v>0</v>
      </c>
      <c r="AN93" s="479">
        <f t="shared" si="19"/>
        <v>0</v>
      </c>
      <c r="AO93" s="479">
        <f t="shared" si="19"/>
        <v>0</v>
      </c>
      <c r="AP93" s="479">
        <f t="shared" si="19"/>
        <v>0</v>
      </c>
      <c r="AQ93" s="479">
        <f t="shared" si="19"/>
        <v>0</v>
      </c>
      <c r="AR93" s="479">
        <f t="shared" si="19"/>
        <v>0</v>
      </c>
      <c r="AS93" s="479">
        <f t="shared" si="19"/>
        <v>0</v>
      </c>
      <c r="AT93" s="479">
        <f t="shared" si="19"/>
        <v>0</v>
      </c>
      <c r="AU93" s="479">
        <f t="shared" si="19"/>
        <v>0</v>
      </c>
      <c r="AV93" s="479">
        <f t="shared" si="19"/>
        <v>0</v>
      </c>
      <c r="AW93" s="479">
        <f t="shared" si="19"/>
        <v>0</v>
      </c>
      <c r="AX93" s="479">
        <f t="shared" si="19"/>
        <v>0</v>
      </c>
      <c r="AY93" s="479">
        <f t="shared" si="19"/>
        <v>0</v>
      </c>
      <c r="AZ93" s="479">
        <f t="shared" si="19"/>
        <v>0</v>
      </c>
      <c r="BA93" s="479">
        <f t="shared" si="19"/>
        <v>0</v>
      </c>
      <c r="BB93" s="479">
        <f t="shared" si="19"/>
        <v>0</v>
      </c>
      <c r="BC93" s="479">
        <f t="shared" si="19"/>
        <v>0</v>
      </c>
      <c r="BD93" s="479">
        <f t="shared" si="19"/>
        <v>0.5235931053</v>
      </c>
      <c r="BE93" s="479">
        <f t="shared" si="19"/>
        <v>0.5235931053</v>
      </c>
      <c r="BF93" s="479">
        <f t="shared" si="19"/>
        <v>1.047186211</v>
      </c>
      <c r="BG93" s="479">
        <f t="shared" si="19"/>
        <v>1.047186211</v>
      </c>
      <c r="BH93" s="479">
        <f t="shared" si="19"/>
        <v>1.047186211</v>
      </c>
      <c r="BI93" s="479">
        <f t="shared" si="19"/>
        <v>1.047186211</v>
      </c>
      <c r="BJ93" s="479">
        <f t="shared" si="19"/>
        <v>1.047186211</v>
      </c>
      <c r="BK93" s="479">
        <f t="shared" si="19"/>
        <v>0.5235931053</v>
      </c>
      <c r="BL93" s="479">
        <f t="shared" si="19"/>
        <v>0.5235931053</v>
      </c>
      <c r="BM93" s="479">
        <f t="shared" si="19"/>
        <v>0</v>
      </c>
      <c r="BN93" s="479">
        <f t="shared" si="19"/>
        <v>0.5235931053</v>
      </c>
      <c r="BO93" s="479">
        <f t="shared" si="19"/>
        <v>2.094372421</v>
      </c>
      <c r="BP93" s="479">
        <f t="shared" si="19"/>
        <v>3.141558632</v>
      </c>
      <c r="BQ93" s="479">
        <f t="shared" si="19"/>
        <v>3.141558632</v>
      </c>
      <c r="BR93" s="479">
        <f t="shared" si="19"/>
        <v>3.141558632</v>
      </c>
      <c r="BS93" s="479">
        <f t="shared" si="19"/>
        <v>4.188744843</v>
      </c>
      <c r="BT93" s="479">
        <f t="shared" si="19"/>
        <v>4.188744843</v>
      </c>
      <c r="BU93" s="479">
        <f t="shared" si="19"/>
        <v>3.665151737</v>
      </c>
      <c r="BV93" s="479">
        <f t="shared" si="19"/>
        <v>3.141558632</v>
      </c>
      <c r="BW93" s="479">
        <f t="shared" si="19"/>
        <v>2.617965527</v>
      </c>
      <c r="BX93" s="479">
        <f t="shared" si="19"/>
        <v>3.665151737</v>
      </c>
      <c r="BY93" s="479">
        <f t="shared" si="19"/>
        <v>4.712337948</v>
      </c>
      <c r="BZ93" s="479">
        <f t="shared" si="19"/>
        <v>4.712337948</v>
      </c>
      <c r="CA93" s="479">
        <f t="shared" si="19"/>
        <v>5.235931053</v>
      </c>
      <c r="CB93" s="479">
        <f t="shared" si="19"/>
        <v>7.85389658</v>
      </c>
      <c r="CC93" s="479">
        <f t="shared" si="19"/>
        <v>9.948269001</v>
      </c>
      <c r="CD93" s="479">
        <f t="shared" si="19"/>
        <v>9.948269001</v>
      </c>
      <c r="CE93" s="479">
        <f t="shared" si="19"/>
        <v>8.901082791</v>
      </c>
      <c r="CF93" s="479">
        <f t="shared" si="19"/>
        <v>7.85389658</v>
      </c>
      <c r="CG93" s="479">
        <f t="shared" si="19"/>
        <v>6.806710369</v>
      </c>
      <c r="CH93" s="479">
        <f t="shared" si="19"/>
        <v>6.283117264</v>
      </c>
      <c r="CI93" s="479">
        <f t="shared" si="19"/>
        <v>3.665151737</v>
      </c>
      <c r="CJ93" s="479">
        <f t="shared" si="19"/>
        <v>0.5235931053</v>
      </c>
      <c r="CK93" s="479">
        <f t="shared" si="19"/>
        <v>0.5235931053</v>
      </c>
      <c r="CL93" s="479">
        <f t="shared" si="19"/>
        <v>1.047186211</v>
      </c>
      <c r="CM93" s="479">
        <f t="shared" si="19"/>
        <v>2.094372421</v>
      </c>
      <c r="CN93" s="479">
        <f t="shared" si="19"/>
        <v>3.665151737</v>
      </c>
      <c r="CO93" s="479">
        <f t="shared" si="19"/>
        <v>4.712337948</v>
      </c>
      <c r="CP93" s="479">
        <f t="shared" si="19"/>
        <v>4.712337948</v>
      </c>
      <c r="CQ93" s="479">
        <f t="shared" si="19"/>
        <v>4.712337948</v>
      </c>
      <c r="CR93" s="479">
        <f t="shared" si="19"/>
        <v>4.188744843</v>
      </c>
      <c r="CS93" s="479">
        <f t="shared" si="19"/>
        <v>3.665151737</v>
      </c>
      <c r="CT93" s="479">
        <f t="shared" si="19"/>
        <v>2.617965527</v>
      </c>
      <c r="CU93" s="479">
        <f t="shared" si="19"/>
        <v>1.047186211</v>
      </c>
      <c r="CV93" s="479">
        <f t="shared" si="19"/>
        <v>0</v>
      </c>
      <c r="CW93" s="479">
        <f t="shared" si="19"/>
        <v>0</v>
      </c>
      <c r="CX93" s="479">
        <f t="shared" si="19"/>
        <v>0</v>
      </c>
      <c r="CY93" s="479">
        <f t="shared" si="19"/>
        <v>0</v>
      </c>
      <c r="CZ93" s="479">
        <f t="shared" si="19"/>
        <v>0</v>
      </c>
      <c r="DA93" s="479">
        <f t="shared" si="19"/>
        <v>0</v>
      </c>
      <c r="DB93" s="479">
        <f t="shared" si="19"/>
        <v>0</v>
      </c>
      <c r="DC93" s="479">
        <f t="shared" si="19"/>
        <v>0</v>
      </c>
      <c r="DD93" s="479">
        <f t="shared" si="19"/>
        <v>0</v>
      </c>
      <c r="DE93" s="479">
        <f t="shared" si="19"/>
        <v>0</v>
      </c>
      <c r="DF93" s="479">
        <f t="shared" si="19"/>
        <v>0</v>
      </c>
      <c r="DG93" s="479">
        <f t="shared" si="19"/>
        <v>0</v>
      </c>
      <c r="DH93" s="479">
        <f t="shared" si="19"/>
        <v>0</v>
      </c>
      <c r="DI93" s="479">
        <f t="shared" si="19"/>
        <v>0</v>
      </c>
      <c r="DJ93" s="479">
        <f t="shared" si="19"/>
        <v>0</v>
      </c>
      <c r="DK93" s="479">
        <f t="shared" si="19"/>
        <v>0</v>
      </c>
      <c r="DL93" s="479">
        <f t="shared" si="19"/>
        <v>0</v>
      </c>
      <c r="DM93" s="479">
        <f t="shared" si="19"/>
        <v>0</v>
      </c>
      <c r="DN93" s="479">
        <f t="shared" si="19"/>
        <v>0</v>
      </c>
      <c r="DO93" s="479">
        <f t="shared" si="19"/>
        <v>0</v>
      </c>
      <c r="DP93" s="479">
        <f t="shared" si="19"/>
        <v>0</v>
      </c>
      <c r="DQ93" s="479">
        <f t="shared" si="19"/>
        <v>0</v>
      </c>
      <c r="DR93" s="479">
        <f t="shared" si="19"/>
        <v>0</v>
      </c>
      <c r="DS93" s="479">
        <f t="shared" si="19"/>
        <v>0</v>
      </c>
      <c r="DT93" s="479">
        <f t="shared" si="19"/>
        <v>0</v>
      </c>
      <c r="DU93" s="479">
        <f t="shared" si="19"/>
        <v>0</v>
      </c>
      <c r="DV93" s="479">
        <f t="shared" si="19"/>
        <v>0</v>
      </c>
      <c r="DW93" s="479">
        <f t="shared" si="19"/>
        <v>0</v>
      </c>
      <c r="DX93" s="479">
        <f t="shared" si="19"/>
        <v>0</v>
      </c>
      <c r="DY93" s="479">
        <f t="shared" si="19"/>
        <v>0</v>
      </c>
      <c r="DZ93" s="479">
        <f t="shared" si="19"/>
        <v>0</v>
      </c>
      <c r="EA93" s="479">
        <f t="shared" si="19"/>
        <v>0</v>
      </c>
      <c r="EB93" s="479">
        <f t="shared" si="19"/>
        <v>0</v>
      </c>
      <c r="EC93" s="479">
        <f t="shared" si="19"/>
        <v>0</v>
      </c>
      <c r="ED93" s="479">
        <f t="shared" si="19"/>
        <v>0</v>
      </c>
      <c r="EE93" s="479">
        <f t="shared" si="19"/>
        <v>0</v>
      </c>
      <c r="EF93" s="479">
        <f t="shared" si="19"/>
        <v>0</v>
      </c>
      <c r="EG93" s="479">
        <f t="shared" si="19"/>
        <v>0</v>
      </c>
      <c r="EH93" s="479">
        <f t="shared" si="19"/>
        <v>0</v>
      </c>
      <c r="EI93" s="479">
        <f t="shared" si="19"/>
        <v>0</v>
      </c>
      <c r="EJ93" s="479">
        <f t="shared" si="19"/>
        <v>0</v>
      </c>
      <c r="EK93" s="479">
        <f t="shared" si="19"/>
        <v>0</v>
      </c>
      <c r="EL93" s="479">
        <f t="shared" si="19"/>
        <v>0</v>
      </c>
      <c r="EM93" s="479">
        <f t="shared" si="19"/>
        <v>0</v>
      </c>
      <c r="EN93" s="479">
        <f t="shared" si="19"/>
        <v>0</v>
      </c>
      <c r="EO93" s="479">
        <f t="shared" si="19"/>
        <v>0</v>
      </c>
      <c r="EP93" s="479">
        <f t="shared" si="19"/>
        <v>0</v>
      </c>
      <c r="EQ93" s="479">
        <f t="shared" si="19"/>
        <v>0</v>
      </c>
      <c r="ER93" s="479">
        <f t="shared" si="19"/>
        <v>0</v>
      </c>
      <c r="ES93" s="479">
        <f t="shared" si="19"/>
        <v>0</v>
      </c>
      <c r="ET93" s="483">
        <f t="shared" si="19"/>
        <v>0</v>
      </c>
      <c r="EU93" s="483">
        <f t="shared" si="19"/>
        <v>0</v>
      </c>
      <c r="EV93" s="483">
        <f t="shared" si="19"/>
        <v>0</v>
      </c>
      <c r="EW93" s="483">
        <f t="shared" si="19"/>
        <v>0</v>
      </c>
      <c r="EX93" s="483">
        <f t="shared" si="19"/>
        <v>0</v>
      </c>
      <c r="EY93" s="483">
        <f t="shared" si="19"/>
        <v>0</v>
      </c>
      <c r="EZ93" s="483">
        <f t="shared" si="19"/>
        <v>0</v>
      </c>
      <c r="FA93" s="483">
        <f t="shared" si="19"/>
        <v>0</v>
      </c>
      <c r="FB93" s="483">
        <f t="shared" si="19"/>
        <v>0</v>
      </c>
      <c r="FC93" s="483">
        <f t="shared" si="19"/>
        <v>0</v>
      </c>
      <c r="FD93" s="483">
        <f t="shared" si="19"/>
        <v>0</v>
      </c>
      <c r="FE93" s="483">
        <f t="shared" si="19"/>
        <v>0</v>
      </c>
      <c r="FF93" s="483">
        <f t="shared" si="19"/>
        <v>0</v>
      </c>
      <c r="FG93" s="483">
        <f t="shared" si="19"/>
        <v>0</v>
      </c>
      <c r="FH93" s="483">
        <f t="shared" si="19"/>
        <v>0</v>
      </c>
      <c r="FI93" s="483">
        <f t="shared" si="19"/>
        <v>0</v>
      </c>
      <c r="FJ93" s="483">
        <f t="shared" si="19"/>
        <v>0</v>
      </c>
      <c r="FK93" s="483">
        <f t="shared" si="19"/>
        <v>0</v>
      </c>
      <c r="FL93" s="483">
        <f t="shared" si="19"/>
        <v>0</v>
      </c>
      <c r="FM93" s="483">
        <f t="shared" si="19"/>
        <v>0</v>
      </c>
      <c r="FN93" s="483">
        <f t="shared" si="19"/>
        <v>0</v>
      </c>
      <c r="FO93" s="483">
        <f t="shared" si="19"/>
        <v>0</v>
      </c>
      <c r="FP93" s="483">
        <f t="shared" si="19"/>
        <v>0</v>
      </c>
      <c r="FQ93" s="491"/>
      <c r="FR93" s="493"/>
      <c r="FS93" s="482">
        <f t="shared" si="10"/>
        <v>0</v>
      </c>
      <c r="FT93" s="494"/>
      <c r="FU93" s="495"/>
      <c r="FV93" s="479"/>
      <c r="FW93" s="492"/>
      <c r="FX93" s="492"/>
      <c r="FY93" s="492"/>
      <c r="FZ93" s="492"/>
      <c r="GA93" s="492"/>
      <c r="GB93" s="492"/>
      <c r="GC93" s="492"/>
      <c r="GD93" s="492"/>
      <c r="GE93" s="492"/>
      <c r="GF93" s="492"/>
      <c r="GG93" s="492"/>
      <c r="GH93" s="492"/>
      <c r="GI93" s="492"/>
      <c r="GJ93" s="492"/>
      <c r="GK93" s="492"/>
    </row>
    <row r="94" ht="15.75" customHeight="1">
      <c r="A94" s="472">
        <v>12.0</v>
      </c>
      <c r="B94" s="469" t="s">
        <v>128</v>
      </c>
      <c r="C94" s="496">
        <v>29452.0</v>
      </c>
      <c r="D94" s="497"/>
      <c r="E94" s="497"/>
      <c r="F94" s="497"/>
      <c r="G94" s="497"/>
      <c r="H94" s="497"/>
      <c r="I94" s="497"/>
      <c r="J94" s="498"/>
      <c r="K94" s="498"/>
      <c r="L94" s="498"/>
      <c r="M94" s="498"/>
      <c r="N94" s="498"/>
      <c r="O94" s="498"/>
      <c r="P94" s="498"/>
      <c r="Q94" s="498"/>
      <c r="R94" s="499"/>
      <c r="S94" s="499"/>
      <c r="T94" s="499"/>
      <c r="U94" s="500"/>
      <c r="V94" s="500"/>
      <c r="W94" s="500"/>
      <c r="X94" s="500"/>
      <c r="Y94" s="500"/>
      <c r="Z94" s="500"/>
      <c r="AA94" s="500"/>
      <c r="AB94" s="500"/>
      <c r="AC94" s="500"/>
      <c r="AD94" s="500"/>
      <c r="AE94" s="499"/>
      <c r="AF94" s="499"/>
      <c r="AG94" s="499"/>
      <c r="AH94" s="499"/>
      <c r="AI94" s="479">
        <f t="shared" ref="AI94:FP94" si="20">sum(AC31:AI31)/($C$94/100000)</f>
        <v>0</v>
      </c>
      <c r="AJ94" s="479">
        <f t="shared" si="20"/>
        <v>0</v>
      </c>
      <c r="AK94" s="479">
        <f t="shared" si="20"/>
        <v>0</v>
      </c>
      <c r="AL94" s="479">
        <f t="shared" si="20"/>
        <v>0</v>
      </c>
      <c r="AM94" s="479">
        <f t="shared" si="20"/>
        <v>0</v>
      </c>
      <c r="AN94" s="479">
        <f t="shared" si="20"/>
        <v>0</v>
      </c>
      <c r="AO94" s="479">
        <f t="shared" si="20"/>
        <v>0</v>
      </c>
      <c r="AP94" s="479">
        <f t="shared" si="20"/>
        <v>0</v>
      </c>
      <c r="AQ94" s="479">
        <f t="shared" si="20"/>
        <v>0</v>
      </c>
      <c r="AR94" s="479">
        <f t="shared" si="20"/>
        <v>0</v>
      </c>
      <c r="AS94" s="479">
        <f t="shared" si="20"/>
        <v>0</v>
      </c>
      <c r="AT94" s="479">
        <f t="shared" si="20"/>
        <v>0</v>
      </c>
      <c r="AU94" s="479">
        <f t="shared" si="20"/>
        <v>0</v>
      </c>
      <c r="AV94" s="479">
        <f t="shared" si="20"/>
        <v>0</v>
      </c>
      <c r="AW94" s="479">
        <f t="shared" si="20"/>
        <v>0</v>
      </c>
      <c r="AX94" s="479">
        <f t="shared" si="20"/>
        <v>0</v>
      </c>
      <c r="AY94" s="479">
        <f t="shared" si="20"/>
        <v>0</v>
      </c>
      <c r="AZ94" s="479">
        <f t="shared" si="20"/>
        <v>0</v>
      </c>
      <c r="BA94" s="479">
        <f t="shared" si="20"/>
        <v>0</v>
      </c>
      <c r="BB94" s="479">
        <f t="shared" si="20"/>
        <v>0</v>
      </c>
      <c r="BC94" s="479">
        <f t="shared" si="20"/>
        <v>0</v>
      </c>
      <c r="BD94" s="479">
        <f t="shared" si="20"/>
        <v>0</v>
      </c>
      <c r="BE94" s="479">
        <f t="shared" si="20"/>
        <v>0</v>
      </c>
      <c r="BF94" s="479">
        <f t="shared" si="20"/>
        <v>0</v>
      </c>
      <c r="BG94" s="479">
        <f t="shared" si="20"/>
        <v>0</v>
      </c>
      <c r="BH94" s="479">
        <f t="shared" si="20"/>
        <v>0</v>
      </c>
      <c r="BI94" s="479">
        <f t="shared" si="20"/>
        <v>0</v>
      </c>
      <c r="BJ94" s="479">
        <f t="shared" si="20"/>
        <v>0</v>
      </c>
      <c r="BK94" s="479">
        <f t="shared" si="20"/>
        <v>0</v>
      </c>
      <c r="BL94" s="479">
        <f t="shared" si="20"/>
        <v>0</v>
      </c>
      <c r="BM94" s="479">
        <f t="shared" si="20"/>
        <v>0</v>
      </c>
      <c r="BN94" s="479">
        <f t="shared" si="20"/>
        <v>0</v>
      </c>
      <c r="BO94" s="479">
        <f t="shared" si="20"/>
        <v>0</v>
      </c>
      <c r="BP94" s="479">
        <f t="shared" si="20"/>
        <v>0</v>
      </c>
      <c r="BQ94" s="479">
        <f t="shared" si="20"/>
        <v>0</v>
      </c>
      <c r="BR94" s="479">
        <f t="shared" si="20"/>
        <v>0</v>
      </c>
      <c r="BS94" s="479">
        <f t="shared" si="20"/>
        <v>0</v>
      </c>
      <c r="BT94" s="479">
        <f t="shared" si="20"/>
        <v>0</v>
      </c>
      <c r="BU94" s="479">
        <f t="shared" si="20"/>
        <v>0</v>
      </c>
      <c r="BV94" s="479">
        <f t="shared" si="20"/>
        <v>0</v>
      </c>
      <c r="BW94" s="479">
        <f t="shared" si="20"/>
        <v>0</v>
      </c>
      <c r="BX94" s="479">
        <f t="shared" si="20"/>
        <v>0</v>
      </c>
      <c r="BY94" s="479">
        <f t="shared" si="20"/>
        <v>0</v>
      </c>
      <c r="BZ94" s="479">
        <f t="shared" si="20"/>
        <v>0</v>
      </c>
      <c r="CA94" s="479">
        <f t="shared" si="20"/>
        <v>0</v>
      </c>
      <c r="CB94" s="479">
        <f t="shared" si="20"/>
        <v>0</v>
      </c>
      <c r="CC94" s="479">
        <f t="shared" si="20"/>
        <v>0</v>
      </c>
      <c r="CD94" s="479">
        <f t="shared" si="20"/>
        <v>0</v>
      </c>
      <c r="CE94" s="479">
        <f t="shared" si="20"/>
        <v>0</v>
      </c>
      <c r="CF94" s="479">
        <f t="shared" si="20"/>
        <v>0</v>
      </c>
      <c r="CG94" s="479">
        <f t="shared" si="20"/>
        <v>0</v>
      </c>
      <c r="CH94" s="479">
        <f t="shared" si="20"/>
        <v>0</v>
      </c>
      <c r="CI94" s="479">
        <f t="shared" si="20"/>
        <v>0</v>
      </c>
      <c r="CJ94" s="479">
        <f t="shared" si="20"/>
        <v>0</v>
      </c>
      <c r="CK94" s="479">
        <f t="shared" si="20"/>
        <v>0</v>
      </c>
      <c r="CL94" s="479">
        <f t="shared" si="20"/>
        <v>0</v>
      </c>
      <c r="CM94" s="479">
        <f t="shared" si="20"/>
        <v>0</v>
      </c>
      <c r="CN94" s="479">
        <f t="shared" si="20"/>
        <v>0</v>
      </c>
      <c r="CO94" s="479">
        <f t="shared" si="20"/>
        <v>0</v>
      </c>
      <c r="CP94" s="479">
        <f t="shared" si="20"/>
        <v>0</v>
      </c>
      <c r="CQ94" s="479">
        <f t="shared" si="20"/>
        <v>0</v>
      </c>
      <c r="CR94" s="479">
        <f t="shared" si="20"/>
        <v>0</v>
      </c>
      <c r="CS94" s="479">
        <f t="shared" si="20"/>
        <v>0</v>
      </c>
      <c r="CT94" s="479">
        <f t="shared" si="20"/>
        <v>0</v>
      </c>
      <c r="CU94" s="479">
        <f t="shared" si="20"/>
        <v>0</v>
      </c>
      <c r="CV94" s="479">
        <f t="shared" si="20"/>
        <v>0</v>
      </c>
      <c r="CW94" s="479">
        <f t="shared" si="20"/>
        <v>0</v>
      </c>
      <c r="CX94" s="479">
        <f t="shared" si="20"/>
        <v>0</v>
      </c>
      <c r="CY94" s="479">
        <f t="shared" si="20"/>
        <v>0</v>
      </c>
      <c r="CZ94" s="479">
        <f t="shared" si="20"/>
        <v>0</v>
      </c>
      <c r="DA94" s="479">
        <f t="shared" si="20"/>
        <v>0</v>
      </c>
      <c r="DB94" s="479">
        <f t="shared" si="20"/>
        <v>6.790710308</v>
      </c>
      <c r="DC94" s="479">
        <f t="shared" si="20"/>
        <v>10.18606546</v>
      </c>
      <c r="DD94" s="479">
        <f t="shared" si="20"/>
        <v>10.18606546</v>
      </c>
      <c r="DE94" s="479">
        <f t="shared" si="20"/>
        <v>13.58142062</v>
      </c>
      <c r="DF94" s="479">
        <f t="shared" si="20"/>
        <v>13.58142062</v>
      </c>
      <c r="DG94" s="479">
        <f t="shared" si="20"/>
        <v>13.58142062</v>
      </c>
      <c r="DH94" s="479">
        <f t="shared" si="20"/>
        <v>13.58142062</v>
      </c>
      <c r="DI94" s="479">
        <f t="shared" si="20"/>
        <v>6.790710308</v>
      </c>
      <c r="DJ94" s="479">
        <f t="shared" si="20"/>
        <v>16.97677577</v>
      </c>
      <c r="DK94" s="479">
        <f t="shared" si="20"/>
        <v>16.97677577</v>
      </c>
      <c r="DL94" s="479">
        <f t="shared" si="20"/>
        <v>13.58142062</v>
      </c>
      <c r="DM94" s="479">
        <f t="shared" si="20"/>
        <v>13.58142062</v>
      </c>
      <c r="DN94" s="479">
        <f t="shared" si="20"/>
        <v>13.58142062</v>
      </c>
      <c r="DO94" s="479">
        <f t="shared" si="20"/>
        <v>13.58142062</v>
      </c>
      <c r="DP94" s="479">
        <f t="shared" si="20"/>
        <v>13.58142062</v>
      </c>
      <c r="DQ94" s="479">
        <f t="shared" si="20"/>
        <v>0</v>
      </c>
      <c r="DR94" s="479">
        <f t="shared" si="20"/>
        <v>0</v>
      </c>
      <c r="DS94" s="479">
        <f t="shared" si="20"/>
        <v>0</v>
      </c>
      <c r="DT94" s="479">
        <f t="shared" si="20"/>
        <v>0</v>
      </c>
      <c r="DU94" s="479">
        <f t="shared" si="20"/>
        <v>0</v>
      </c>
      <c r="DV94" s="479">
        <f t="shared" si="20"/>
        <v>0</v>
      </c>
      <c r="DW94" s="479">
        <f t="shared" si="20"/>
        <v>0</v>
      </c>
      <c r="DX94" s="479">
        <f t="shared" si="20"/>
        <v>0</v>
      </c>
      <c r="DY94" s="479">
        <f t="shared" si="20"/>
        <v>0</v>
      </c>
      <c r="DZ94" s="479">
        <f t="shared" si="20"/>
        <v>0</v>
      </c>
      <c r="EA94" s="479">
        <f t="shared" si="20"/>
        <v>0</v>
      </c>
      <c r="EB94" s="479">
        <f t="shared" si="20"/>
        <v>3.395355154</v>
      </c>
      <c r="EC94" s="479">
        <f t="shared" si="20"/>
        <v>3.395355154</v>
      </c>
      <c r="ED94" s="479">
        <f t="shared" si="20"/>
        <v>3.395355154</v>
      </c>
      <c r="EE94" s="479">
        <f t="shared" si="20"/>
        <v>6.790710308</v>
      </c>
      <c r="EF94" s="479">
        <f t="shared" si="20"/>
        <v>6.790710308</v>
      </c>
      <c r="EG94" s="479">
        <f t="shared" si="20"/>
        <v>6.790710308</v>
      </c>
      <c r="EH94" s="479">
        <f t="shared" si="20"/>
        <v>6.790710308</v>
      </c>
      <c r="EI94" s="479">
        <f t="shared" si="20"/>
        <v>3.395355154</v>
      </c>
      <c r="EJ94" s="479">
        <f t="shared" si="20"/>
        <v>6.790710308</v>
      </c>
      <c r="EK94" s="479">
        <f t="shared" si="20"/>
        <v>6.790710308</v>
      </c>
      <c r="EL94" s="479">
        <f t="shared" si="20"/>
        <v>3.395355154</v>
      </c>
      <c r="EM94" s="479">
        <f t="shared" si="20"/>
        <v>3.395355154</v>
      </c>
      <c r="EN94" s="479">
        <f t="shared" si="20"/>
        <v>3.395355154</v>
      </c>
      <c r="EO94" s="479">
        <f t="shared" si="20"/>
        <v>3.395355154</v>
      </c>
      <c r="EP94" s="479">
        <f t="shared" si="20"/>
        <v>3.395355154</v>
      </c>
      <c r="EQ94" s="479">
        <f t="shared" si="20"/>
        <v>0</v>
      </c>
      <c r="ER94" s="479">
        <f t="shared" si="20"/>
        <v>0</v>
      </c>
      <c r="ES94" s="479">
        <f t="shared" si="20"/>
        <v>0</v>
      </c>
      <c r="ET94" s="485">
        <f t="shared" si="20"/>
        <v>0</v>
      </c>
      <c r="EU94" s="485">
        <f t="shared" si="20"/>
        <v>0</v>
      </c>
      <c r="EV94" s="485">
        <f t="shared" si="20"/>
        <v>0</v>
      </c>
      <c r="EW94" s="485">
        <f t="shared" si="20"/>
        <v>0</v>
      </c>
      <c r="EX94" s="485">
        <f t="shared" si="20"/>
        <v>3.395355154</v>
      </c>
      <c r="EY94" s="485">
        <f t="shared" si="20"/>
        <v>3.395355154</v>
      </c>
      <c r="EZ94" s="485">
        <f t="shared" si="20"/>
        <v>6.790710308</v>
      </c>
      <c r="FA94" s="485">
        <f t="shared" si="20"/>
        <v>10.18606546</v>
      </c>
      <c r="FB94" s="485">
        <f t="shared" si="20"/>
        <v>10.18606546</v>
      </c>
      <c r="FC94" s="485">
        <f t="shared" si="20"/>
        <v>10.18606546</v>
      </c>
      <c r="FD94" s="485">
        <f t="shared" si="20"/>
        <v>10.18606546</v>
      </c>
      <c r="FE94" s="485">
        <f t="shared" si="20"/>
        <v>23.76748608</v>
      </c>
      <c r="FF94" s="485">
        <f t="shared" si="20"/>
        <v>33.95355154</v>
      </c>
      <c r="FG94" s="485">
        <f t="shared" si="20"/>
        <v>37.3489067</v>
      </c>
      <c r="FH94" s="485">
        <f t="shared" si="20"/>
        <v>37.3489067</v>
      </c>
      <c r="FI94" s="485">
        <f t="shared" si="20"/>
        <v>47.53497216</v>
      </c>
      <c r="FJ94" s="484">
        <f t="shared" si="20"/>
        <v>47.53497216</v>
      </c>
      <c r="FK94" s="484">
        <f t="shared" si="20"/>
        <v>50.93032731</v>
      </c>
      <c r="FL94" s="484">
        <f t="shared" si="20"/>
        <v>37.3489067</v>
      </c>
      <c r="FM94" s="484">
        <f t="shared" si="20"/>
        <v>84.88387885</v>
      </c>
      <c r="FN94" s="484">
        <f t="shared" si="20"/>
        <v>81.4885237</v>
      </c>
      <c r="FO94" s="484">
        <f t="shared" si="20"/>
        <v>78.09316855</v>
      </c>
      <c r="FP94" s="484">
        <f t="shared" si="20"/>
        <v>67.90710308</v>
      </c>
      <c r="FQ94" s="499"/>
      <c r="FR94" s="501"/>
      <c r="FS94" s="482">
        <f t="shared" si="10"/>
        <v>0.4285714286</v>
      </c>
      <c r="FT94" s="502"/>
      <c r="FU94" s="496"/>
      <c r="FV94" s="500"/>
      <c r="FW94" s="500"/>
      <c r="FX94" s="500"/>
      <c r="FY94" s="500"/>
      <c r="FZ94" s="500"/>
      <c r="GA94" s="500"/>
      <c r="GB94" s="500"/>
      <c r="GC94" s="500"/>
      <c r="GD94" s="500"/>
      <c r="GE94" s="500"/>
      <c r="GF94" s="500"/>
      <c r="GG94" s="500"/>
      <c r="GH94" s="500"/>
      <c r="GI94" s="500"/>
      <c r="GJ94" s="500"/>
      <c r="GK94" s="500"/>
    </row>
    <row r="95" ht="15.75" customHeight="1">
      <c r="A95" s="472">
        <v>13.0</v>
      </c>
      <c r="B95" s="469" t="s">
        <v>112</v>
      </c>
      <c r="C95" s="496">
        <v>7310.0</v>
      </c>
      <c r="D95" s="497"/>
      <c r="E95" s="497"/>
      <c r="F95" s="497"/>
      <c r="G95" s="497"/>
      <c r="H95" s="497"/>
      <c r="I95" s="497"/>
      <c r="J95" s="498"/>
      <c r="K95" s="498"/>
      <c r="L95" s="498"/>
      <c r="M95" s="498"/>
      <c r="N95" s="498"/>
      <c r="O95" s="498"/>
      <c r="P95" s="498"/>
      <c r="Q95" s="498"/>
      <c r="R95" s="499"/>
      <c r="S95" s="499"/>
      <c r="T95" s="499"/>
      <c r="U95" s="500"/>
      <c r="V95" s="500"/>
      <c r="W95" s="500"/>
      <c r="X95" s="500"/>
      <c r="Y95" s="500"/>
      <c r="Z95" s="500"/>
      <c r="AA95" s="500"/>
      <c r="AB95" s="500"/>
      <c r="AC95" s="500"/>
      <c r="AD95" s="500"/>
      <c r="AE95" s="499"/>
      <c r="AF95" s="499"/>
      <c r="AG95" s="499"/>
      <c r="AH95" s="499"/>
      <c r="AI95" s="479">
        <f t="shared" ref="AI95:FP95" si="21">sum(AC15:AI15)/($C$95/100000)</f>
        <v>27.35978112</v>
      </c>
      <c r="AJ95" s="479">
        <f t="shared" si="21"/>
        <v>27.35978112</v>
      </c>
      <c r="AK95" s="479">
        <f t="shared" si="21"/>
        <v>27.35978112</v>
      </c>
      <c r="AL95" s="479">
        <f t="shared" si="21"/>
        <v>27.35978112</v>
      </c>
      <c r="AM95" s="479">
        <f t="shared" si="21"/>
        <v>27.35978112</v>
      </c>
      <c r="AN95" s="479">
        <f t="shared" si="21"/>
        <v>0</v>
      </c>
      <c r="AO95" s="479">
        <f t="shared" si="21"/>
        <v>0</v>
      </c>
      <c r="AP95" s="479">
        <f t="shared" si="21"/>
        <v>0</v>
      </c>
      <c r="AQ95" s="479">
        <f t="shared" si="21"/>
        <v>0</v>
      </c>
      <c r="AR95" s="479">
        <f t="shared" si="21"/>
        <v>0</v>
      </c>
      <c r="AS95" s="479">
        <f t="shared" si="21"/>
        <v>0</v>
      </c>
      <c r="AT95" s="479">
        <f t="shared" si="21"/>
        <v>0</v>
      </c>
      <c r="AU95" s="479">
        <f t="shared" si="21"/>
        <v>13.67989056</v>
      </c>
      <c r="AV95" s="479">
        <f t="shared" si="21"/>
        <v>13.67989056</v>
      </c>
      <c r="AW95" s="479">
        <f t="shared" si="21"/>
        <v>13.67989056</v>
      </c>
      <c r="AX95" s="479">
        <f t="shared" si="21"/>
        <v>13.67989056</v>
      </c>
      <c r="AY95" s="479">
        <f t="shared" si="21"/>
        <v>13.67989056</v>
      </c>
      <c r="AZ95" s="479">
        <f t="shared" si="21"/>
        <v>13.67989056</v>
      </c>
      <c r="BA95" s="479">
        <f t="shared" si="21"/>
        <v>13.67989056</v>
      </c>
      <c r="BB95" s="479">
        <f t="shared" si="21"/>
        <v>0</v>
      </c>
      <c r="BC95" s="479">
        <f t="shared" si="21"/>
        <v>0</v>
      </c>
      <c r="BD95" s="479">
        <f t="shared" si="21"/>
        <v>0</v>
      </c>
      <c r="BE95" s="479">
        <f t="shared" si="21"/>
        <v>0</v>
      </c>
      <c r="BF95" s="479">
        <f t="shared" si="21"/>
        <v>0</v>
      </c>
      <c r="BG95" s="479">
        <f t="shared" si="21"/>
        <v>0</v>
      </c>
      <c r="BH95" s="479">
        <f t="shared" si="21"/>
        <v>0</v>
      </c>
      <c r="BI95" s="479">
        <f t="shared" si="21"/>
        <v>0</v>
      </c>
      <c r="BJ95" s="479">
        <f t="shared" si="21"/>
        <v>0</v>
      </c>
      <c r="BK95" s="479">
        <f t="shared" si="21"/>
        <v>0</v>
      </c>
      <c r="BL95" s="479">
        <f t="shared" si="21"/>
        <v>0</v>
      </c>
      <c r="BM95" s="479">
        <f t="shared" si="21"/>
        <v>0</v>
      </c>
      <c r="BN95" s="479">
        <f t="shared" si="21"/>
        <v>0</v>
      </c>
      <c r="BO95" s="479">
        <f t="shared" si="21"/>
        <v>0</v>
      </c>
      <c r="BP95" s="479">
        <f t="shared" si="21"/>
        <v>0</v>
      </c>
      <c r="BQ95" s="479">
        <f t="shared" si="21"/>
        <v>0</v>
      </c>
      <c r="BR95" s="479">
        <f t="shared" si="21"/>
        <v>0</v>
      </c>
      <c r="BS95" s="479">
        <f t="shared" si="21"/>
        <v>0</v>
      </c>
      <c r="BT95" s="479">
        <f t="shared" si="21"/>
        <v>0</v>
      </c>
      <c r="BU95" s="479">
        <f t="shared" si="21"/>
        <v>0</v>
      </c>
      <c r="BV95" s="479">
        <f t="shared" si="21"/>
        <v>0</v>
      </c>
      <c r="BW95" s="479">
        <f t="shared" si="21"/>
        <v>0</v>
      </c>
      <c r="BX95" s="479">
        <f t="shared" si="21"/>
        <v>0</v>
      </c>
      <c r="BY95" s="479">
        <f t="shared" si="21"/>
        <v>0</v>
      </c>
      <c r="BZ95" s="479">
        <f t="shared" si="21"/>
        <v>0</v>
      </c>
      <c r="CA95" s="479">
        <f t="shared" si="21"/>
        <v>0</v>
      </c>
      <c r="CB95" s="479">
        <f t="shared" si="21"/>
        <v>0</v>
      </c>
      <c r="CC95" s="479">
        <f t="shared" si="21"/>
        <v>0</v>
      </c>
      <c r="CD95" s="479">
        <f t="shared" si="21"/>
        <v>0</v>
      </c>
      <c r="CE95" s="479">
        <f t="shared" si="21"/>
        <v>0</v>
      </c>
      <c r="CF95" s="479">
        <f t="shared" si="21"/>
        <v>0</v>
      </c>
      <c r="CG95" s="479">
        <f t="shared" si="21"/>
        <v>0</v>
      </c>
      <c r="CH95" s="479">
        <f t="shared" si="21"/>
        <v>0</v>
      </c>
      <c r="CI95" s="479">
        <f t="shared" si="21"/>
        <v>0</v>
      </c>
      <c r="CJ95" s="479">
        <f t="shared" si="21"/>
        <v>0</v>
      </c>
      <c r="CK95" s="479">
        <f t="shared" si="21"/>
        <v>0</v>
      </c>
      <c r="CL95" s="479">
        <f t="shared" si="21"/>
        <v>0</v>
      </c>
      <c r="CM95" s="479">
        <f t="shared" si="21"/>
        <v>0</v>
      </c>
      <c r="CN95" s="479">
        <f t="shared" si="21"/>
        <v>0</v>
      </c>
      <c r="CO95" s="479">
        <f t="shared" si="21"/>
        <v>0</v>
      </c>
      <c r="CP95" s="479">
        <f t="shared" si="21"/>
        <v>0</v>
      </c>
      <c r="CQ95" s="479">
        <f t="shared" si="21"/>
        <v>0</v>
      </c>
      <c r="CR95" s="479">
        <f t="shared" si="21"/>
        <v>0</v>
      </c>
      <c r="CS95" s="479">
        <f t="shared" si="21"/>
        <v>0</v>
      </c>
      <c r="CT95" s="479">
        <f t="shared" si="21"/>
        <v>0</v>
      </c>
      <c r="CU95" s="479">
        <f t="shared" si="21"/>
        <v>0</v>
      </c>
      <c r="CV95" s="479">
        <f t="shared" si="21"/>
        <v>0</v>
      </c>
      <c r="CW95" s="479">
        <f t="shared" si="21"/>
        <v>0</v>
      </c>
      <c r="CX95" s="479">
        <f t="shared" si="21"/>
        <v>0</v>
      </c>
      <c r="CY95" s="479">
        <f t="shared" si="21"/>
        <v>0</v>
      </c>
      <c r="CZ95" s="479">
        <f t="shared" si="21"/>
        <v>0</v>
      </c>
      <c r="DA95" s="479">
        <f t="shared" si="21"/>
        <v>0</v>
      </c>
      <c r="DB95" s="479">
        <f t="shared" si="21"/>
        <v>0</v>
      </c>
      <c r="DC95" s="479">
        <f t="shared" si="21"/>
        <v>0</v>
      </c>
      <c r="DD95" s="479">
        <f t="shared" si="21"/>
        <v>0</v>
      </c>
      <c r="DE95" s="479">
        <f t="shared" si="21"/>
        <v>0</v>
      </c>
      <c r="DF95" s="479">
        <f t="shared" si="21"/>
        <v>0</v>
      </c>
      <c r="DG95" s="479">
        <f t="shared" si="21"/>
        <v>0</v>
      </c>
      <c r="DH95" s="479">
        <f t="shared" si="21"/>
        <v>0</v>
      </c>
      <c r="DI95" s="479">
        <f t="shared" si="21"/>
        <v>0</v>
      </c>
      <c r="DJ95" s="479">
        <f t="shared" si="21"/>
        <v>0</v>
      </c>
      <c r="DK95" s="479">
        <f t="shared" si="21"/>
        <v>0</v>
      </c>
      <c r="DL95" s="479">
        <f t="shared" si="21"/>
        <v>0</v>
      </c>
      <c r="DM95" s="479">
        <f t="shared" si="21"/>
        <v>0</v>
      </c>
      <c r="DN95" s="479">
        <f t="shared" si="21"/>
        <v>0</v>
      </c>
      <c r="DO95" s="479">
        <f t="shared" si="21"/>
        <v>0</v>
      </c>
      <c r="DP95" s="479">
        <f t="shared" si="21"/>
        <v>0</v>
      </c>
      <c r="DQ95" s="479">
        <f t="shared" si="21"/>
        <v>0</v>
      </c>
      <c r="DR95" s="479">
        <f t="shared" si="21"/>
        <v>0</v>
      </c>
      <c r="DS95" s="479">
        <f t="shared" si="21"/>
        <v>0</v>
      </c>
      <c r="DT95" s="479">
        <f t="shared" si="21"/>
        <v>0</v>
      </c>
      <c r="DU95" s="479">
        <f t="shared" si="21"/>
        <v>0</v>
      </c>
      <c r="DV95" s="479">
        <f t="shared" si="21"/>
        <v>0</v>
      </c>
      <c r="DW95" s="479">
        <f t="shared" si="21"/>
        <v>0</v>
      </c>
      <c r="DX95" s="479">
        <f t="shared" si="21"/>
        <v>0</v>
      </c>
      <c r="DY95" s="479">
        <f t="shared" si="21"/>
        <v>0</v>
      </c>
      <c r="DZ95" s="479">
        <f t="shared" si="21"/>
        <v>0</v>
      </c>
      <c r="EA95" s="479">
        <f t="shared" si="21"/>
        <v>0</v>
      </c>
      <c r="EB95" s="479">
        <f t="shared" si="21"/>
        <v>0</v>
      </c>
      <c r="EC95" s="479">
        <f t="shared" si="21"/>
        <v>0</v>
      </c>
      <c r="ED95" s="479">
        <f t="shared" si="21"/>
        <v>0</v>
      </c>
      <c r="EE95" s="479">
        <f t="shared" si="21"/>
        <v>0</v>
      </c>
      <c r="EF95" s="479">
        <f t="shared" si="21"/>
        <v>0</v>
      </c>
      <c r="EG95" s="479">
        <f t="shared" si="21"/>
        <v>0</v>
      </c>
      <c r="EH95" s="479">
        <f t="shared" si="21"/>
        <v>0</v>
      </c>
      <c r="EI95" s="479">
        <f t="shared" si="21"/>
        <v>0</v>
      </c>
      <c r="EJ95" s="479">
        <f t="shared" si="21"/>
        <v>0</v>
      </c>
      <c r="EK95" s="479">
        <f t="shared" si="21"/>
        <v>0</v>
      </c>
      <c r="EL95" s="479">
        <f t="shared" si="21"/>
        <v>0</v>
      </c>
      <c r="EM95" s="479">
        <f t="shared" si="21"/>
        <v>0</v>
      </c>
      <c r="EN95" s="479">
        <f t="shared" si="21"/>
        <v>0</v>
      </c>
      <c r="EO95" s="479">
        <f t="shared" si="21"/>
        <v>0</v>
      </c>
      <c r="EP95" s="479">
        <f t="shared" si="21"/>
        <v>0</v>
      </c>
      <c r="EQ95" s="479">
        <f t="shared" si="21"/>
        <v>0</v>
      </c>
      <c r="ER95" s="479">
        <f t="shared" si="21"/>
        <v>0</v>
      </c>
      <c r="ES95" s="479">
        <f t="shared" si="21"/>
        <v>0</v>
      </c>
      <c r="ET95" s="483">
        <f t="shared" si="21"/>
        <v>0</v>
      </c>
      <c r="EU95" s="483">
        <f t="shared" si="21"/>
        <v>0</v>
      </c>
      <c r="EV95" s="483">
        <f t="shared" si="21"/>
        <v>0</v>
      </c>
      <c r="EW95" s="483">
        <f t="shared" si="21"/>
        <v>0</v>
      </c>
      <c r="EX95" s="483">
        <f t="shared" si="21"/>
        <v>0</v>
      </c>
      <c r="EY95" s="483">
        <f t="shared" si="21"/>
        <v>13.67989056</v>
      </c>
      <c r="EZ95" s="483">
        <f t="shared" si="21"/>
        <v>13.67989056</v>
      </c>
      <c r="FA95" s="483">
        <f t="shared" si="21"/>
        <v>27.35978112</v>
      </c>
      <c r="FB95" s="483">
        <f t="shared" si="21"/>
        <v>27.35978112</v>
      </c>
      <c r="FC95" s="483">
        <f t="shared" si="21"/>
        <v>27.35978112</v>
      </c>
      <c r="FD95" s="483">
        <f t="shared" si="21"/>
        <v>41.03967168</v>
      </c>
      <c r="FE95" s="483">
        <f t="shared" si="21"/>
        <v>41.03967168</v>
      </c>
      <c r="FF95" s="483">
        <f t="shared" si="21"/>
        <v>27.35978112</v>
      </c>
      <c r="FG95" s="483">
        <f t="shared" si="21"/>
        <v>27.35978112</v>
      </c>
      <c r="FH95" s="483">
        <f t="shared" si="21"/>
        <v>13.67989056</v>
      </c>
      <c r="FI95" s="483">
        <f t="shared" si="21"/>
        <v>13.67989056</v>
      </c>
      <c r="FJ95" s="483">
        <f t="shared" si="21"/>
        <v>13.67989056</v>
      </c>
      <c r="FK95" s="483">
        <f t="shared" si="21"/>
        <v>0</v>
      </c>
      <c r="FL95" s="483">
        <f t="shared" si="21"/>
        <v>0</v>
      </c>
      <c r="FM95" s="483">
        <f t="shared" si="21"/>
        <v>0</v>
      </c>
      <c r="FN95" s="483">
        <f t="shared" si="21"/>
        <v>0</v>
      </c>
      <c r="FO95" s="483">
        <f t="shared" si="21"/>
        <v>0</v>
      </c>
      <c r="FP95" s="483">
        <f t="shared" si="21"/>
        <v>0</v>
      </c>
      <c r="FQ95" s="499"/>
      <c r="FR95" s="501"/>
      <c r="FS95" s="482">
        <f t="shared" si="10"/>
        <v>-1</v>
      </c>
      <c r="FT95" s="502"/>
      <c r="FU95" s="496"/>
      <c r="FV95" s="500"/>
      <c r="FW95" s="500"/>
      <c r="FX95" s="500"/>
      <c r="FY95" s="500"/>
      <c r="FZ95" s="500"/>
      <c r="GA95" s="500"/>
      <c r="GB95" s="500"/>
      <c r="GC95" s="500"/>
      <c r="GD95" s="500"/>
      <c r="GE95" s="500"/>
      <c r="GF95" s="500"/>
      <c r="GG95" s="500"/>
      <c r="GH95" s="500"/>
      <c r="GI95" s="500"/>
      <c r="GJ95" s="500"/>
      <c r="GK95" s="500"/>
    </row>
    <row r="96" ht="15.75" customHeight="1">
      <c r="A96" s="472">
        <v>14.0</v>
      </c>
      <c r="B96" s="469" t="s">
        <v>113</v>
      </c>
      <c r="C96" s="496">
        <v>34396.0</v>
      </c>
      <c r="D96" s="497"/>
      <c r="E96" s="497"/>
      <c r="F96" s="497"/>
      <c r="G96" s="497"/>
      <c r="H96" s="497"/>
      <c r="I96" s="497"/>
      <c r="J96" s="498"/>
      <c r="K96" s="498"/>
      <c r="L96" s="498"/>
      <c r="M96" s="498"/>
      <c r="N96" s="498"/>
      <c r="O96" s="498"/>
      <c r="P96" s="498"/>
      <c r="Q96" s="498"/>
      <c r="R96" s="499"/>
      <c r="S96" s="499"/>
      <c r="T96" s="499"/>
      <c r="U96" s="500"/>
      <c r="V96" s="500"/>
      <c r="W96" s="500"/>
      <c r="X96" s="500"/>
      <c r="Y96" s="500"/>
      <c r="Z96" s="500"/>
      <c r="AA96" s="500"/>
      <c r="AB96" s="500"/>
      <c r="AC96" s="500"/>
      <c r="AD96" s="500"/>
      <c r="AE96" s="499"/>
      <c r="AF96" s="499"/>
      <c r="AG96" s="499"/>
      <c r="AH96" s="499"/>
      <c r="AI96" s="479">
        <f t="shared" ref="AI96:FP96" si="22">sum(AC16:AI16)/($C$96/100000)</f>
        <v>0</v>
      </c>
      <c r="AJ96" s="479">
        <f t="shared" si="22"/>
        <v>0</v>
      </c>
      <c r="AK96" s="479">
        <f t="shared" si="22"/>
        <v>0</v>
      </c>
      <c r="AL96" s="479">
        <f t="shared" si="22"/>
        <v>0</v>
      </c>
      <c r="AM96" s="479">
        <f t="shared" si="22"/>
        <v>0</v>
      </c>
      <c r="AN96" s="479">
        <f t="shared" si="22"/>
        <v>0</v>
      </c>
      <c r="AO96" s="479">
        <f t="shared" si="22"/>
        <v>0</v>
      </c>
      <c r="AP96" s="479">
        <f t="shared" si="22"/>
        <v>0</v>
      </c>
      <c r="AQ96" s="479">
        <f t="shared" si="22"/>
        <v>0</v>
      </c>
      <c r="AR96" s="479">
        <f t="shared" si="22"/>
        <v>0</v>
      </c>
      <c r="AS96" s="479">
        <f t="shared" si="22"/>
        <v>0</v>
      </c>
      <c r="AT96" s="479">
        <f t="shared" si="22"/>
        <v>0</v>
      </c>
      <c r="AU96" s="479">
        <f t="shared" si="22"/>
        <v>0</v>
      </c>
      <c r="AV96" s="479">
        <f t="shared" si="22"/>
        <v>0</v>
      </c>
      <c r="AW96" s="479">
        <f t="shared" si="22"/>
        <v>0</v>
      </c>
      <c r="AX96" s="479">
        <f t="shared" si="22"/>
        <v>0</v>
      </c>
      <c r="AY96" s="479">
        <f t="shared" si="22"/>
        <v>0</v>
      </c>
      <c r="AZ96" s="479">
        <f t="shared" si="22"/>
        <v>0</v>
      </c>
      <c r="BA96" s="479">
        <f t="shared" si="22"/>
        <v>0</v>
      </c>
      <c r="BB96" s="479">
        <f t="shared" si="22"/>
        <v>0</v>
      </c>
      <c r="BC96" s="479">
        <f t="shared" si="22"/>
        <v>0</v>
      </c>
      <c r="BD96" s="479">
        <f t="shared" si="22"/>
        <v>0</v>
      </c>
      <c r="BE96" s="479">
        <f t="shared" si="22"/>
        <v>0</v>
      </c>
      <c r="BF96" s="479">
        <f t="shared" si="22"/>
        <v>0</v>
      </c>
      <c r="BG96" s="479">
        <f t="shared" si="22"/>
        <v>0</v>
      </c>
      <c r="BH96" s="479">
        <f t="shared" si="22"/>
        <v>0</v>
      </c>
      <c r="BI96" s="479">
        <f t="shared" si="22"/>
        <v>0</v>
      </c>
      <c r="BJ96" s="479">
        <f t="shared" si="22"/>
        <v>0</v>
      </c>
      <c r="BK96" s="479">
        <f t="shared" si="22"/>
        <v>0</v>
      </c>
      <c r="BL96" s="479">
        <f t="shared" si="22"/>
        <v>0</v>
      </c>
      <c r="BM96" s="479">
        <f t="shared" si="22"/>
        <v>0</v>
      </c>
      <c r="BN96" s="479">
        <f t="shared" si="22"/>
        <v>0</v>
      </c>
      <c r="BO96" s="479">
        <f t="shared" si="22"/>
        <v>0</v>
      </c>
      <c r="BP96" s="479">
        <f t="shared" si="22"/>
        <v>0</v>
      </c>
      <c r="BQ96" s="479">
        <f t="shared" si="22"/>
        <v>0</v>
      </c>
      <c r="BR96" s="479">
        <f t="shared" si="22"/>
        <v>0</v>
      </c>
      <c r="BS96" s="479">
        <f t="shared" si="22"/>
        <v>0</v>
      </c>
      <c r="BT96" s="479">
        <f t="shared" si="22"/>
        <v>0</v>
      </c>
      <c r="BU96" s="479">
        <f t="shared" si="22"/>
        <v>0</v>
      </c>
      <c r="BV96" s="479">
        <f t="shared" si="22"/>
        <v>0</v>
      </c>
      <c r="BW96" s="479">
        <f t="shared" si="22"/>
        <v>0</v>
      </c>
      <c r="BX96" s="479">
        <f t="shared" si="22"/>
        <v>0</v>
      </c>
      <c r="BY96" s="479">
        <f t="shared" si="22"/>
        <v>0</v>
      </c>
      <c r="BZ96" s="479">
        <f t="shared" si="22"/>
        <v>0</v>
      </c>
      <c r="CA96" s="479">
        <f t="shared" si="22"/>
        <v>0</v>
      </c>
      <c r="CB96" s="479">
        <f t="shared" si="22"/>
        <v>0</v>
      </c>
      <c r="CC96" s="479">
        <f t="shared" si="22"/>
        <v>0</v>
      </c>
      <c r="CD96" s="479">
        <f t="shared" si="22"/>
        <v>0</v>
      </c>
      <c r="CE96" s="479">
        <f t="shared" si="22"/>
        <v>0</v>
      </c>
      <c r="CF96" s="479">
        <f t="shared" si="22"/>
        <v>0</v>
      </c>
      <c r="CG96" s="479">
        <f t="shared" si="22"/>
        <v>0</v>
      </c>
      <c r="CH96" s="479">
        <f t="shared" si="22"/>
        <v>0</v>
      </c>
      <c r="CI96" s="479">
        <f t="shared" si="22"/>
        <v>0</v>
      </c>
      <c r="CJ96" s="479">
        <f t="shared" si="22"/>
        <v>0</v>
      </c>
      <c r="CK96" s="479">
        <f t="shared" si="22"/>
        <v>0</v>
      </c>
      <c r="CL96" s="479">
        <f t="shared" si="22"/>
        <v>0</v>
      </c>
      <c r="CM96" s="479">
        <f t="shared" si="22"/>
        <v>0</v>
      </c>
      <c r="CN96" s="479">
        <f t="shared" si="22"/>
        <v>0</v>
      </c>
      <c r="CO96" s="479">
        <f t="shared" si="22"/>
        <v>0</v>
      </c>
      <c r="CP96" s="479">
        <f t="shared" si="22"/>
        <v>0</v>
      </c>
      <c r="CQ96" s="479">
        <f t="shared" si="22"/>
        <v>0</v>
      </c>
      <c r="CR96" s="479">
        <f t="shared" si="22"/>
        <v>0</v>
      </c>
      <c r="CS96" s="479">
        <f t="shared" si="22"/>
        <v>0</v>
      </c>
      <c r="CT96" s="479">
        <f t="shared" si="22"/>
        <v>0</v>
      </c>
      <c r="CU96" s="479">
        <f t="shared" si="22"/>
        <v>0</v>
      </c>
      <c r="CV96" s="479">
        <f t="shared" si="22"/>
        <v>0</v>
      </c>
      <c r="CW96" s="479">
        <f t="shared" si="22"/>
        <v>0</v>
      </c>
      <c r="CX96" s="479">
        <f t="shared" si="22"/>
        <v>0</v>
      </c>
      <c r="CY96" s="479">
        <f t="shared" si="22"/>
        <v>0</v>
      </c>
      <c r="CZ96" s="479">
        <f t="shared" si="22"/>
        <v>0</v>
      </c>
      <c r="DA96" s="479">
        <f t="shared" si="22"/>
        <v>2.907314804</v>
      </c>
      <c r="DB96" s="479">
        <f t="shared" si="22"/>
        <v>2.907314804</v>
      </c>
      <c r="DC96" s="479">
        <f t="shared" si="22"/>
        <v>2.907314804</v>
      </c>
      <c r="DD96" s="479">
        <f t="shared" si="22"/>
        <v>2.907314804</v>
      </c>
      <c r="DE96" s="479">
        <f t="shared" si="22"/>
        <v>2.907314804</v>
      </c>
      <c r="DF96" s="479">
        <f t="shared" si="22"/>
        <v>2.907314804</v>
      </c>
      <c r="DG96" s="479">
        <f t="shared" si="22"/>
        <v>5.814629608</v>
      </c>
      <c r="DH96" s="479">
        <f t="shared" si="22"/>
        <v>2.907314804</v>
      </c>
      <c r="DI96" s="479">
        <f t="shared" si="22"/>
        <v>2.907314804</v>
      </c>
      <c r="DJ96" s="479">
        <f t="shared" si="22"/>
        <v>2.907314804</v>
      </c>
      <c r="DK96" s="479">
        <f t="shared" si="22"/>
        <v>2.907314804</v>
      </c>
      <c r="DL96" s="479">
        <f t="shared" si="22"/>
        <v>2.907314804</v>
      </c>
      <c r="DM96" s="479">
        <f t="shared" si="22"/>
        <v>2.907314804</v>
      </c>
      <c r="DN96" s="479">
        <f t="shared" si="22"/>
        <v>0</v>
      </c>
      <c r="DO96" s="479">
        <f t="shared" si="22"/>
        <v>0</v>
      </c>
      <c r="DP96" s="479">
        <f t="shared" si="22"/>
        <v>0</v>
      </c>
      <c r="DQ96" s="479">
        <f t="shared" si="22"/>
        <v>0</v>
      </c>
      <c r="DR96" s="479">
        <f t="shared" si="22"/>
        <v>0</v>
      </c>
      <c r="DS96" s="479">
        <f t="shared" si="22"/>
        <v>0</v>
      </c>
      <c r="DT96" s="479">
        <f t="shared" si="22"/>
        <v>0</v>
      </c>
      <c r="DU96" s="479">
        <f t="shared" si="22"/>
        <v>0</v>
      </c>
      <c r="DV96" s="479">
        <f t="shared" si="22"/>
        <v>2.907314804</v>
      </c>
      <c r="DW96" s="479">
        <f t="shared" si="22"/>
        <v>2.907314804</v>
      </c>
      <c r="DX96" s="479">
        <f t="shared" si="22"/>
        <v>2.907314804</v>
      </c>
      <c r="DY96" s="479">
        <f t="shared" si="22"/>
        <v>2.907314804</v>
      </c>
      <c r="DZ96" s="479">
        <f t="shared" si="22"/>
        <v>2.907314804</v>
      </c>
      <c r="EA96" s="479">
        <f t="shared" si="22"/>
        <v>2.907314804</v>
      </c>
      <c r="EB96" s="479">
        <f t="shared" si="22"/>
        <v>2.907314804</v>
      </c>
      <c r="EC96" s="479">
        <f t="shared" si="22"/>
        <v>0</v>
      </c>
      <c r="ED96" s="479">
        <f t="shared" si="22"/>
        <v>2.907314804</v>
      </c>
      <c r="EE96" s="479">
        <f t="shared" si="22"/>
        <v>5.814629608</v>
      </c>
      <c r="EF96" s="479">
        <f t="shared" si="22"/>
        <v>8.721944412</v>
      </c>
      <c r="EG96" s="479">
        <f t="shared" si="22"/>
        <v>8.721944412</v>
      </c>
      <c r="EH96" s="479">
        <f t="shared" si="22"/>
        <v>11.62925922</v>
      </c>
      <c r="EI96" s="479">
        <f t="shared" si="22"/>
        <v>11.62925922</v>
      </c>
      <c r="EJ96" s="479">
        <f t="shared" si="22"/>
        <v>14.53657402</v>
      </c>
      <c r="EK96" s="479">
        <f t="shared" si="22"/>
        <v>11.62925922</v>
      </c>
      <c r="EL96" s="479">
        <f t="shared" si="22"/>
        <v>8.721944412</v>
      </c>
      <c r="EM96" s="479">
        <f t="shared" si="22"/>
        <v>5.814629608</v>
      </c>
      <c r="EN96" s="479">
        <f t="shared" si="22"/>
        <v>5.814629608</v>
      </c>
      <c r="EO96" s="479">
        <f t="shared" si="22"/>
        <v>5.814629608</v>
      </c>
      <c r="EP96" s="479">
        <f t="shared" si="22"/>
        <v>8.721944412</v>
      </c>
      <c r="EQ96" s="479">
        <f t="shared" si="22"/>
        <v>5.814629608</v>
      </c>
      <c r="ER96" s="479">
        <f t="shared" si="22"/>
        <v>5.814629608</v>
      </c>
      <c r="ES96" s="479">
        <f t="shared" si="22"/>
        <v>5.814629608</v>
      </c>
      <c r="ET96" s="485">
        <f t="shared" si="22"/>
        <v>5.814629608</v>
      </c>
      <c r="EU96" s="485">
        <f t="shared" si="22"/>
        <v>5.814629608</v>
      </c>
      <c r="EV96" s="485">
        <f t="shared" si="22"/>
        <v>2.907314804</v>
      </c>
      <c r="EW96" s="485">
        <f t="shared" si="22"/>
        <v>0</v>
      </c>
      <c r="EX96" s="485">
        <f t="shared" si="22"/>
        <v>0</v>
      </c>
      <c r="EY96" s="485">
        <f t="shared" si="22"/>
        <v>2.907314804</v>
      </c>
      <c r="EZ96" s="485">
        <f t="shared" si="22"/>
        <v>8.721944412</v>
      </c>
      <c r="FA96" s="485">
        <f t="shared" si="22"/>
        <v>11.62925922</v>
      </c>
      <c r="FB96" s="485">
        <f t="shared" si="22"/>
        <v>11.62925922</v>
      </c>
      <c r="FC96" s="485">
        <f t="shared" si="22"/>
        <v>11.62925922</v>
      </c>
      <c r="FD96" s="485">
        <f t="shared" si="22"/>
        <v>14.53657402</v>
      </c>
      <c r="FE96" s="485">
        <f t="shared" si="22"/>
        <v>17.44388882</v>
      </c>
      <c r="FF96" s="485">
        <f t="shared" si="22"/>
        <v>14.53657402</v>
      </c>
      <c r="FG96" s="485">
        <f t="shared" si="22"/>
        <v>11.62925922</v>
      </c>
      <c r="FH96" s="485">
        <f t="shared" si="22"/>
        <v>8.721944412</v>
      </c>
      <c r="FI96" s="485">
        <f t="shared" si="22"/>
        <v>8.721944412</v>
      </c>
      <c r="FJ96" s="485">
        <f t="shared" si="22"/>
        <v>8.721944412</v>
      </c>
      <c r="FK96" s="485">
        <f t="shared" si="22"/>
        <v>14.53657402</v>
      </c>
      <c r="FL96" s="485">
        <f t="shared" si="22"/>
        <v>11.62925922</v>
      </c>
      <c r="FM96" s="485">
        <f t="shared" si="22"/>
        <v>11.62925922</v>
      </c>
      <c r="FN96" s="485">
        <f t="shared" si="22"/>
        <v>17.44388882</v>
      </c>
      <c r="FO96" s="485">
        <f t="shared" si="22"/>
        <v>17.44388882</v>
      </c>
      <c r="FP96" s="485">
        <f t="shared" si="22"/>
        <v>17.44388882</v>
      </c>
      <c r="FQ96" s="499"/>
      <c r="FR96" s="501"/>
      <c r="FS96" s="482">
        <f t="shared" si="10"/>
        <v>1</v>
      </c>
      <c r="FT96" s="502"/>
      <c r="FU96" s="496"/>
      <c r="FV96" s="500"/>
      <c r="FW96" s="500"/>
      <c r="FX96" s="500"/>
      <c r="FY96" s="500"/>
      <c r="FZ96" s="500"/>
      <c r="GA96" s="500"/>
      <c r="GB96" s="500"/>
      <c r="GC96" s="500"/>
      <c r="GD96" s="500"/>
      <c r="GE96" s="500"/>
      <c r="GF96" s="500"/>
      <c r="GG96" s="500"/>
      <c r="GH96" s="500"/>
      <c r="GI96" s="500"/>
      <c r="GJ96" s="500"/>
      <c r="GK96" s="500"/>
    </row>
    <row r="97" ht="15.75" customHeight="1">
      <c r="A97" s="472">
        <v>15.0</v>
      </c>
      <c r="B97" s="503" t="s">
        <v>114</v>
      </c>
      <c r="C97" s="504">
        <v>119830.0</v>
      </c>
      <c r="D97" s="497"/>
      <c r="E97" s="497"/>
      <c r="F97" s="497"/>
      <c r="G97" s="497"/>
      <c r="H97" s="497"/>
      <c r="I97" s="497"/>
      <c r="J97" s="498"/>
      <c r="K97" s="498"/>
      <c r="L97" s="498"/>
      <c r="M97" s="498"/>
      <c r="N97" s="498"/>
      <c r="O97" s="498"/>
      <c r="P97" s="498"/>
      <c r="Q97" s="498"/>
      <c r="R97" s="499"/>
      <c r="S97" s="499"/>
      <c r="T97" s="499"/>
      <c r="U97" s="500"/>
      <c r="V97" s="500"/>
      <c r="W97" s="500"/>
      <c r="X97" s="500"/>
      <c r="Y97" s="500"/>
      <c r="Z97" s="500"/>
      <c r="AA97" s="500"/>
      <c r="AB97" s="500"/>
      <c r="AC97" s="500"/>
      <c r="AD97" s="500"/>
      <c r="AE97" s="499"/>
      <c r="AF97" s="499"/>
      <c r="AG97" s="499"/>
      <c r="AH97" s="499"/>
      <c r="AI97" s="479">
        <f t="shared" ref="AI97:FP97" si="23">sum(AC17:AI17)/($C$97/100000)</f>
        <v>0</v>
      </c>
      <c r="AJ97" s="479">
        <f t="shared" si="23"/>
        <v>0</v>
      </c>
      <c r="AK97" s="479">
        <f t="shared" si="23"/>
        <v>0</v>
      </c>
      <c r="AL97" s="479">
        <f t="shared" si="23"/>
        <v>0</v>
      </c>
      <c r="AM97" s="479">
        <f t="shared" si="23"/>
        <v>0</v>
      </c>
      <c r="AN97" s="479">
        <f t="shared" si="23"/>
        <v>0</v>
      </c>
      <c r="AO97" s="479">
        <f t="shared" si="23"/>
        <v>0</v>
      </c>
      <c r="AP97" s="479">
        <f t="shared" si="23"/>
        <v>0</v>
      </c>
      <c r="AQ97" s="479">
        <f t="shared" si="23"/>
        <v>0</v>
      </c>
      <c r="AR97" s="479">
        <f t="shared" si="23"/>
        <v>0</v>
      </c>
      <c r="AS97" s="479">
        <f t="shared" si="23"/>
        <v>0</v>
      </c>
      <c r="AT97" s="479">
        <f t="shared" si="23"/>
        <v>0</v>
      </c>
      <c r="AU97" s="479">
        <f t="shared" si="23"/>
        <v>0</v>
      </c>
      <c r="AV97" s="479">
        <f t="shared" si="23"/>
        <v>0</v>
      </c>
      <c r="AW97" s="479">
        <f t="shared" si="23"/>
        <v>0</v>
      </c>
      <c r="AX97" s="479">
        <f t="shared" si="23"/>
        <v>0</v>
      </c>
      <c r="AY97" s="479">
        <f t="shared" si="23"/>
        <v>0</v>
      </c>
      <c r="AZ97" s="479">
        <f t="shared" si="23"/>
        <v>0</v>
      </c>
      <c r="BA97" s="479">
        <f t="shared" si="23"/>
        <v>0</v>
      </c>
      <c r="BB97" s="479">
        <f t="shared" si="23"/>
        <v>0</v>
      </c>
      <c r="BC97" s="479">
        <f t="shared" si="23"/>
        <v>0</v>
      </c>
      <c r="BD97" s="479">
        <f t="shared" si="23"/>
        <v>0</v>
      </c>
      <c r="BE97" s="479">
        <f t="shared" si="23"/>
        <v>0</v>
      </c>
      <c r="BF97" s="479">
        <f t="shared" si="23"/>
        <v>0</v>
      </c>
      <c r="BG97" s="479">
        <f t="shared" si="23"/>
        <v>0</v>
      </c>
      <c r="BH97" s="479">
        <f t="shared" si="23"/>
        <v>0</v>
      </c>
      <c r="BI97" s="479">
        <f t="shared" si="23"/>
        <v>0</v>
      </c>
      <c r="BJ97" s="479">
        <f t="shared" si="23"/>
        <v>0</v>
      </c>
      <c r="BK97" s="479">
        <f t="shared" si="23"/>
        <v>1.669031127</v>
      </c>
      <c r="BL97" s="479">
        <f t="shared" si="23"/>
        <v>1.669031127</v>
      </c>
      <c r="BM97" s="479">
        <f t="shared" si="23"/>
        <v>1.669031127</v>
      </c>
      <c r="BN97" s="479">
        <f t="shared" si="23"/>
        <v>1.669031127</v>
      </c>
      <c r="BO97" s="479">
        <f t="shared" si="23"/>
        <v>1.669031127</v>
      </c>
      <c r="BP97" s="479">
        <f t="shared" si="23"/>
        <v>1.669031127</v>
      </c>
      <c r="BQ97" s="479">
        <f t="shared" si="23"/>
        <v>1.669031127</v>
      </c>
      <c r="BR97" s="479">
        <f t="shared" si="23"/>
        <v>0</v>
      </c>
      <c r="BS97" s="479">
        <f t="shared" si="23"/>
        <v>0</v>
      </c>
      <c r="BT97" s="479">
        <f t="shared" si="23"/>
        <v>0</v>
      </c>
      <c r="BU97" s="479">
        <f t="shared" si="23"/>
        <v>0</v>
      </c>
      <c r="BV97" s="479">
        <f t="shared" si="23"/>
        <v>0</v>
      </c>
      <c r="BW97" s="479">
        <f t="shared" si="23"/>
        <v>0</v>
      </c>
      <c r="BX97" s="479">
        <f t="shared" si="23"/>
        <v>0</v>
      </c>
      <c r="BY97" s="479">
        <f t="shared" si="23"/>
        <v>0</v>
      </c>
      <c r="BZ97" s="479">
        <f t="shared" si="23"/>
        <v>0</v>
      </c>
      <c r="CA97" s="479">
        <f t="shared" si="23"/>
        <v>0</v>
      </c>
      <c r="CB97" s="479">
        <f t="shared" si="23"/>
        <v>0</v>
      </c>
      <c r="CC97" s="479">
        <f t="shared" si="23"/>
        <v>0</v>
      </c>
      <c r="CD97" s="479">
        <f t="shared" si="23"/>
        <v>0</v>
      </c>
      <c r="CE97" s="479">
        <f t="shared" si="23"/>
        <v>0</v>
      </c>
      <c r="CF97" s="479">
        <f t="shared" si="23"/>
        <v>0</v>
      </c>
      <c r="CG97" s="479">
        <f t="shared" si="23"/>
        <v>0</v>
      </c>
      <c r="CH97" s="479">
        <f t="shared" si="23"/>
        <v>0</v>
      </c>
      <c r="CI97" s="479">
        <f t="shared" si="23"/>
        <v>0</v>
      </c>
      <c r="CJ97" s="479">
        <f t="shared" si="23"/>
        <v>0</v>
      </c>
      <c r="CK97" s="479">
        <f t="shared" si="23"/>
        <v>0</v>
      </c>
      <c r="CL97" s="479">
        <f t="shared" si="23"/>
        <v>0</v>
      </c>
      <c r="CM97" s="479">
        <f t="shared" si="23"/>
        <v>0</v>
      </c>
      <c r="CN97" s="479">
        <f t="shared" si="23"/>
        <v>0</v>
      </c>
      <c r="CO97" s="479">
        <f t="shared" si="23"/>
        <v>0</v>
      </c>
      <c r="CP97" s="479">
        <f t="shared" si="23"/>
        <v>0</v>
      </c>
      <c r="CQ97" s="479">
        <f t="shared" si="23"/>
        <v>0</v>
      </c>
      <c r="CR97" s="479">
        <f t="shared" si="23"/>
        <v>0</v>
      </c>
      <c r="CS97" s="479">
        <f t="shared" si="23"/>
        <v>0</v>
      </c>
      <c r="CT97" s="479">
        <f t="shared" si="23"/>
        <v>0</v>
      </c>
      <c r="CU97" s="479">
        <f t="shared" si="23"/>
        <v>0</v>
      </c>
      <c r="CV97" s="479">
        <f t="shared" si="23"/>
        <v>1.669031127</v>
      </c>
      <c r="CW97" s="479">
        <f t="shared" si="23"/>
        <v>2.503546691</v>
      </c>
      <c r="CX97" s="479">
        <f t="shared" si="23"/>
        <v>2.503546691</v>
      </c>
      <c r="CY97" s="479">
        <f t="shared" si="23"/>
        <v>2.503546691</v>
      </c>
      <c r="CZ97" s="479">
        <f t="shared" si="23"/>
        <v>4.172577819</v>
      </c>
      <c r="DA97" s="479">
        <f t="shared" si="23"/>
        <v>4.172577819</v>
      </c>
      <c r="DB97" s="479">
        <f t="shared" si="23"/>
        <v>4.172577819</v>
      </c>
      <c r="DC97" s="479">
        <f t="shared" si="23"/>
        <v>5.007093382</v>
      </c>
      <c r="DD97" s="479">
        <f t="shared" si="23"/>
        <v>4.172577819</v>
      </c>
      <c r="DE97" s="479">
        <f t="shared" si="23"/>
        <v>4.172577819</v>
      </c>
      <c r="DF97" s="479">
        <f t="shared" si="23"/>
        <v>4.172577819</v>
      </c>
      <c r="DG97" s="479">
        <f t="shared" si="23"/>
        <v>2.503546691</v>
      </c>
      <c r="DH97" s="479">
        <f t="shared" si="23"/>
        <v>3.338062255</v>
      </c>
      <c r="DI97" s="479">
        <f t="shared" si="23"/>
        <v>5.007093382</v>
      </c>
      <c r="DJ97" s="479">
        <f t="shared" si="23"/>
        <v>2.503546691</v>
      </c>
      <c r="DK97" s="479">
        <f t="shared" si="23"/>
        <v>3.338062255</v>
      </c>
      <c r="DL97" s="479">
        <f t="shared" si="23"/>
        <v>4.172577819</v>
      </c>
      <c r="DM97" s="479">
        <f t="shared" si="23"/>
        <v>4.172577819</v>
      </c>
      <c r="DN97" s="479">
        <f t="shared" si="23"/>
        <v>4.172577819</v>
      </c>
      <c r="DO97" s="479">
        <f t="shared" si="23"/>
        <v>4.172577819</v>
      </c>
      <c r="DP97" s="479">
        <f t="shared" si="23"/>
        <v>3.338062255</v>
      </c>
      <c r="DQ97" s="479">
        <f t="shared" si="23"/>
        <v>3.338062255</v>
      </c>
      <c r="DR97" s="479">
        <f t="shared" si="23"/>
        <v>2.503546691</v>
      </c>
      <c r="DS97" s="479">
        <f t="shared" si="23"/>
        <v>1.669031127</v>
      </c>
      <c r="DT97" s="479">
        <f t="shared" si="23"/>
        <v>1.669031127</v>
      </c>
      <c r="DU97" s="479">
        <f t="shared" si="23"/>
        <v>2.503546691</v>
      </c>
      <c r="DV97" s="479">
        <f t="shared" si="23"/>
        <v>1.669031127</v>
      </c>
      <c r="DW97" s="479">
        <f t="shared" si="23"/>
        <v>1.669031127</v>
      </c>
      <c r="DX97" s="479">
        <f t="shared" si="23"/>
        <v>2.503546691</v>
      </c>
      <c r="DY97" s="479">
        <f t="shared" si="23"/>
        <v>2.503546691</v>
      </c>
      <c r="DZ97" s="479">
        <f t="shared" si="23"/>
        <v>2.503546691</v>
      </c>
      <c r="EA97" s="479">
        <f t="shared" si="23"/>
        <v>2.503546691</v>
      </c>
      <c r="EB97" s="479">
        <f t="shared" si="23"/>
        <v>2.503546691</v>
      </c>
      <c r="EC97" s="479">
        <f t="shared" si="23"/>
        <v>5.841608946</v>
      </c>
      <c r="ED97" s="479">
        <f t="shared" si="23"/>
        <v>5.007093382</v>
      </c>
      <c r="EE97" s="479">
        <f t="shared" si="23"/>
        <v>11.68321789</v>
      </c>
      <c r="EF97" s="479">
        <f t="shared" si="23"/>
        <v>12.51773346</v>
      </c>
      <c r="EG97" s="479">
        <f t="shared" si="23"/>
        <v>12.51773346</v>
      </c>
      <c r="EH97" s="479">
        <f t="shared" si="23"/>
        <v>13.35224902</v>
      </c>
      <c r="EI97" s="479">
        <f t="shared" si="23"/>
        <v>13.35224902</v>
      </c>
      <c r="EJ97" s="479">
        <f t="shared" si="23"/>
        <v>11.68321789</v>
      </c>
      <c r="EK97" s="479">
        <f t="shared" si="23"/>
        <v>11.68321789</v>
      </c>
      <c r="EL97" s="479">
        <f t="shared" si="23"/>
        <v>5.841608946</v>
      </c>
      <c r="EM97" s="479">
        <f t="shared" si="23"/>
        <v>5.841608946</v>
      </c>
      <c r="EN97" s="479">
        <f t="shared" si="23"/>
        <v>7.510640073</v>
      </c>
      <c r="EO97" s="479">
        <f t="shared" si="23"/>
        <v>7.510640073</v>
      </c>
      <c r="EP97" s="479">
        <f t="shared" si="23"/>
        <v>14.18676458</v>
      </c>
      <c r="EQ97" s="479">
        <f t="shared" si="23"/>
        <v>16.69031127</v>
      </c>
      <c r="ER97" s="479">
        <f t="shared" si="23"/>
        <v>19.19385797</v>
      </c>
      <c r="ES97" s="479">
        <f t="shared" si="23"/>
        <v>22.53192022</v>
      </c>
      <c r="ET97" s="484">
        <f t="shared" si="23"/>
        <v>25.03546691</v>
      </c>
      <c r="EU97" s="484">
        <f t="shared" si="23"/>
        <v>35.04965368</v>
      </c>
      <c r="EV97" s="484">
        <f t="shared" si="23"/>
        <v>35.04965368</v>
      </c>
      <c r="EW97" s="484">
        <f t="shared" si="23"/>
        <v>36.7186848</v>
      </c>
      <c r="EX97" s="484">
        <f t="shared" si="23"/>
        <v>36.7186848</v>
      </c>
      <c r="EY97" s="484">
        <f t="shared" si="23"/>
        <v>41.72577819</v>
      </c>
      <c r="EZ97" s="484">
        <f t="shared" si="23"/>
        <v>40.05674706</v>
      </c>
      <c r="FA97" s="484">
        <f t="shared" si="23"/>
        <v>47.56738713</v>
      </c>
      <c r="FB97" s="484">
        <f t="shared" si="23"/>
        <v>45.06384044</v>
      </c>
      <c r="FC97" s="484">
        <f t="shared" si="23"/>
        <v>49.23641826</v>
      </c>
      <c r="FD97" s="484">
        <f t="shared" si="23"/>
        <v>47.56738713</v>
      </c>
      <c r="FE97" s="484">
        <f t="shared" si="23"/>
        <v>51.73996495</v>
      </c>
      <c r="FF97" s="484">
        <f t="shared" si="23"/>
        <v>51.73996495</v>
      </c>
      <c r="FG97" s="484">
        <f t="shared" si="23"/>
        <v>53.40899608</v>
      </c>
      <c r="FH97" s="484">
        <f t="shared" si="23"/>
        <v>45.06384044</v>
      </c>
      <c r="FI97" s="484">
        <f t="shared" si="23"/>
        <v>40.05674706</v>
      </c>
      <c r="FJ97" s="484">
        <f t="shared" si="23"/>
        <v>43.39480931</v>
      </c>
      <c r="FK97" s="484">
        <f t="shared" si="23"/>
        <v>45.898356</v>
      </c>
      <c r="FL97" s="484">
        <f t="shared" si="23"/>
        <v>44.22932488</v>
      </c>
      <c r="FM97" s="484">
        <f t="shared" si="23"/>
        <v>50.90544939</v>
      </c>
      <c r="FN97" s="484">
        <f t="shared" si="23"/>
        <v>50.90544939</v>
      </c>
      <c r="FO97" s="484">
        <f t="shared" si="23"/>
        <v>53.40899608</v>
      </c>
      <c r="FP97" s="484">
        <f t="shared" si="23"/>
        <v>59.25060502</v>
      </c>
      <c r="FQ97" s="499"/>
      <c r="FR97" s="501"/>
      <c r="FS97" s="482">
        <f t="shared" si="10"/>
        <v>0.4791666667</v>
      </c>
      <c r="FT97" s="502"/>
      <c r="FU97" s="496"/>
      <c r="FV97" s="500"/>
      <c r="FW97" s="500"/>
      <c r="FX97" s="500"/>
      <c r="FY97" s="500"/>
      <c r="FZ97" s="500"/>
      <c r="GA97" s="500"/>
      <c r="GB97" s="500"/>
      <c r="GC97" s="500"/>
      <c r="GD97" s="500"/>
      <c r="GE97" s="500"/>
      <c r="GF97" s="500"/>
      <c r="GG97" s="500"/>
      <c r="GH97" s="500"/>
      <c r="GI97" s="500"/>
      <c r="GJ97" s="500"/>
      <c r="GK97" s="500"/>
    </row>
    <row r="98" ht="15.75" customHeight="1">
      <c r="A98" s="472">
        <v>16.0</v>
      </c>
      <c r="B98" s="469" t="s">
        <v>115</v>
      </c>
      <c r="C98" s="474">
        <v>147947.0</v>
      </c>
      <c r="D98" s="466"/>
      <c r="E98" s="466"/>
      <c r="F98" s="466"/>
      <c r="G98" s="466"/>
      <c r="H98" s="466"/>
      <c r="I98" s="466"/>
      <c r="J98" s="467"/>
      <c r="K98" s="467"/>
      <c r="L98" s="467"/>
      <c r="M98" s="467"/>
      <c r="N98" s="467"/>
      <c r="O98" s="467"/>
      <c r="P98" s="467"/>
      <c r="Q98" s="467"/>
      <c r="R98" s="468"/>
      <c r="S98" s="468"/>
      <c r="T98" s="468"/>
      <c r="U98" s="469"/>
      <c r="V98" s="469"/>
      <c r="W98" s="469"/>
      <c r="X98" s="469"/>
      <c r="Y98" s="469"/>
      <c r="Z98" s="469"/>
      <c r="AA98" s="469"/>
      <c r="AB98" s="469"/>
      <c r="AC98" s="469"/>
      <c r="AD98" s="469"/>
      <c r="AE98" s="468"/>
      <c r="AF98" s="468"/>
      <c r="AG98" s="468"/>
      <c r="AH98" s="468"/>
      <c r="AI98" s="479">
        <f t="shared" ref="AI98:FP98" si="24">sum(AC18:AI18)/($C$98/100000)</f>
        <v>0</v>
      </c>
      <c r="AJ98" s="479">
        <f t="shared" si="24"/>
        <v>0</v>
      </c>
      <c r="AK98" s="479">
        <f t="shared" si="24"/>
        <v>0</v>
      </c>
      <c r="AL98" s="479">
        <f t="shared" si="24"/>
        <v>0</v>
      </c>
      <c r="AM98" s="479">
        <f t="shared" si="24"/>
        <v>0</v>
      </c>
      <c r="AN98" s="479">
        <f t="shared" si="24"/>
        <v>0</v>
      </c>
      <c r="AO98" s="479">
        <f t="shared" si="24"/>
        <v>0</v>
      </c>
      <c r="AP98" s="479">
        <f t="shared" si="24"/>
        <v>0</v>
      </c>
      <c r="AQ98" s="479">
        <f t="shared" si="24"/>
        <v>0</v>
      </c>
      <c r="AR98" s="479">
        <f t="shared" si="24"/>
        <v>0</v>
      </c>
      <c r="AS98" s="479">
        <f t="shared" si="24"/>
        <v>0</v>
      </c>
      <c r="AT98" s="479">
        <f t="shared" si="24"/>
        <v>0</v>
      </c>
      <c r="AU98" s="479">
        <f t="shared" si="24"/>
        <v>0</v>
      </c>
      <c r="AV98" s="479">
        <f t="shared" si="24"/>
        <v>0</v>
      </c>
      <c r="AW98" s="479">
        <f t="shared" si="24"/>
        <v>0</v>
      </c>
      <c r="AX98" s="479">
        <f t="shared" si="24"/>
        <v>0</v>
      </c>
      <c r="AY98" s="479">
        <f t="shared" si="24"/>
        <v>0</v>
      </c>
      <c r="AZ98" s="479">
        <f t="shared" si="24"/>
        <v>0</v>
      </c>
      <c r="BA98" s="479">
        <f t="shared" si="24"/>
        <v>0</v>
      </c>
      <c r="BB98" s="479">
        <f t="shared" si="24"/>
        <v>0</v>
      </c>
      <c r="BC98" s="479">
        <f t="shared" si="24"/>
        <v>0</v>
      </c>
      <c r="BD98" s="479">
        <f t="shared" si="24"/>
        <v>0</v>
      </c>
      <c r="BE98" s="479">
        <f t="shared" si="24"/>
        <v>0</v>
      </c>
      <c r="BF98" s="479">
        <f t="shared" si="24"/>
        <v>0</v>
      </c>
      <c r="BG98" s="479">
        <f t="shared" si="24"/>
        <v>0</v>
      </c>
      <c r="BH98" s="479">
        <f t="shared" si="24"/>
        <v>0</v>
      </c>
      <c r="BI98" s="479">
        <f t="shared" si="24"/>
        <v>6.083259546</v>
      </c>
      <c r="BJ98" s="479">
        <f t="shared" si="24"/>
        <v>6.759177273</v>
      </c>
      <c r="BK98" s="479">
        <f t="shared" si="24"/>
        <v>18.92569636</v>
      </c>
      <c r="BL98" s="479">
        <f t="shared" si="24"/>
        <v>21.62936727</v>
      </c>
      <c r="BM98" s="479">
        <f t="shared" si="24"/>
        <v>33.11996864</v>
      </c>
      <c r="BN98" s="479">
        <f t="shared" si="24"/>
        <v>36.49955727</v>
      </c>
      <c r="BO98" s="479">
        <f t="shared" si="24"/>
        <v>36.49955727</v>
      </c>
      <c r="BP98" s="479">
        <f t="shared" si="24"/>
        <v>31.09221546</v>
      </c>
      <c r="BQ98" s="479">
        <f t="shared" si="24"/>
        <v>31.76813318</v>
      </c>
      <c r="BR98" s="479">
        <f t="shared" si="24"/>
        <v>20.27753182</v>
      </c>
      <c r="BS98" s="479">
        <f t="shared" si="24"/>
        <v>20.95344955</v>
      </c>
      <c r="BT98" s="479">
        <f t="shared" si="24"/>
        <v>15.54610773</v>
      </c>
      <c r="BU98" s="479">
        <f t="shared" si="24"/>
        <v>18.92569636</v>
      </c>
      <c r="BV98" s="479">
        <f t="shared" si="24"/>
        <v>26.36079136</v>
      </c>
      <c r="BW98" s="479">
        <f t="shared" si="24"/>
        <v>25.68487364</v>
      </c>
      <c r="BX98" s="479">
        <f t="shared" si="24"/>
        <v>25.00895591</v>
      </c>
      <c r="BY98" s="479">
        <f t="shared" si="24"/>
        <v>25.00895591</v>
      </c>
      <c r="BZ98" s="479">
        <f t="shared" si="24"/>
        <v>21.62936727</v>
      </c>
      <c r="CA98" s="479">
        <f t="shared" si="24"/>
        <v>16.22202546</v>
      </c>
      <c r="CB98" s="479">
        <f t="shared" si="24"/>
        <v>10.13876591</v>
      </c>
      <c r="CC98" s="479">
        <f t="shared" si="24"/>
        <v>7.435095</v>
      </c>
      <c r="CD98" s="479">
        <f t="shared" si="24"/>
        <v>8.111012728</v>
      </c>
      <c r="CE98" s="479">
        <f t="shared" si="24"/>
        <v>7.435095</v>
      </c>
      <c r="CF98" s="479">
        <f t="shared" si="24"/>
        <v>10.81468364</v>
      </c>
      <c r="CG98" s="479">
        <f t="shared" si="24"/>
        <v>11.49060136</v>
      </c>
      <c r="CH98" s="479">
        <f t="shared" si="24"/>
        <v>10.81468364</v>
      </c>
      <c r="CI98" s="479">
        <f t="shared" si="24"/>
        <v>10.13876591</v>
      </c>
      <c r="CJ98" s="479">
        <f t="shared" si="24"/>
        <v>5.407341818</v>
      </c>
      <c r="CK98" s="479">
        <f t="shared" si="24"/>
        <v>4.731424091</v>
      </c>
      <c r="CL98" s="479">
        <f t="shared" si="24"/>
        <v>4.731424091</v>
      </c>
      <c r="CM98" s="479">
        <f t="shared" si="24"/>
        <v>1.351835455</v>
      </c>
      <c r="CN98" s="479">
        <f t="shared" si="24"/>
        <v>2.027753182</v>
      </c>
      <c r="CO98" s="479">
        <f t="shared" si="24"/>
        <v>2.027753182</v>
      </c>
      <c r="CP98" s="479">
        <f t="shared" si="24"/>
        <v>2.027753182</v>
      </c>
      <c r="CQ98" s="479">
        <f t="shared" si="24"/>
        <v>2.027753182</v>
      </c>
      <c r="CR98" s="479">
        <f t="shared" si="24"/>
        <v>2.027753182</v>
      </c>
      <c r="CS98" s="479">
        <f t="shared" si="24"/>
        <v>2.027753182</v>
      </c>
      <c r="CT98" s="479">
        <f t="shared" si="24"/>
        <v>2.027753182</v>
      </c>
      <c r="CU98" s="479">
        <f t="shared" si="24"/>
        <v>0.6759177273</v>
      </c>
      <c r="CV98" s="479">
        <f t="shared" si="24"/>
        <v>1.351835455</v>
      </c>
      <c r="CW98" s="479">
        <f t="shared" si="24"/>
        <v>3.379588636</v>
      </c>
      <c r="CX98" s="479">
        <f t="shared" si="24"/>
        <v>4.055506364</v>
      </c>
      <c r="CY98" s="479">
        <f t="shared" si="24"/>
        <v>4.731424091</v>
      </c>
      <c r="CZ98" s="479">
        <f t="shared" si="24"/>
        <v>5.407341818</v>
      </c>
      <c r="DA98" s="479">
        <f t="shared" si="24"/>
        <v>5.407341818</v>
      </c>
      <c r="DB98" s="479">
        <f t="shared" si="24"/>
        <v>6.083259546</v>
      </c>
      <c r="DC98" s="479">
        <f t="shared" si="24"/>
        <v>6.759177273</v>
      </c>
      <c r="DD98" s="479">
        <f t="shared" si="24"/>
        <v>6.083259546</v>
      </c>
      <c r="DE98" s="479">
        <f t="shared" si="24"/>
        <v>5.407341818</v>
      </c>
      <c r="DF98" s="479">
        <f t="shared" si="24"/>
        <v>4.731424091</v>
      </c>
      <c r="DG98" s="479">
        <f t="shared" si="24"/>
        <v>4.731424091</v>
      </c>
      <c r="DH98" s="479">
        <f t="shared" si="24"/>
        <v>4.055506364</v>
      </c>
      <c r="DI98" s="479">
        <f t="shared" si="24"/>
        <v>3.379588636</v>
      </c>
      <c r="DJ98" s="479">
        <f t="shared" si="24"/>
        <v>2.027753182</v>
      </c>
      <c r="DK98" s="479">
        <f t="shared" si="24"/>
        <v>1.351835455</v>
      </c>
      <c r="DL98" s="479">
        <f t="shared" si="24"/>
        <v>2.027753182</v>
      </c>
      <c r="DM98" s="479">
        <f t="shared" si="24"/>
        <v>2.027753182</v>
      </c>
      <c r="DN98" s="479">
        <f t="shared" si="24"/>
        <v>1.351835455</v>
      </c>
      <c r="DO98" s="479">
        <f t="shared" si="24"/>
        <v>1.351835455</v>
      </c>
      <c r="DP98" s="479">
        <f t="shared" si="24"/>
        <v>1.351835455</v>
      </c>
      <c r="DQ98" s="479">
        <f t="shared" si="24"/>
        <v>2.027753182</v>
      </c>
      <c r="DR98" s="479">
        <f t="shared" si="24"/>
        <v>2.703670909</v>
      </c>
      <c r="DS98" s="479">
        <f t="shared" si="24"/>
        <v>2.703670909</v>
      </c>
      <c r="DT98" s="479">
        <f t="shared" si="24"/>
        <v>3.379588636</v>
      </c>
      <c r="DU98" s="479">
        <f t="shared" si="24"/>
        <v>3.379588636</v>
      </c>
      <c r="DV98" s="479">
        <f t="shared" si="24"/>
        <v>4.055506364</v>
      </c>
      <c r="DW98" s="479">
        <f t="shared" si="24"/>
        <v>4.731424091</v>
      </c>
      <c r="DX98" s="479">
        <f t="shared" si="24"/>
        <v>4.055506364</v>
      </c>
      <c r="DY98" s="479">
        <f t="shared" si="24"/>
        <v>2.703670909</v>
      </c>
      <c r="DZ98" s="479">
        <f t="shared" si="24"/>
        <v>2.703670909</v>
      </c>
      <c r="EA98" s="479">
        <f t="shared" si="24"/>
        <v>2.703670909</v>
      </c>
      <c r="EB98" s="479">
        <f t="shared" si="24"/>
        <v>2.703670909</v>
      </c>
      <c r="EC98" s="479">
        <f t="shared" si="24"/>
        <v>2.703670909</v>
      </c>
      <c r="ED98" s="479">
        <f t="shared" si="24"/>
        <v>4.731424091</v>
      </c>
      <c r="EE98" s="479">
        <f t="shared" si="24"/>
        <v>8.111012728</v>
      </c>
      <c r="EF98" s="479">
        <f t="shared" si="24"/>
        <v>9.462848182</v>
      </c>
      <c r="EG98" s="479">
        <f t="shared" si="24"/>
        <v>8.786930455</v>
      </c>
      <c r="EH98" s="479">
        <f t="shared" si="24"/>
        <v>8.111012728</v>
      </c>
      <c r="EI98" s="479">
        <f t="shared" si="24"/>
        <v>8.786930455</v>
      </c>
      <c r="EJ98" s="479">
        <f t="shared" si="24"/>
        <v>10.81468364</v>
      </c>
      <c r="EK98" s="479">
        <f t="shared" si="24"/>
        <v>10.13876591</v>
      </c>
      <c r="EL98" s="479">
        <f t="shared" si="24"/>
        <v>11.49060136</v>
      </c>
      <c r="EM98" s="479">
        <f t="shared" si="24"/>
        <v>17.57386091</v>
      </c>
      <c r="EN98" s="479">
        <f t="shared" si="24"/>
        <v>30.41629773</v>
      </c>
      <c r="EO98" s="479">
        <f t="shared" si="24"/>
        <v>32.44405091</v>
      </c>
      <c r="EP98" s="479">
        <f t="shared" si="24"/>
        <v>45.28648773</v>
      </c>
      <c r="EQ98" s="479">
        <f t="shared" si="24"/>
        <v>60.15667773</v>
      </c>
      <c r="ER98" s="479">
        <f t="shared" si="24"/>
        <v>73.67503228</v>
      </c>
      <c r="ES98" s="479">
        <f t="shared" si="24"/>
        <v>91.92481091</v>
      </c>
      <c r="ET98" s="481">
        <f t="shared" si="24"/>
        <v>100.7117414</v>
      </c>
      <c r="EU98" s="481">
        <f t="shared" si="24"/>
        <v>120.3133555</v>
      </c>
      <c r="EV98" s="481">
        <f t="shared" si="24"/>
        <v>133.83171</v>
      </c>
      <c r="EW98" s="481">
        <f t="shared" si="24"/>
        <v>148.7019</v>
      </c>
      <c r="EX98" s="481">
        <f t="shared" si="24"/>
        <v>172.3590205</v>
      </c>
      <c r="EY98" s="481">
        <f t="shared" si="24"/>
        <v>184.5255396</v>
      </c>
      <c r="EZ98" s="481">
        <f t="shared" si="24"/>
        <v>185.877375</v>
      </c>
      <c r="FA98" s="481">
        <f t="shared" si="24"/>
        <v>190.6087991</v>
      </c>
      <c r="FB98" s="481">
        <f t="shared" si="24"/>
        <v>186.5532927</v>
      </c>
      <c r="FC98" s="481">
        <f t="shared" si="24"/>
        <v>207.5067423</v>
      </c>
      <c r="FD98" s="481">
        <f t="shared" si="24"/>
        <v>209.5344955</v>
      </c>
      <c r="FE98" s="481">
        <f t="shared" si="24"/>
        <v>214.9418373</v>
      </c>
      <c r="FF98" s="481">
        <f t="shared" si="24"/>
        <v>238.5989577</v>
      </c>
      <c r="FG98" s="481">
        <f t="shared" si="24"/>
        <v>268.3393377</v>
      </c>
      <c r="FH98" s="481">
        <f t="shared" si="24"/>
        <v>274.4225973</v>
      </c>
      <c r="FI98" s="481">
        <f t="shared" si="24"/>
        <v>264.9597491</v>
      </c>
      <c r="FJ98" s="481">
        <f t="shared" si="24"/>
        <v>263.6079136</v>
      </c>
      <c r="FK98" s="481">
        <f t="shared" si="24"/>
        <v>266.3115846</v>
      </c>
      <c r="FL98" s="481">
        <f t="shared" si="24"/>
        <v>262.9319959</v>
      </c>
      <c r="FM98" s="481">
        <f t="shared" si="24"/>
        <v>240.6267109</v>
      </c>
      <c r="FN98" s="481">
        <f t="shared" si="24"/>
        <v>205.4789891</v>
      </c>
      <c r="FO98" s="481">
        <f t="shared" si="24"/>
        <v>196.6920586</v>
      </c>
      <c r="FP98" s="481">
        <f t="shared" si="24"/>
        <v>202.0994005</v>
      </c>
      <c r="FQ98" s="468"/>
      <c r="FR98" s="471"/>
      <c r="FS98" s="482">
        <f t="shared" si="10"/>
        <v>-0.237244898</v>
      </c>
      <c r="FT98" s="473"/>
      <c r="FU98" s="474"/>
      <c r="FV98" s="469"/>
      <c r="FW98" s="469"/>
      <c r="FX98" s="469"/>
      <c r="FY98" s="469"/>
      <c r="FZ98" s="469"/>
      <c r="GA98" s="469"/>
      <c r="GB98" s="469"/>
      <c r="GC98" s="469"/>
      <c r="GD98" s="469"/>
      <c r="GE98" s="469"/>
      <c r="GF98" s="469"/>
      <c r="GG98" s="469"/>
      <c r="GH98" s="469"/>
      <c r="GI98" s="469"/>
      <c r="GJ98" s="469"/>
      <c r="GK98" s="469"/>
    </row>
    <row r="99" ht="15.75" customHeight="1">
      <c r="A99" s="472">
        <v>17.0</v>
      </c>
      <c r="B99" s="469" t="s">
        <v>116</v>
      </c>
      <c r="C99" s="474">
        <v>210815.0</v>
      </c>
      <c r="D99" s="466"/>
      <c r="E99" s="466"/>
      <c r="F99" s="466"/>
      <c r="G99" s="466"/>
      <c r="H99" s="466"/>
      <c r="I99" s="466"/>
      <c r="J99" s="467"/>
      <c r="K99" s="467"/>
      <c r="L99" s="467"/>
      <c r="M99" s="467"/>
      <c r="N99" s="467"/>
      <c r="O99" s="467"/>
      <c r="P99" s="467"/>
      <c r="Q99" s="467"/>
      <c r="R99" s="468"/>
      <c r="S99" s="468"/>
      <c r="T99" s="468"/>
      <c r="U99" s="469"/>
      <c r="V99" s="469"/>
      <c r="W99" s="469"/>
      <c r="X99" s="469"/>
      <c r="Y99" s="469"/>
      <c r="Z99" s="469"/>
      <c r="AA99" s="469"/>
      <c r="AB99" s="469"/>
      <c r="AC99" s="469"/>
      <c r="AD99" s="469"/>
      <c r="AE99" s="468"/>
      <c r="AF99" s="468"/>
      <c r="AG99" s="468"/>
      <c r="AH99" s="468"/>
      <c r="AI99" s="479">
        <f t="shared" ref="AI99:FP99" si="25">sum(AC19:AI19)/($C$99/100000)</f>
        <v>0</v>
      </c>
      <c r="AJ99" s="479">
        <f t="shared" si="25"/>
        <v>0</v>
      </c>
      <c r="AK99" s="479">
        <f t="shared" si="25"/>
        <v>0</v>
      </c>
      <c r="AL99" s="479">
        <f t="shared" si="25"/>
        <v>0</v>
      </c>
      <c r="AM99" s="479">
        <f t="shared" si="25"/>
        <v>0</v>
      </c>
      <c r="AN99" s="479">
        <f t="shared" si="25"/>
        <v>0</v>
      </c>
      <c r="AO99" s="479">
        <f t="shared" si="25"/>
        <v>0</v>
      </c>
      <c r="AP99" s="479">
        <f t="shared" si="25"/>
        <v>0</v>
      </c>
      <c r="AQ99" s="479">
        <f t="shared" si="25"/>
        <v>0</v>
      </c>
      <c r="AR99" s="479">
        <f t="shared" si="25"/>
        <v>0</v>
      </c>
      <c r="AS99" s="479">
        <f t="shared" si="25"/>
        <v>0</v>
      </c>
      <c r="AT99" s="479">
        <f t="shared" si="25"/>
        <v>0</v>
      </c>
      <c r="AU99" s="479">
        <f t="shared" si="25"/>
        <v>0</v>
      </c>
      <c r="AV99" s="479">
        <f t="shared" si="25"/>
        <v>0</v>
      </c>
      <c r="AW99" s="479">
        <f t="shared" si="25"/>
        <v>0.4743495482</v>
      </c>
      <c r="AX99" s="479">
        <f t="shared" si="25"/>
        <v>0.4743495482</v>
      </c>
      <c r="AY99" s="479">
        <f t="shared" si="25"/>
        <v>0.4743495482</v>
      </c>
      <c r="AZ99" s="479">
        <f t="shared" si="25"/>
        <v>0.4743495482</v>
      </c>
      <c r="BA99" s="479">
        <f t="shared" si="25"/>
        <v>0.4743495482</v>
      </c>
      <c r="BB99" s="479">
        <f t="shared" si="25"/>
        <v>0.4743495482</v>
      </c>
      <c r="BC99" s="479">
        <f t="shared" si="25"/>
        <v>0.9486990964</v>
      </c>
      <c r="BD99" s="479">
        <f t="shared" si="25"/>
        <v>0.4743495482</v>
      </c>
      <c r="BE99" s="479">
        <f t="shared" si="25"/>
        <v>0.4743495482</v>
      </c>
      <c r="BF99" s="479">
        <f t="shared" si="25"/>
        <v>0.4743495482</v>
      </c>
      <c r="BG99" s="479">
        <f t="shared" si="25"/>
        <v>0.4743495482</v>
      </c>
      <c r="BH99" s="479">
        <f t="shared" si="25"/>
        <v>0.4743495482</v>
      </c>
      <c r="BI99" s="479">
        <f t="shared" si="25"/>
        <v>1.423048645</v>
      </c>
      <c r="BJ99" s="479">
        <f t="shared" si="25"/>
        <v>1.423048645</v>
      </c>
      <c r="BK99" s="479">
        <f t="shared" si="25"/>
        <v>1.423048645</v>
      </c>
      <c r="BL99" s="479">
        <f t="shared" si="25"/>
        <v>1.423048645</v>
      </c>
      <c r="BM99" s="479">
        <f t="shared" si="25"/>
        <v>1.423048645</v>
      </c>
      <c r="BN99" s="479">
        <f t="shared" si="25"/>
        <v>1.423048645</v>
      </c>
      <c r="BO99" s="479">
        <f t="shared" si="25"/>
        <v>1.423048645</v>
      </c>
      <c r="BP99" s="479">
        <f t="shared" si="25"/>
        <v>0.4743495482</v>
      </c>
      <c r="BQ99" s="479">
        <f t="shared" si="25"/>
        <v>0.9486990964</v>
      </c>
      <c r="BR99" s="479">
        <f t="shared" si="25"/>
        <v>1.423048645</v>
      </c>
      <c r="BS99" s="479">
        <f t="shared" si="25"/>
        <v>1.897398193</v>
      </c>
      <c r="BT99" s="479">
        <f t="shared" si="25"/>
        <v>1.897398193</v>
      </c>
      <c r="BU99" s="479">
        <f t="shared" si="25"/>
        <v>2.371747741</v>
      </c>
      <c r="BV99" s="479">
        <f t="shared" si="25"/>
        <v>2.371747741</v>
      </c>
      <c r="BW99" s="479">
        <f t="shared" si="25"/>
        <v>2.846097289</v>
      </c>
      <c r="BX99" s="479">
        <f t="shared" si="25"/>
        <v>1.897398193</v>
      </c>
      <c r="BY99" s="479">
        <f t="shared" si="25"/>
        <v>1.423048645</v>
      </c>
      <c r="BZ99" s="479">
        <f t="shared" si="25"/>
        <v>0.9486990964</v>
      </c>
      <c r="CA99" s="479">
        <f t="shared" si="25"/>
        <v>0.9486990964</v>
      </c>
      <c r="CB99" s="479">
        <f t="shared" si="25"/>
        <v>0.4743495482</v>
      </c>
      <c r="CC99" s="479">
        <f t="shared" si="25"/>
        <v>0.4743495482</v>
      </c>
      <c r="CD99" s="479">
        <f t="shared" si="25"/>
        <v>0</v>
      </c>
      <c r="CE99" s="479">
        <f t="shared" si="25"/>
        <v>0.4743495482</v>
      </c>
      <c r="CF99" s="479">
        <f t="shared" si="25"/>
        <v>0.9486990964</v>
      </c>
      <c r="CG99" s="479">
        <f t="shared" si="25"/>
        <v>0.9486990964</v>
      </c>
      <c r="CH99" s="479">
        <f t="shared" si="25"/>
        <v>1.423048645</v>
      </c>
      <c r="CI99" s="479">
        <f t="shared" si="25"/>
        <v>1.423048645</v>
      </c>
      <c r="CJ99" s="479">
        <f t="shared" si="25"/>
        <v>1.897398193</v>
      </c>
      <c r="CK99" s="479">
        <f t="shared" si="25"/>
        <v>1.897398193</v>
      </c>
      <c r="CL99" s="479">
        <f t="shared" si="25"/>
        <v>1.897398193</v>
      </c>
      <c r="CM99" s="479">
        <f t="shared" si="25"/>
        <v>1.897398193</v>
      </c>
      <c r="CN99" s="479">
        <f t="shared" si="25"/>
        <v>1.897398193</v>
      </c>
      <c r="CO99" s="479">
        <f t="shared" si="25"/>
        <v>1.423048645</v>
      </c>
      <c r="CP99" s="479">
        <f t="shared" si="25"/>
        <v>1.423048645</v>
      </c>
      <c r="CQ99" s="479">
        <f t="shared" si="25"/>
        <v>1.423048645</v>
      </c>
      <c r="CR99" s="479">
        <f t="shared" si="25"/>
        <v>1.423048645</v>
      </c>
      <c r="CS99" s="479">
        <f t="shared" si="25"/>
        <v>1.423048645</v>
      </c>
      <c r="CT99" s="479">
        <f t="shared" si="25"/>
        <v>1.423048645</v>
      </c>
      <c r="CU99" s="479">
        <f t="shared" si="25"/>
        <v>3.794796385</v>
      </c>
      <c r="CV99" s="479">
        <f t="shared" si="25"/>
        <v>4.269145934</v>
      </c>
      <c r="CW99" s="479">
        <f t="shared" si="25"/>
        <v>4.269145934</v>
      </c>
      <c r="CX99" s="479">
        <f t="shared" si="25"/>
        <v>4.269145934</v>
      </c>
      <c r="CY99" s="479">
        <f t="shared" si="25"/>
        <v>5.21784503</v>
      </c>
      <c r="CZ99" s="479">
        <f t="shared" si="25"/>
        <v>4.743495482</v>
      </c>
      <c r="DA99" s="479">
        <f t="shared" si="25"/>
        <v>5.21784503</v>
      </c>
      <c r="DB99" s="479">
        <f t="shared" si="25"/>
        <v>2.846097289</v>
      </c>
      <c r="DC99" s="479">
        <f t="shared" si="25"/>
        <v>2.846097289</v>
      </c>
      <c r="DD99" s="479">
        <f t="shared" si="25"/>
        <v>2.846097289</v>
      </c>
      <c r="DE99" s="479">
        <f t="shared" si="25"/>
        <v>2.371747741</v>
      </c>
      <c r="DF99" s="479">
        <f t="shared" si="25"/>
        <v>1.423048645</v>
      </c>
      <c r="DG99" s="479">
        <f t="shared" si="25"/>
        <v>1.423048645</v>
      </c>
      <c r="DH99" s="479">
        <f t="shared" si="25"/>
        <v>0.4743495482</v>
      </c>
      <c r="DI99" s="479">
        <f t="shared" si="25"/>
        <v>1.423048645</v>
      </c>
      <c r="DJ99" s="479">
        <f t="shared" si="25"/>
        <v>0.9486990964</v>
      </c>
      <c r="DK99" s="479">
        <f t="shared" si="25"/>
        <v>0.9486990964</v>
      </c>
      <c r="DL99" s="479">
        <f t="shared" si="25"/>
        <v>1.897398193</v>
      </c>
      <c r="DM99" s="479">
        <f t="shared" si="25"/>
        <v>3.320446837</v>
      </c>
      <c r="DN99" s="479">
        <f t="shared" si="25"/>
        <v>4.743495482</v>
      </c>
      <c r="DO99" s="479">
        <f t="shared" si="25"/>
        <v>6.166544126</v>
      </c>
      <c r="DP99" s="479">
        <f t="shared" si="25"/>
        <v>5.692194578</v>
      </c>
      <c r="DQ99" s="479">
        <f t="shared" si="25"/>
        <v>6.640893675</v>
      </c>
      <c r="DR99" s="479">
        <f t="shared" si="25"/>
        <v>9.012641415</v>
      </c>
      <c r="DS99" s="479">
        <f t="shared" si="25"/>
        <v>8.063942319</v>
      </c>
      <c r="DT99" s="479">
        <f t="shared" si="25"/>
        <v>9.012641415</v>
      </c>
      <c r="DU99" s="479">
        <f t="shared" si="25"/>
        <v>11.8587387</v>
      </c>
      <c r="DV99" s="479">
        <f t="shared" si="25"/>
        <v>16.12788464</v>
      </c>
      <c r="DW99" s="479">
        <f t="shared" si="25"/>
        <v>20.39703057</v>
      </c>
      <c r="DX99" s="479">
        <f t="shared" si="25"/>
        <v>23.71747741</v>
      </c>
      <c r="DY99" s="479">
        <f t="shared" si="25"/>
        <v>21.34572967</v>
      </c>
      <c r="DZ99" s="479">
        <f t="shared" si="25"/>
        <v>21.34572967</v>
      </c>
      <c r="EA99" s="479">
        <f t="shared" si="25"/>
        <v>19.44833148</v>
      </c>
      <c r="EB99" s="479">
        <f t="shared" si="25"/>
        <v>15.65353509</v>
      </c>
      <c r="EC99" s="479">
        <f t="shared" si="25"/>
        <v>10.43569006</v>
      </c>
      <c r="ED99" s="479">
        <f t="shared" si="25"/>
        <v>5.692194578</v>
      </c>
      <c r="EE99" s="479">
        <f t="shared" si="25"/>
        <v>2.371747741</v>
      </c>
      <c r="EF99" s="479">
        <f t="shared" si="25"/>
        <v>3.794796385</v>
      </c>
      <c r="EG99" s="479">
        <f t="shared" si="25"/>
        <v>4.743495482</v>
      </c>
      <c r="EH99" s="479">
        <f t="shared" si="25"/>
        <v>6.166544126</v>
      </c>
      <c r="EI99" s="479">
        <f t="shared" si="25"/>
        <v>7.589592771</v>
      </c>
      <c r="EJ99" s="479">
        <f t="shared" si="25"/>
        <v>13.28178735</v>
      </c>
      <c r="EK99" s="479">
        <f t="shared" si="25"/>
        <v>14.23048645</v>
      </c>
      <c r="EL99" s="479">
        <f t="shared" si="25"/>
        <v>15.65353509</v>
      </c>
      <c r="EM99" s="479">
        <f t="shared" si="25"/>
        <v>17.07658373</v>
      </c>
      <c r="EN99" s="479">
        <f t="shared" si="25"/>
        <v>18.97398193</v>
      </c>
      <c r="EO99" s="479">
        <f t="shared" si="25"/>
        <v>18.02528283</v>
      </c>
      <c r="EP99" s="479">
        <f t="shared" si="25"/>
        <v>19.44833148</v>
      </c>
      <c r="EQ99" s="479">
        <f t="shared" si="25"/>
        <v>13.7561369</v>
      </c>
      <c r="ER99" s="479">
        <f t="shared" si="25"/>
        <v>14.23048645</v>
      </c>
      <c r="ES99" s="479">
        <f t="shared" si="25"/>
        <v>14.23048645</v>
      </c>
      <c r="ET99" s="483">
        <f t="shared" si="25"/>
        <v>12.8074378</v>
      </c>
      <c r="EU99" s="483">
        <f t="shared" si="25"/>
        <v>11.38438916</v>
      </c>
      <c r="EV99" s="483">
        <f t="shared" si="25"/>
        <v>10.43569006</v>
      </c>
      <c r="EW99" s="483">
        <f t="shared" si="25"/>
        <v>10.43569006</v>
      </c>
      <c r="EX99" s="483">
        <f t="shared" si="25"/>
        <v>12.8074378</v>
      </c>
      <c r="EY99" s="483">
        <f t="shared" si="25"/>
        <v>18.02528283</v>
      </c>
      <c r="EZ99" s="483">
        <f t="shared" si="25"/>
        <v>16.60223419</v>
      </c>
      <c r="FA99" s="483">
        <f t="shared" si="25"/>
        <v>18.02528283</v>
      </c>
      <c r="FB99" s="483">
        <f t="shared" si="25"/>
        <v>17.55093328</v>
      </c>
      <c r="FC99" s="483">
        <f t="shared" si="25"/>
        <v>21.82007922</v>
      </c>
      <c r="FD99" s="483">
        <f t="shared" si="25"/>
        <v>21.34572967</v>
      </c>
      <c r="FE99" s="483">
        <f t="shared" si="25"/>
        <v>25.14052605</v>
      </c>
      <c r="FF99" s="483">
        <f t="shared" si="25"/>
        <v>23.24312786</v>
      </c>
      <c r="FG99" s="483">
        <f t="shared" si="25"/>
        <v>24.19182696</v>
      </c>
      <c r="FH99" s="483">
        <f t="shared" si="25"/>
        <v>23.71747741</v>
      </c>
      <c r="FI99" s="483">
        <f t="shared" si="25"/>
        <v>24.66617651</v>
      </c>
      <c r="FJ99" s="484">
        <f t="shared" si="25"/>
        <v>24.19182696</v>
      </c>
      <c r="FK99" s="484">
        <f t="shared" si="25"/>
        <v>27.03792425</v>
      </c>
      <c r="FL99" s="484">
        <f t="shared" si="25"/>
        <v>23.24312786</v>
      </c>
      <c r="FM99" s="484">
        <f t="shared" si="25"/>
        <v>21.82007922</v>
      </c>
      <c r="FN99" s="484">
        <f t="shared" si="25"/>
        <v>26.08922515</v>
      </c>
      <c r="FO99" s="484">
        <f t="shared" si="25"/>
        <v>26.5635747</v>
      </c>
      <c r="FP99" s="484">
        <f t="shared" si="25"/>
        <v>24.66617651</v>
      </c>
      <c r="FQ99" s="468"/>
      <c r="FR99" s="471"/>
      <c r="FS99" s="482">
        <f t="shared" si="10"/>
        <v>0</v>
      </c>
      <c r="FT99" s="473"/>
      <c r="FU99" s="474"/>
      <c r="FV99" s="469"/>
      <c r="FW99" s="469"/>
      <c r="FX99" s="469"/>
      <c r="FY99" s="469"/>
      <c r="FZ99" s="469"/>
      <c r="GA99" s="469"/>
      <c r="GB99" s="469"/>
      <c r="GC99" s="469"/>
      <c r="GD99" s="469"/>
      <c r="GE99" s="469"/>
      <c r="GF99" s="469"/>
      <c r="GG99" s="469"/>
      <c r="GH99" s="469"/>
      <c r="GI99" s="469"/>
      <c r="GJ99" s="469"/>
      <c r="GK99" s="469"/>
    </row>
    <row r="100" ht="15.75" customHeight="1">
      <c r="A100" s="472">
        <v>18.0</v>
      </c>
      <c r="B100" s="469" t="s">
        <v>117</v>
      </c>
      <c r="C100" s="474">
        <v>20081.0</v>
      </c>
      <c r="D100" s="466"/>
      <c r="E100" s="466"/>
      <c r="F100" s="466"/>
      <c r="G100" s="466"/>
      <c r="H100" s="466"/>
      <c r="I100" s="466"/>
      <c r="J100" s="467"/>
      <c r="K100" s="467"/>
      <c r="L100" s="467"/>
      <c r="M100" s="467"/>
      <c r="N100" s="467"/>
      <c r="O100" s="467"/>
      <c r="P100" s="467"/>
      <c r="Q100" s="467"/>
      <c r="R100" s="468"/>
      <c r="S100" s="468"/>
      <c r="T100" s="468"/>
      <c r="U100" s="469"/>
      <c r="V100" s="469"/>
      <c r="W100" s="469"/>
      <c r="X100" s="469"/>
      <c r="Y100" s="469"/>
      <c r="Z100" s="469"/>
      <c r="AA100" s="469"/>
      <c r="AB100" s="469"/>
      <c r="AC100" s="469"/>
      <c r="AD100" s="469"/>
      <c r="AE100" s="468"/>
      <c r="AF100" s="468"/>
      <c r="AG100" s="468"/>
      <c r="AH100" s="468"/>
      <c r="AI100" s="479">
        <f t="shared" ref="AI100:FP100" si="26">sum(AC20:AI20)/($C$100/100000)</f>
        <v>0</v>
      </c>
      <c r="AJ100" s="479">
        <f t="shared" si="26"/>
        <v>0</v>
      </c>
      <c r="AK100" s="479">
        <f t="shared" si="26"/>
        <v>0</v>
      </c>
      <c r="AL100" s="479">
        <f t="shared" si="26"/>
        <v>0</v>
      </c>
      <c r="AM100" s="479">
        <f t="shared" si="26"/>
        <v>0</v>
      </c>
      <c r="AN100" s="479">
        <f t="shared" si="26"/>
        <v>0</v>
      </c>
      <c r="AO100" s="479">
        <f t="shared" si="26"/>
        <v>0</v>
      </c>
      <c r="AP100" s="479">
        <f t="shared" si="26"/>
        <v>0</v>
      </c>
      <c r="AQ100" s="479">
        <f t="shared" si="26"/>
        <v>0</v>
      </c>
      <c r="AR100" s="479">
        <f t="shared" si="26"/>
        <v>0</v>
      </c>
      <c r="AS100" s="479">
        <f t="shared" si="26"/>
        <v>0</v>
      </c>
      <c r="AT100" s="479">
        <f t="shared" si="26"/>
        <v>0</v>
      </c>
      <c r="AU100" s="479">
        <f t="shared" si="26"/>
        <v>0</v>
      </c>
      <c r="AV100" s="479">
        <f t="shared" si="26"/>
        <v>0</v>
      </c>
      <c r="AW100" s="479">
        <f t="shared" si="26"/>
        <v>0</v>
      </c>
      <c r="AX100" s="479">
        <f t="shared" si="26"/>
        <v>0</v>
      </c>
      <c r="AY100" s="479">
        <f t="shared" si="26"/>
        <v>0</v>
      </c>
      <c r="AZ100" s="479">
        <f t="shared" si="26"/>
        <v>0</v>
      </c>
      <c r="BA100" s="479">
        <f t="shared" si="26"/>
        <v>0</v>
      </c>
      <c r="BB100" s="479">
        <f t="shared" si="26"/>
        <v>0</v>
      </c>
      <c r="BC100" s="479">
        <f t="shared" si="26"/>
        <v>0</v>
      </c>
      <c r="BD100" s="479">
        <f t="shared" si="26"/>
        <v>0</v>
      </c>
      <c r="BE100" s="479">
        <f t="shared" si="26"/>
        <v>0</v>
      </c>
      <c r="BF100" s="479">
        <f t="shared" si="26"/>
        <v>0</v>
      </c>
      <c r="BG100" s="479">
        <f t="shared" si="26"/>
        <v>0</v>
      </c>
      <c r="BH100" s="479">
        <f t="shared" si="26"/>
        <v>0</v>
      </c>
      <c r="BI100" s="479">
        <f t="shared" si="26"/>
        <v>4.979831682</v>
      </c>
      <c r="BJ100" s="479">
        <f t="shared" si="26"/>
        <v>4.979831682</v>
      </c>
      <c r="BK100" s="479">
        <f t="shared" si="26"/>
        <v>4.979831682</v>
      </c>
      <c r="BL100" s="479">
        <f t="shared" si="26"/>
        <v>4.979831682</v>
      </c>
      <c r="BM100" s="479">
        <f t="shared" si="26"/>
        <v>4.979831682</v>
      </c>
      <c r="BN100" s="479">
        <f t="shared" si="26"/>
        <v>4.979831682</v>
      </c>
      <c r="BO100" s="479">
        <f t="shared" si="26"/>
        <v>4.979831682</v>
      </c>
      <c r="BP100" s="479">
        <f t="shared" si="26"/>
        <v>0</v>
      </c>
      <c r="BQ100" s="479">
        <f t="shared" si="26"/>
        <v>0</v>
      </c>
      <c r="BR100" s="479">
        <f t="shared" si="26"/>
        <v>0</v>
      </c>
      <c r="BS100" s="479">
        <f t="shared" si="26"/>
        <v>0</v>
      </c>
      <c r="BT100" s="479">
        <f t="shared" si="26"/>
        <v>0</v>
      </c>
      <c r="BU100" s="479">
        <f t="shared" si="26"/>
        <v>0</v>
      </c>
      <c r="BV100" s="479">
        <f t="shared" si="26"/>
        <v>0</v>
      </c>
      <c r="BW100" s="479">
        <f t="shared" si="26"/>
        <v>0</v>
      </c>
      <c r="BX100" s="479">
        <f t="shared" si="26"/>
        <v>0</v>
      </c>
      <c r="BY100" s="479">
        <f t="shared" si="26"/>
        <v>0</v>
      </c>
      <c r="BZ100" s="479">
        <f t="shared" si="26"/>
        <v>0</v>
      </c>
      <c r="CA100" s="479">
        <f t="shared" si="26"/>
        <v>0</v>
      </c>
      <c r="CB100" s="479">
        <f t="shared" si="26"/>
        <v>4.979831682</v>
      </c>
      <c r="CC100" s="479">
        <f t="shared" si="26"/>
        <v>4.979831682</v>
      </c>
      <c r="CD100" s="479">
        <f t="shared" si="26"/>
        <v>4.979831682</v>
      </c>
      <c r="CE100" s="479">
        <f t="shared" si="26"/>
        <v>4.979831682</v>
      </c>
      <c r="CF100" s="479">
        <f t="shared" si="26"/>
        <v>4.979831682</v>
      </c>
      <c r="CG100" s="479">
        <f t="shared" si="26"/>
        <v>4.979831682</v>
      </c>
      <c r="CH100" s="479">
        <f t="shared" si="26"/>
        <v>4.979831682</v>
      </c>
      <c r="CI100" s="479">
        <f t="shared" si="26"/>
        <v>0</v>
      </c>
      <c r="CJ100" s="479">
        <f t="shared" si="26"/>
        <v>0</v>
      </c>
      <c r="CK100" s="479">
        <f t="shared" si="26"/>
        <v>0</v>
      </c>
      <c r="CL100" s="479">
        <f t="shared" si="26"/>
        <v>0</v>
      </c>
      <c r="CM100" s="479">
        <f t="shared" si="26"/>
        <v>0</v>
      </c>
      <c r="CN100" s="479">
        <f t="shared" si="26"/>
        <v>4.979831682</v>
      </c>
      <c r="CO100" s="479">
        <f t="shared" si="26"/>
        <v>4.979831682</v>
      </c>
      <c r="CP100" s="479">
        <f t="shared" si="26"/>
        <v>4.979831682</v>
      </c>
      <c r="CQ100" s="479">
        <f t="shared" si="26"/>
        <v>4.979831682</v>
      </c>
      <c r="CR100" s="479">
        <f t="shared" si="26"/>
        <v>9.959663363</v>
      </c>
      <c r="CS100" s="479">
        <f t="shared" si="26"/>
        <v>9.959663363</v>
      </c>
      <c r="CT100" s="479">
        <f t="shared" si="26"/>
        <v>9.959663363</v>
      </c>
      <c r="CU100" s="479">
        <f t="shared" si="26"/>
        <v>4.979831682</v>
      </c>
      <c r="CV100" s="479">
        <f t="shared" si="26"/>
        <v>4.979831682</v>
      </c>
      <c r="CW100" s="479">
        <f t="shared" si="26"/>
        <v>9.959663363</v>
      </c>
      <c r="CX100" s="479">
        <f t="shared" si="26"/>
        <v>9.959663363</v>
      </c>
      <c r="CY100" s="479">
        <f t="shared" si="26"/>
        <v>4.979831682</v>
      </c>
      <c r="CZ100" s="479">
        <f t="shared" si="26"/>
        <v>4.979831682</v>
      </c>
      <c r="DA100" s="479">
        <f t="shared" si="26"/>
        <v>4.979831682</v>
      </c>
      <c r="DB100" s="479">
        <f t="shared" si="26"/>
        <v>4.979831682</v>
      </c>
      <c r="DC100" s="479">
        <f t="shared" si="26"/>
        <v>4.979831682</v>
      </c>
      <c r="DD100" s="479">
        <f t="shared" si="26"/>
        <v>4.979831682</v>
      </c>
      <c r="DE100" s="479">
        <f t="shared" si="26"/>
        <v>4.979831682</v>
      </c>
      <c r="DF100" s="479">
        <f t="shared" si="26"/>
        <v>4.979831682</v>
      </c>
      <c r="DG100" s="479">
        <f t="shared" si="26"/>
        <v>4.979831682</v>
      </c>
      <c r="DH100" s="479">
        <f t="shared" si="26"/>
        <v>4.979831682</v>
      </c>
      <c r="DI100" s="479">
        <f t="shared" si="26"/>
        <v>4.979831682</v>
      </c>
      <c r="DJ100" s="479">
        <f t="shared" si="26"/>
        <v>4.979831682</v>
      </c>
      <c r="DK100" s="479">
        <f t="shared" si="26"/>
        <v>0</v>
      </c>
      <c r="DL100" s="479">
        <f t="shared" si="26"/>
        <v>0</v>
      </c>
      <c r="DM100" s="479">
        <f t="shared" si="26"/>
        <v>0</v>
      </c>
      <c r="DN100" s="479">
        <f t="shared" si="26"/>
        <v>0</v>
      </c>
      <c r="DO100" s="479">
        <f t="shared" si="26"/>
        <v>0</v>
      </c>
      <c r="DP100" s="479">
        <f t="shared" si="26"/>
        <v>0</v>
      </c>
      <c r="DQ100" s="479">
        <f t="shared" si="26"/>
        <v>0</v>
      </c>
      <c r="DR100" s="479">
        <f t="shared" si="26"/>
        <v>0</v>
      </c>
      <c r="DS100" s="479">
        <f t="shared" si="26"/>
        <v>0</v>
      </c>
      <c r="DT100" s="479">
        <f t="shared" si="26"/>
        <v>0</v>
      </c>
      <c r="DU100" s="479">
        <f t="shared" si="26"/>
        <v>0</v>
      </c>
      <c r="DV100" s="479">
        <f t="shared" si="26"/>
        <v>0</v>
      </c>
      <c r="DW100" s="479">
        <f t="shared" si="26"/>
        <v>0</v>
      </c>
      <c r="DX100" s="479">
        <f t="shared" si="26"/>
        <v>0</v>
      </c>
      <c r="DY100" s="479">
        <f t="shared" si="26"/>
        <v>19.91932673</v>
      </c>
      <c r="DZ100" s="479">
        <f t="shared" si="26"/>
        <v>19.91932673</v>
      </c>
      <c r="EA100" s="479">
        <f t="shared" si="26"/>
        <v>19.91932673</v>
      </c>
      <c r="EB100" s="479">
        <f t="shared" si="26"/>
        <v>19.91932673</v>
      </c>
      <c r="EC100" s="479">
        <f t="shared" si="26"/>
        <v>19.91932673</v>
      </c>
      <c r="ED100" s="479">
        <f t="shared" si="26"/>
        <v>19.91932673</v>
      </c>
      <c r="EE100" s="479">
        <f t="shared" si="26"/>
        <v>19.91932673</v>
      </c>
      <c r="EF100" s="479">
        <f t="shared" si="26"/>
        <v>0</v>
      </c>
      <c r="EG100" s="479">
        <f t="shared" si="26"/>
        <v>4.979831682</v>
      </c>
      <c r="EH100" s="479">
        <f t="shared" si="26"/>
        <v>4.979831682</v>
      </c>
      <c r="EI100" s="479">
        <f t="shared" si="26"/>
        <v>4.979831682</v>
      </c>
      <c r="EJ100" s="479">
        <f t="shared" si="26"/>
        <v>4.979831682</v>
      </c>
      <c r="EK100" s="479">
        <f t="shared" si="26"/>
        <v>4.979831682</v>
      </c>
      <c r="EL100" s="479">
        <f t="shared" si="26"/>
        <v>4.979831682</v>
      </c>
      <c r="EM100" s="479">
        <f t="shared" si="26"/>
        <v>4.979831682</v>
      </c>
      <c r="EN100" s="479">
        <f t="shared" si="26"/>
        <v>0</v>
      </c>
      <c r="EO100" s="479">
        <f t="shared" si="26"/>
        <v>0</v>
      </c>
      <c r="EP100" s="479">
        <f t="shared" si="26"/>
        <v>0</v>
      </c>
      <c r="EQ100" s="479">
        <f t="shared" si="26"/>
        <v>0</v>
      </c>
      <c r="ER100" s="479">
        <f t="shared" si="26"/>
        <v>0</v>
      </c>
      <c r="ES100" s="479">
        <f t="shared" si="26"/>
        <v>0</v>
      </c>
      <c r="ET100" s="485">
        <f t="shared" si="26"/>
        <v>0</v>
      </c>
      <c r="EU100" s="485">
        <f t="shared" si="26"/>
        <v>0</v>
      </c>
      <c r="EV100" s="485">
        <f t="shared" si="26"/>
        <v>9.959663363</v>
      </c>
      <c r="EW100" s="485">
        <f t="shared" si="26"/>
        <v>14.93949505</v>
      </c>
      <c r="EX100" s="485">
        <f t="shared" si="26"/>
        <v>34.85882177</v>
      </c>
      <c r="EY100" s="485">
        <f t="shared" si="26"/>
        <v>34.85882177</v>
      </c>
      <c r="EZ100" s="485">
        <f t="shared" si="26"/>
        <v>34.85882177</v>
      </c>
      <c r="FA100" s="485">
        <f t="shared" si="26"/>
        <v>49.79831682</v>
      </c>
      <c r="FB100" s="485">
        <f t="shared" si="26"/>
        <v>59.75798018</v>
      </c>
      <c r="FC100" s="485">
        <f t="shared" si="26"/>
        <v>49.79831682</v>
      </c>
      <c r="FD100" s="485">
        <f t="shared" si="26"/>
        <v>114.5361287</v>
      </c>
      <c r="FE100" s="485">
        <f t="shared" si="26"/>
        <v>129.4756237</v>
      </c>
      <c r="FF100" s="485">
        <f t="shared" si="26"/>
        <v>204.1730989</v>
      </c>
      <c r="FG100" s="485">
        <f t="shared" si="26"/>
        <v>308.7495643</v>
      </c>
      <c r="FH100" s="485">
        <f t="shared" si="26"/>
        <v>363.5277128</v>
      </c>
      <c r="FI100" s="485">
        <f t="shared" si="26"/>
        <v>393.4067029</v>
      </c>
      <c r="FJ100" s="481">
        <f t="shared" si="26"/>
        <v>418.3058613</v>
      </c>
      <c r="FK100" s="481">
        <f t="shared" si="26"/>
        <v>363.5277128</v>
      </c>
      <c r="FL100" s="481">
        <f t="shared" si="26"/>
        <v>368.5075444</v>
      </c>
      <c r="FM100" s="481">
        <f t="shared" si="26"/>
        <v>363.5277128</v>
      </c>
      <c r="FN100" s="481">
        <f t="shared" si="26"/>
        <v>263.9310791</v>
      </c>
      <c r="FO100" s="481">
        <f t="shared" si="26"/>
        <v>204.1730989</v>
      </c>
      <c r="FP100" s="481">
        <f t="shared" si="26"/>
        <v>169.3142772</v>
      </c>
      <c r="FQ100" s="468"/>
      <c r="FR100" s="471"/>
      <c r="FS100" s="482">
        <f t="shared" si="10"/>
        <v>-0.5696202532</v>
      </c>
      <c r="FT100" s="473"/>
      <c r="FU100" s="474"/>
      <c r="FV100" s="469"/>
      <c r="FW100" s="469"/>
      <c r="FX100" s="469"/>
      <c r="FY100" s="469"/>
      <c r="FZ100" s="469"/>
      <c r="GA100" s="469"/>
      <c r="GB100" s="469"/>
      <c r="GC100" s="469"/>
      <c r="GD100" s="469"/>
      <c r="GE100" s="469"/>
      <c r="GF100" s="469"/>
      <c r="GG100" s="469"/>
      <c r="GH100" s="469"/>
      <c r="GI100" s="469"/>
      <c r="GJ100" s="469"/>
      <c r="GK100" s="469"/>
    </row>
    <row r="101" ht="15.75" customHeight="1">
      <c r="A101" s="472">
        <v>19.0</v>
      </c>
      <c r="B101" s="469" t="s">
        <v>118</v>
      </c>
      <c r="C101" s="474">
        <v>40759.0</v>
      </c>
      <c r="D101" s="466"/>
      <c r="E101" s="466"/>
      <c r="F101" s="466"/>
      <c r="G101" s="466"/>
      <c r="H101" s="466"/>
      <c r="I101" s="466"/>
      <c r="J101" s="467"/>
      <c r="K101" s="467"/>
      <c r="L101" s="467"/>
      <c r="M101" s="467"/>
      <c r="N101" s="467"/>
      <c r="O101" s="467"/>
      <c r="P101" s="467"/>
      <c r="Q101" s="467"/>
      <c r="R101" s="468"/>
      <c r="S101" s="468"/>
      <c r="T101" s="468"/>
      <c r="U101" s="469"/>
      <c r="V101" s="469"/>
      <c r="W101" s="469"/>
      <c r="X101" s="469"/>
      <c r="Y101" s="469"/>
      <c r="Z101" s="469"/>
      <c r="AA101" s="469"/>
      <c r="AB101" s="469"/>
      <c r="AC101" s="469"/>
      <c r="AD101" s="469"/>
      <c r="AE101" s="468"/>
      <c r="AF101" s="468"/>
      <c r="AG101" s="468"/>
      <c r="AH101" s="468"/>
      <c r="AI101" s="479">
        <f t="shared" ref="AI101:FP101" si="27">sum(AC21:AI21)/($C$101/100000)</f>
        <v>0</v>
      </c>
      <c r="AJ101" s="479">
        <f t="shared" si="27"/>
        <v>0</v>
      </c>
      <c r="AK101" s="479">
        <f t="shared" si="27"/>
        <v>0</v>
      </c>
      <c r="AL101" s="479">
        <f t="shared" si="27"/>
        <v>0</v>
      </c>
      <c r="AM101" s="479">
        <f t="shared" si="27"/>
        <v>0</v>
      </c>
      <c r="AN101" s="479">
        <f t="shared" si="27"/>
        <v>0</v>
      </c>
      <c r="AO101" s="479">
        <f t="shared" si="27"/>
        <v>0</v>
      </c>
      <c r="AP101" s="479">
        <f t="shared" si="27"/>
        <v>0</v>
      </c>
      <c r="AQ101" s="479">
        <f t="shared" si="27"/>
        <v>0</v>
      </c>
      <c r="AR101" s="479">
        <f t="shared" si="27"/>
        <v>0</v>
      </c>
      <c r="AS101" s="479">
        <f t="shared" si="27"/>
        <v>0</v>
      </c>
      <c r="AT101" s="479">
        <f t="shared" si="27"/>
        <v>0</v>
      </c>
      <c r="AU101" s="479">
        <f t="shared" si="27"/>
        <v>0</v>
      </c>
      <c r="AV101" s="479">
        <f t="shared" si="27"/>
        <v>0</v>
      </c>
      <c r="AW101" s="479">
        <f t="shared" si="27"/>
        <v>0</v>
      </c>
      <c r="AX101" s="479">
        <f t="shared" si="27"/>
        <v>0</v>
      </c>
      <c r="AY101" s="479">
        <f t="shared" si="27"/>
        <v>0</v>
      </c>
      <c r="AZ101" s="479">
        <f t="shared" si="27"/>
        <v>0</v>
      </c>
      <c r="BA101" s="479">
        <f t="shared" si="27"/>
        <v>4.906891729</v>
      </c>
      <c r="BB101" s="479">
        <f t="shared" si="27"/>
        <v>4.906891729</v>
      </c>
      <c r="BC101" s="479">
        <f t="shared" si="27"/>
        <v>4.906891729</v>
      </c>
      <c r="BD101" s="479">
        <f t="shared" si="27"/>
        <v>4.906891729</v>
      </c>
      <c r="BE101" s="479">
        <f t="shared" si="27"/>
        <v>4.906891729</v>
      </c>
      <c r="BF101" s="479">
        <f t="shared" si="27"/>
        <v>9.813783459</v>
      </c>
      <c r="BG101" s="479">
        <f t="shared" si="27"/>
        <v>9.813783459</v>
      </c>
      <c r="BH101" s="479">
        <f t="shared" si="27"/>
        <v>4.906891729</v>
      </c>
      <c r="BI101" s="479">
        <f t="shared" si="27"/>
        <v>4.906891729</v>
      </c>
      <c r="BJ101" s="479">
        <f t="shared" si="27"/>
        <v>4.906891729</v>
      </c>
      <c r="BK101" s="479">
        <f t="shared" si="27"/>
        <v>4.906891729</v>
      </c>
      <c r="BL101" s="479">
        <f t="shared" si="27"/>
        <v>4.906891729</v>
      </c>
      <c r="BM101" s="479">
        <f t="shared" si="27"/>
        <v>0</v>
      </c>
      <c r="BN101" s="479">
        <f t="shared" si="27"/>
        <v>0</v>
      </c>
      <c r="BO101" s="479">
        <f t="shared" si="27"/>
        <v>0</v>
      </c>
      <c r="BP101" s="479">
        <f t="shared" si="27"/>
        <v>0</v>
      </c>
      <c r="BQ101" s="479">
        <f t="shared" si="27"/>
        <v>0</v>
      </c>
      <c r="BR101" s="479">
        <f t="shared" si="27"/>
        <v>0</v>
      </c>
      <c r="BS101" s="479">
        <f t="shared" si="27"/>
        <v>2.453445865</v>
      </c>
      <c r="BT101" s="479">
        <f t="shared" si="27"/>
        <v>2.453445865</v>
      </c>
      <c r="BU101" s="479">
        <f t="shared" si="27"/>
        <v>4.906891729</v>
      </c>
      <c r="BV101" s="479">
        <f t="shared" si="27"/>
        <v>4.906891729</v>
      </c>
      <c r="BW101" s="479">
        <f t="shared" si="27"/>
        <v>4.906891729</v>
      </c>
      <c r="BX101" s="479">
        <f t="shared" si="27"/>
        <v>4.906891729</v>
      </c>
      <c r="BY101" s="479">
        <f t="shared" si="27"/>
        <v>7.360337594</v>
      </c>
      <c r="BZ101" s="479">
        <f t="shared" si="27"/>
        <v>7.360337594</v>
      </c>
      <c r="CA101" s="479">
        <f t="shared" si="27"/>
        <v>7.360337594</v>
      </c>
      <c r="CB101" s="479">
        <f t="shared" si="27"/>
        <v>4.906891729</v>
      </c>
      <c r="CC101" s="479">
        <f t="shared" si="27"/>
        <v>7.360337594</v>
      </c>
      <c r="CD101" s="479">
        <f t="shared" si="27"/>
        <v>7.360337594</v>
      </c>
      <c r="CE101" s="479">
        <f t="shared" si="27"/>
        <v>7.360337594</v>
      </c>
      <c r="CF101" s="479">
        <f t="shared" si="27"/>
        <v>4.906891729</v>
      </c>
      <c r="CG101" s="479">
        <f t="shared" si="27"/>
        <v>9.813783459</v>
      </c>
      <c r="CH101" s="479">
        <f t="shared" si="27"/>
        <v>22.08101278</v>
      </c>
      <c r="CI101" s="479">
        <f t="shared" si="27"/>
        <v>22.08101278</v>
      </c>
      <c r="CJ101" s="479">
        <f t="shared" si="27"/>
        <v>24.53445865</v>
      </c>
      <c r="CK101" s="479">
        <f t="shared" si="27"/>
        <v>26.98790451</v>
      </c>
      <c r="CL101" s="479">
        <f t="shared" si="27"/>
        <v>31.89479624</v>
      </c>
      <c r="CM101" s="479">
        <f t="shared" si="27"/>
        <v>34.34824211</v>
      </c>
      <c r="CN101" s="479">
        <f t="shared" si="27"/>
        <v>31.89479624</v>
      </c>
      <c r="CO101" s="479">
        <f t="shared" si="27"/>
        <v>39.25513384</v>
      </c>
      <c r="CP101" s="479">
        <f t="shared" si="27"/>
        <v>39.25513384</v>
      </c>
      <c r="CQ101" s="479">
        <f t="shared" si="27"/>
        <v>34.34824211</v>
      </c>
      <c r="CR101" s="479">
        <f t="shared" si="27"/>
        <v>31.89479624</v>
      </c>
      <c r="CS101" s="479">
        <f t="shared" si="27"/>
        <v>26.98790451</v>
      </c>
      <c r="CT101" s="479">
        <f t="shared" si="27"/>
        <v>31.89479624</v>
      </c>
      <c r="CU101" s="479">
        <f t="shared" si="27"/>
        <v>34.34824211</v>
      </c>
      <c r="CV101" s="479">
        <f t="shared" si="27"/>
        <v>17.17412105</v>
      </c>
      <c r="CW101" s="479">
        <f t="shared" si="27"/>
        <v>24.53445865</v>
      </c>
      <c r="CX101" s="479">
        <f t="shared" si="27"/>
        <v>24.53445865</v>
      </c>
      <c r="CY101" s="479">
        <f t="shared" si="27"/>
        <v>24.53445865</v>
      </c>
      <c r="CZ101" s="479">
        <f t="shared" si="27"/>
        <v>24.53445865</v>
      </c>
      <c r="DA101" s="479">
        <f t="shared" si="27"/>
        <v>17.17412105</v>
      </c>
      <c r="DB101" s="479">
        <f t="shared" si="27"/>
        <v>9.813783459</v>
      </c>
      <c r="DC101" s="479">
        <f t="shared" si="27"/>
        <v>7.360337594</v>
      </c>
      <c r="DD101" s="479">
        <f t="shared" si="27"/>
        <v>0</v>
      </c>
      <c r="DE101" s="479">
        <f t="shared" si="27"/>
        <v>0</v>
      </c>
      <c r="DF101" s="479">
        <f t="shared" si="27"/>
        <v>2.453445865</v>
      </c>
      <c r="DG101" s="479">
        <f t="shared" si="27"/>
        <v>2.453445865</v>
      </c>
      <c r="DH101" s="479">
        <f t="shared" si="27"/>
        <v>2.453445865</v>
      </c>
      <c r="DI101" s="479">
        <f t="shared" si="27"/>
        <v>2.453445865</v>
      </c>
      <c r="DJ101" s="479">
        <f t="shared" si="27"/>
        <v>2.453445865</v>
      </c>
      <c r="DK101" s="479">
        <f t="shared" si="27"/>
        <v>2.453445865</v>
      </c>
      <c r="DL101" s="479">
        <f t="shared" si="27"/>
        <v>2.453445865</v>
      </c>
      <c r="DM101" s="479">
        <f t="shared" si="27"/>
        <v>0</v>
      </c>
      <c r="DN101" s="479">
        <f t="shared" si="27"/>
        <v>7.360337594</v>
      </c>
      <c r="DO101" s="479">
        <f t="shared" si="27"/>
        <v>7.360337594</v>
      </c>
      <c r="DP101" s="479">
        <f t="shared" si="27"/>
        <v>9.813783459</v>
      </c>
      <c r="DQ101" s="479">
        <f t="shared" si="27"/>
        <v>9.813783459</v>
      </c>
      <c r="DR101" s="479">
        <f t="shared" si="27"/>
        <v>9.813783459</v>
      </c>
      <c r="DS101" s="479">
        <f t="shared" si="27"/>
        <v>9.813783459</v>
      </c>
      <c r="DT101" s="479">
        <f t="shared" si="27"/>
        <v>9.813783459</v>
      </c>
      <c r="DU101" s="479">
        <f t="shared" si="27"/>
        <v>4.906891729</v>
      </c>
      <c r="DV101" s="479">
        <f t="shared" si="27"/>
        <v>4.906891729</v>
      </c>
      <c r="DW101" s="479">
        <f t="shared" si="27"/>
        <v>2.453445865</v>
      </c>
      <c r="DX101" s="479">
        <f t="shared" si="27"/>
        <v>2.453445865</v>
      </c>
      <c r="DY101" s="479">
        <f t="shared" si="27"/>
        <v>4.906891729</v>
      </c>
      <c r="DZ101" s="479">
        <f t="shared" si="27"/>
        <v>4.906891729</v>
      </c>
      <c r="EA101" s="479">
        <f t="shared" si="27"/>
        <v>4.906891729</v>
      </c>
      <c r="EB101" s="479">
        <f t="shared" si="27"/>
        <v>2.453445865</v>
      </c>
      <c r="EC101" s="479">
        <f t="shared" si="27"/>
        <v>2.453445865</v>
      </c>
      <c r="ED101" s="479">
        <f t="shared" si="27"/>
        <v>2.453445865</v>
      </c>
      <c r="EE101" s="479">
        <f t="shared" si="27"/>
        <v>2.453445865</v>
      </c>
      <c r="EF101" s="479">
        <f t="shared" si="27"/>
        <v>0</v>
      </c>
      <c r="EG101" s="479">
        <f t="shared" si="27"/>
        <v>0</v>
      </c>
      <c r="EH101" s="479">
        <f t="shared" si="27"/>
        <v>0</v>
      </c>
      <c r="EI101" s="479">
        <f t="shared" si="27"/>
        <v>0</v>
      </c>
      <c r="EJ101" s="479">
        <f t="shared" si="27"/>
        <v>0</v>
      </c>
      <c r="EK101" s="479">
        <f t="shared" si="27"/>
        <v>0</v>
      </c>
      <c r="EL101" s="479">
        <f t="shared" si="27"/>
        <v>0</v>
      </c>
      <c r="EM101" s="479">
        <f t="shared" si="27"/>
        <v>0</v>
      </c>
      <c r="EN101" s="479">
        <f t="shared" si="27"/>
        <v>2.453445865</v>
      </c>
      <c r="EO101" s="479">
        <f t="shared" si="27"/>
        <v>2.453445865</v>
      </c>
      <c r="EP101" s="479">
        <f t="shared" si="27"/>
        <v>2.453445865</v>
      </c>
      <c r="EQ101" s="479">
        <f t="shared" si="27"/>
        <v>2.453445865</v>
      </c>
      <c r="ER101" s="479">
        <f t="shared" si="27"/>
        <v>2.453445865</v>
      </c>
      <c r="ES101" s="479">
        <f t="shared" si="27"/>
        <v>2.453445865</v>
      </c>
      <c r="ET101" s="483">
        <f t="shared" si="27"/>
        <v>2.453445865</v>
      </c>
      <c r="EU101" s="483">
        <f t="shared" si="27"/>
        <v>2.453445865</v>
      </c>
      <c r="EV101" s="483">
        <f t="shared" si="27"/>
        <v>2.453445865</v>
      </c>
      <c r="EW101" s="483">
        <f t="shared" si="27"/>
        <v>4.906891729</v>
      </c>
      <c r="EX101" s="483">
        <f t="shared" si="27"/>
        <v>4.906891729</v>
      </c>
      <c r="EY101" s="483">
        <f t="shared" si="27"/>
        <v>12.26722932</v>
      </c>
      <c r="EZ101" s="483">
        <f t="shared" si="27"/>
        <v>12.26722932</v>
      </c>
      <c r="FA101" s="483">
        <f t="shared" si="27"/>
        <v>17.17412105</v>
      </c>
      <c r="FB101" s="483">
        <f t="shared" si="27"/>
        <v>14.72067519</v>
      </c>
      <c r="FC101" s="483">
        <f t="shared" si="27"/>
        <v>14.72067519</v>
      </c>
      <c r="FD101" s="483">
        <f t="shared" si="27"/>
        <v>14.72067519</v>
      </c>
      <c r="FE101" s="483">
        <f t="shared" si="27"/>
        <v>19.62756692</v>
      </c>
      <c r="FF101" s="483">
        <f t="shared" si="27"/>
        <v>12.26722932</v>
      </c>
      <c r="FG101" s="483">
        <f t="shared" si="27"/>
        <v>12.26722932</v>
      </c>
      <c r="FH101" s="483">
        <f t="shared" si="27"/>
        <v>9.813783459</v>
      </c>
      <c r="FI101" s="483">
        <f t="shared" si="27"/>
        <v>9.813783459</v>
      </c>
      <c r="FJ101" s="483">
        <f t="shared" si="27"/>
        <v>9.813783459</v>
      </c>
      <c r="FK101" s="483">
        <f t="shared" si="27"/>
        <v>9.813783459</v>
      </c>
      <c r="FL101" s="483">
        <f t="shared" si="27"/>
        <v>7.360337594</v>
      </c>
      <c r="FM101" s="483">
        <f t="shared" si="27"/>
        <v>14.72067519</v>
      </c>
      <c r="FN101" s="483">
        <f t="shared" si="27"/>
        <v>17.17412105</v>
      </c>
      <c r="FO101" s="483">
        <f t="shared" si="27"/>
        <v>14.72067519</v>
      </c>
      <c r="FP101" s="483">
        <f t="shared" si="27"/>
        <v>14.72067519</v>
      </c>
      <c r="FQ101" s="468"/>
      <c r="FR101" s="471"/>
      <c r="FS101" s="482">
        <f t="shared" si="10"/>
        <v>0.5</v>
      </c>
      <c r="FT101" s="473"/>
      <c r="FU101" s="474"/>
      <c r="FV101" s="469"/>
      <c r="FW101" s="469"/>
      <c r="FX101" s="469"/>
      <c r="FY101" s="469"/>
      <c r="FZ101" s="469"/>
      <c r="GA101" s="469"/>
      <c r="GB101" s="469"/>
      <c r="GC101" s="469"/>
      <c r="GD101" s="469"/>
      <c r="GE101" s="469"/>
      <c r="GF101" s="469"/>
      <c r="GG101" s="469"/>
      <c r="GH101" s="469"/>
      <c r="GI101" s="469"/>
      <c r="GJ101" s="469"/>
      <c r="GK101" s="469"/>
    </row>
    <row r="102" ht="15.75" customHeight="1">
      <c r="A102" s="472">
        <v>20.0</v>
      </c>
      <c r="B102" s="469" t="s">
        <v>119</v>
      </c>
      <c r="C102" s="474">
        <v>159300.0</v>
      </c>
      <c r="D102" s="466"/>
      <c r="E102" s="466"/>
      <c r="F102" s="466"/>
      <c r="G102" s="466"/>
      <c r="H102" s="466"/>
      <c r="I102" s="466"/>
      <c r="J102" s="467"/>
      <c r="K102" s="467"/>
      <c r="L102" s="467"/>
      <c r="M102" s="467"/>
      <c r="N102" s="467"/>
      <c r="O102" s="467"/>
      <c r="P102" s="467"/>
      <c r="Q102" s="467"/>
      <c r="R102" s="468"/>
      <c r="S102" s="468"/>
      <c r="T102" s="468"/>
      <c r="U102" s="469"/>
      <c r="V102" s="469"/>
      <c r="W102" s="469"/>
      <c r="X102" s="469"/>
      <c r="Y102" s="469"/>
      <c r="Z102" s="469"/>
      <c r="AA102" s="469"/>
      <c r="AB102" s="469"/>
      <c r="AC102" s="469"/>
      <c r="AD102" s="469"/>
      <c r="AE102" s="468"/>
      <c r="AF102" s="468"/>
      <c r="AG102" s="468"/>
      <c r="AH102" s="468"/>
      <c r="AI102" s="479">
        <f t="shared" ref="AI102:FP102" si="28">sum(AC22:AI22)/($C$102/100000)</f>
        <v>0</v>
      </c>
      <c r="AJ102" s="479">
        <f t="shared" si="28"/>
        <v>0</v>
      </c>
      <c r="AK102" s="479">
        <f t="shared" si="28"/>
        <v>0</v>
      </c>
      <c r="AL102" s="479">
        <f t="shared" si="28"/>
        <v>0</v>
      </c>
      <c r="AM102" s="479">
        <f t="shared" si="28"/>
        <v>0</v>
      </c>
      <c r="AN102" s="479">
        <f t="shared" si="28"/>
        <v>0</v>
      </c>
      <c r="AO102" s="479">
        <f t="shared" si="28"/>
        <v>0</v>
      </c>
      <c r="AP102" s="479">
        <f t="shared" si="28"/>
        <v>0</v>
      </c>
      <c r="AQ102" s="479">
        <f t="shared" si="28"/>
        <v>0</v>
      </c>
      <c r="AR102" s="479">
        <f t="shared" si="28"/>
        <v>0</v>
      </c>
      <c r="AS102" s="479">
        <f t="shared" si="28"/>
        <v>0</v>
      </c>
      <c r="AT102" s="479">
        <f t="shared" si="28"/>
        <v>0</v>
      </c>
      <c r="AU102" s="479">
        <f t="shared" si="28"/>
        <v>0</v>
      </c>
      <c r="AV102" s="479">
        <f t="shared" si="28"/>
        <v>0</v>
      </c>
      <c r="AW102" s="479">
        <f t="shared" si="28"/>
        <v>0</v>
      </c>
      <c r="AX102" s="479">
        <f t="shared" si="28"/>
        <v>0</v>
      </c>
      <c r="AY102" s="479">
        <f t="shared" si="28"/>
        <v>0</v>
      </c>
      <c r="AZ102" s="479">
        <f t="shared" si="28"/>
        <v>0</v>
      </c>
      <c r="BA102" s="479">
        <f t="shared" si="28"/>
        <v>0</v>
      </c>
      <c r="BB102" s="479">
        <f t="shared" si="28"/>
        <v>0</v>
      </c>
      <c r="BC102" s="479">
        <f t="shared" si="28"/>
        <v>0</v>
      </c>
      <c r="BD102" s="479">
        <f t="shared" si="28"/>
        <v>0</v>
      </c>
      <c r="BE102" s="479">
        <f t="shared" si="28"/>
        <v>0</v>
      </c>
      <c r="BF102" s="479">
        <f t="shared" si="28"/>
        <v>0</v>
      </c>
      <c r="BG102" s="479">
        <f t="shared" si="28"/>
        <v>0</v>
      </c>
      <c r="BH102" s="479">
        <f t="shared" si="28"/>
        <v>0</v>
      </c>
      <c r="BI102" s="479">
        <f t="shared" si="28"/>
        <v>0</v>
      </c>
      <c r="BJ102" s="479">
        <f t="shared" si="28"/>
        <v>0</v>
      </c>
      <c r="BK102" s="479">
        <f t="shared" si="28"/>
        <v>0</v>
      </c>
      <c r="BL102" s="479">
        <f t="shared" si="28"/>
        <v>1.883239171</v>
      </c>
      <c r="BM102" s="479">
        <f t="shared" si="28"/>
        <v>1.883239171</v>
      </c>
      <c r="BN102" s="479">
        <f t="shared" si="28"/>
        <v>1.883239171</v>
      </c>
      <c r="BO102" s="479">
        <f t="shared" si="28"/>
        <v>1.883239171</v>
      </c>
      <c r="BP102" s="479">
        <f t="shared" si="28"/>
        <v>2.510985562</v>
      </c>
      <c r="BQ102" s="479">
        <f t="shared" si="28"/>
        <v>2.510985562</v>
      </c>
      <c r="BR102" s="479">
        <f t="shared" si="28"/>
        <v>3.138731952</v>
      </c>
      <c r="BS102" s="479">
        <f t="shared" si="28"/>
        <v>2.510985562</v>
      </c>
      <c r="BT102" s="479">
        <f t="shared" si="28"/>
        <v>5.649717514</v>
      </c>
      <c r="BU102" s="479">
        <f t="shared" si="28"/>
        <v>5.649717514</v>
      </c>
      <c r="BV102" s="479">
        <f t="shared" si="28"/>
        <v>6.277463905</v>
      </c>
      <c r="BW102" s="479">
        <f t="shared" si="28"/>
        <v>7.532956685</v>
      </c>
      <c r="BX102" s="479">
        <f t="shared" si="28"/>
        <v>9.416195857</v>
      </c>
      <c r="BY102" s="479">
        <f t="shared" si="28"/>
        <v>10.04394225</v>
      </c>
      <c r="BZ102" s="479">
        <f t="shared" si="28"/>
        <v>9.416195857</v>
      </c>
      <c r="CA102" s="479">
        <f t="shared" si="28"/>
        <v>6.277463905</v>
      </c>
      <c r="CB102" s="479">
        <f t="shared" si="28"/>
        <v>6.277463905</v>
      </c>
      <c r="CC102" s="479">
        <f t="shared" si="28"/>
        <v>6.277463905</v>
      </c>
      <c r="CD102" s="479">
        <f t="shared" si="28"/>
        <v>5.021971124</v>
      </c>
      <c r="CE102" s="479">
        <f t="shared" si="28"/>
        <v>3.138731952</v>
      </c>
      <c r="CF102" s="479">
        <f t="shared" si="28"/>
        <v>1.883239171</v>
      </c>
      <c r="CG102" s="479">
        <f t="shared" si="28"/>
        <v>1.255492781</v>
      </c>
      <c r="CH102" s="479">
        <f t="shared" si="28"/>
        <v>1.255492781</v>
      </c>
      <c r="CI102" s="479">
        <f t="shared" si="28"/>
        <v>1.883239171</v>
      </c>
      <c r="CJ102" s="479">
        <f t="shared" si="28"/>
        <v>1.255492781</v>
      </c>
      <c r="CK102" s="479">
        <f t="shared" si="28"/>
        <v>0.6277463905</v>
      </c>
      <c r="CL102" s="479">
        <f t="shared" si="28"/>
        <v>0.6277463905</v>
      </c>
      <c r="CM102" s="479">
        <f t="shared" si="28"/>
        <v>0.6277463905</v>
      </c>
      <c r="CN102" s="479">
        <f t="shared" si="28"/>
        <v>0.6277463905</v>
      </c>
      <c r="CO102" s="479">
        <f t="shared" si="28"/>
        <v>0.6277463905</v>
      </c>
      <c r="CP102" s="479">
        <f t="shared" si="28"/>
        <v>0.6277463905</v>
      </c>
      <c r="CQ102" s="479">
        <f t="shared" si="28"/>
        <v>1.255492781</v>
      </c>
      <c r="CR102" s="479">
        <f t="shared" si="28"/>
        <v>1.255492781</v>
      </c>
      <c r="CS102" s="479">
        <f t="shared" si="28"/>
        <v>1.255492781</v>
      </c>
      <c r="CT102" s="479">
        <f t="shared" si="28"/>
        <v>1.255492781</v>
      </c>
      <c r="CU102" s="479">
        <f t="shared" si="28"/>
        <v>1.255492781</v>
      </c>
      <c r="CV102" s="479">
        <f t="shared" si="28"/>
        <v>1.255492781</v>
      </c>
      <c r="CW102" s="479">
        <f t="shared" si="28"/>
        <v>0.6277463905</v>
      </c>
      <c r="CX102" s="479">
        <f t="shared" si="28"/>
        <v>0</v>
      </c>
      <c r="CY102" s="479">
        <f t="shared" si="28"/>
        <v>0.6277463905</v>
      </c>
      <c r="CZ102" s="479">
        <f t="shared" si="28"/>
        <v>1.255492781</v>
      </c>
      <c r="DA102" s="479">
        <f t="shared" si="28"/>
        <v>1.255492781</v>
      </c>
      <c r="DB102" s="479">
        <f t="shared" si="28"/>
        <v>1.255492781</v>
      </c>
      <c r="DC102" s="479">
        <f t="shared" si="28"/>
        <v>1.255492781</v>
      </c>
      <c r="DD102" s="479">
        <f t="shared" si="28"/>
        <v>1.255492781</v>
      </c>
      <c r="DE102" s="479">
        <f t="shared" si="28"/>
        <v>1.255492781</v>
      </c>
      <c r="DF102" s="479">
        <f t="shared" si="28"/>
        <v>1.255492781</v>
      </c>
      <c r="DG102" s="479">
        <f t="shared" si="28"/>
        <v>1.255492781</v>
      </c>
      <c r="DH102" s="479">
        <f t="shared" si="28"/>
        <v>1.255492781</v>
      </c>
      <c r="DI102" s="479">
        <f t="shared" si="28"/>
        <v>1.255492781</v>
      </c>
      <c r="DJ102" s="479">
        <f t="shared" si="28"/>
        <v>1.255492781</v>
      </c>
      <c r="DK102" s="479">
        <f t="shared" si="28"/>
        <v>1.255492781</v>
      </c>
      <c r="DL102" s="479">
        <f t="shared" si="28"/>
        <v>1.255492781</v>
      </c>
      <c r="DM102" s="479">
        <f t="shared" si="28"/>
        <v>0.6277463905</v>
      </c>
      <c r="DN102" s="479">
        <f t="shared" si="28"/>
        <v>0.6277463905</v>
      </c>
      <c r="DO102" s="479">
        <f t="shared" si="28"/>
        <v>0.6277463905</v>
      </c>
      <c r="DP102" s="479">
        <f t="shared" si="28"/>
        <v>0.6277463905</v>
      </c>
      <c r="DQ102" s="479">
        <f t="shared" si="28"/>
        <v>0.6277463905</v>
      </c>
      <c r="DR102" s="479">
        <f t="shared" si="28"/>
        <v>0.6277463905</v>
      </c>
      <c r="DS102" s="479">
        <f t="shared" si="28"/>
        <v>0.6277463905</v>
      </c>
      <c r="DT102" s="479">
        <f t="shared" si="28"/>
        <v>0.6277463905</v>
      </c>
      <c r="DU102" s="479">
        <f t="shared" si="28"/>
        <v>0.6277463905</v>
      </c>
      <c r="DV102" s="479">
        <f t="shared" si="28"/>
        <v>1.255492781</v>
      </c>
      <c r="DW102" s="479">
        <f t="shared" si="28"/>
        <v>3.138731952</v>
      </c>
      <c r="DX102" s="479">
        <f t="shared" si="28"/>
        <v>8.160703076</v>
      </c>
      <c r="DY102" s="479">
        <f t="shared" si="28"/>
        <v>9.416195857</v>
      </c>
      <c r="DZ102" s="479">
        <f t="shared" si="28"/>
        <v>10.04394225</v>
      </c>
      <c r="EA102" s="479">
        <f t="shared" si="28"/>
        <v>10.04394225</v>
      </c>
      <c r="EB102" s="479">
        <f t="shared" si="28"/>
        <v>10.04394225</v>
      </c>
      <c r="EC102" s="479">
        <f t="shared" si="28"/>
        <v>9.416195857</v>
      </c>
      <c r="ED102" s="479">
        <f t="shared" si="28"/>
        <v>10.67168864</v>
      </c>
      <c r="EE102" s="479">
        <f t="shared" si="28"/>
        <v>6.277463905</v>
      </c>
      <c r="EF102" s="479">
        <f t="shared" si="28"/>
        <v>5.021971124</v>
      </c>
      <c r="EG102" s="479">
        <f t="shared" si="28"/>
        <v>6.277463905</v>
      </c>
      <c r="EH102" s="479">
        <f t="shared" si="28"/>
        <v>6.277463905</v>
      </c>
      <c r="EI102" s="479">
        <f t="shared" si="28"/>
        <v>11.29943503</v>
      </c>
      <c r="EJ102" s="479">
        <f t="shared" si="28"/>
        <v>13.1826742</v>
      </c>
      <c r="EK102" s="479">
        <f t="shared" si="28"/>
        <v>11.29943503</v>
      </c>
      <c r="EL102" s="479">
        <f t="shared" si="28"/>
        <v>12.55492781</v>
      </c>
      <c r="EM102" s="479">
        <f t="shared" si="28"/>
        <v>12.55492781</v>
      </c>
      <c r="EN102" s="479">
        <f t="shared" si="28"/>
        <v>11.29943503</v>
      </c>
      <c r="EO102" s="479">
        <f t="shared" si="28"/>
        <v>11.29943503</v>
      </c>
      <c r="EP102" s="479">
        <f t="shared" si="28"/>
        <v>10.67168864</v>
      </c>
      <c r="EQ102" s="479">
        <f t="shared" si="28"/>
        <v>8.788449466</v>
      </c>
      <c r="ER102" s="479">
        <f t="shared" si="28"/>
        <v>8.160703076</v>
      </c>
      <c r="ES102" s="479">
        <f t="shared" si="28"/>
        <v>6.905210295</v>
      </c>
      <c r="ET102" s="485">
        <f t="shared" si="28"/>
        <v>7.532956685</v>
      </c>
      <c r="EU102" s="485">
        <f t="shared" si="28"/>
        <v>8.788449466</v>
      </c>
      <c r="EV102" s="485">
        <f t="shared" si="28"/>
        <v>11.29943503</v>
      </c>
      <c r="EW102" s="485">
        <f t="shared" si="28"/>
        <v>8.788449466</v>
      </c>
      <c r="EX102" s="485">
        <f t="shared" si="28"/>
        <v>15.06591337</v>
      </c>
      <c r="EY102" s="485">
        <f t="shared" si="28"/>
        <v>16.32140615</v>
      </c>
      <c r="EZ102" s="485">
        <f t="shared" si="28"/>
        <v>20.71563089</v>
      </c>
      <c r="FA102" s="485">
        <f t="shared" si="28"/>
        <v>23.22661645</v>
      </c>
      <c r="FB102" s="485">
        <f t="shared" si="28"/>
        <v>22.59887006</v>
      </c>
      <c r="FC102" s="485">
        <f t="shared" si="28"/>
        <v>26.99309479</v>
      </c>
      <c r="FD102" s="485">
        <f t="shared" si="28"/>
        <v>30.13182674</v>
      </c>
      <c r="FE102" s="485">
        <f t="shared" si="28"/>
        <v>26.99309479</v>
      </c>
      <c r="FF102" s="485">
        <f t="shared" si="28"/>
        <v>30.75957313</v>
      </c>
      <c r="FG102" s="485">
        <f t="shared" si="28"/>
        <v>30.75957313</v>
      </c>
      <c r="FH102" s="485">
        <f t="shared" si="28"/>
        <v>30.75957313</v>
      </c>
      <c r="FI102" s="485">
        <f t="shared" si="28"/>
        <v>32.01506591</v>
      </c>
      <c r="FJ102" s="484">
        <f t="shared" si="28"/>
        <v>28.87633396</v>
      </c>
      <c r="FK102" s="484">
        <f t="shared" si="28"/>
        <v>29.50408035</v>
      </c>
      <c r="FL102" s="484">
        <f t="shared" si="28"/>
        <v>32.01506591</v>
      </c>
      <c r="FM102" s="484">
        <f t="shared" si="28"/>
        <v>34.52605148</v>
      </c>
      <c r="FN102" s="484">
        <f t="shared" si="28"/>
        <v>37.03703704</v>
      </c>
      <c r="FO102" s="484">
        <f t="shared" si="28"/>
        <v>37.66478343</v>
      </c>
      <c r="FP102" s="484">
        <f t="shared" si="28"/>
        <v>43.94224733</v>
      </c>
      <c r="FQ102" s="468"/>
      <c r="FR102" s="471"/>
      <c r="FS102" s="482">
        <f t="shared" si="10"/>
        <v>0.3725490196</v>
      </c>
      <c r="FT102" s="473"/>
      <c r="FU102" s="474"/>
      <c r="FV102" s="469"/>
      <c r="FW102" s="469"/>
      <c r="FX102" s="469"/>
      <c r="FY102" s="469"/>
      <c r="FZ102" s="469"/>
      <c r="GA102" s="469"/>
      <c r="GB102" s="469"/>
      <c r="GC102" s="469"/>
      <c r="GD102" s="469"/>
      <c r="GE102" s="469"/>
      <c r="GF102" s="469"/>
      <c r="GG102" s="469"/>
      <c r="GH102" s="469"/>
      <c r="GI102" s="469"/>
      <c r="GJ102" s="469"/>
      <c r="GK102" s="469"/>
    </row>
    <row r="103" ht="15.75" customHeight="1">
      <c r="A103" s="472">
        <v>21.0</v>
      </c>
      <c r="B103" s="469" t="s">
        <v>120</v>
      </c>
      <c r="C103" s="474">
        <v>140611.0</v>
      </c>
      <c r="D103" s="466"/>
      <c r="E103" s="466"/>
      <c r="F103" s="466"/>
      <c r="G103" s="466"/>
      <c r="H103" s="466"/>
      <c r="I103" s="466"/>
      <c r="J103" s="467"/>
      <c r="K103" s="467"/>
      <c r="L103" s="467"/>
      <c r="M103" s="467"/>
      <c r="N103" s="467"/>
      <c r="O103" s="467"/>
      <c r="P103" s="467"/>
      <c r="Q103" s="467"/>
      <c r="R103" s="468"/>
      <c r="S103" s="468"/>
      <c r="T103" s="468"/>
      <c r="U103" s="469"/>
      <c r="V103" s="469"/>
      <c r="W103" s="469"/>
      <c r="X103" s="469"/>
      <c r="Y103" s="469"/>
      <c r="Z103" s="469"/>
      <c r="AA103" s="469"/>
      <c r="AB103" s="469"/>
      <c r="AC103" s="469"/>
      <c r="AD103" s="469"/>
      <c r="AE103" s="468"/>
      <c r="AF103" s="468"/>
      <c r="AG103" s="468"/>
      <c r="AH103" s="468"/>
      <c r="AI103" s="479">
        <f t="shared" ref="AI103:FP103" si="29">sum(AC23:AI23)/($C$103/100000)</f>
        <v>0</v>
      </c>
      <c r="AJ103" s="479">
        <f t="shared" si="29"/>
        <v>0</v>
      </c>
      <c r="AK103" s="479">
        <f t="shared" si="29"/>
        <v>0.7111819132</v>
      </c>
      <c r="AL103" s="479">
        <f t="shared" si="29"/>
        <v>0.7111819132</v>
      </c>
      <c r="AM103" s="479">
        <f t="shared" si="29"/>
        <v>4.267091479</v>
      </c>
      <c r="AN103" s="479">
        <f t="shared" si="29"/>
        <v>4.978273393</v>
      </c>
      <c r="AO103" s="479">
        <f t="shared" si="29"/>
        <v>5.689455306</v>
      </c>
      <c r="AP103" s="479">
        <f t="shared" si="29"/>
        <v>5.689455306</v>
      </c>
      <c r="AQ103" s="479">
        <f t="shared" si="29"/>
        <v>5.689455306</v>
      </c>
      <c r="AR103" s="479">
        <f t="shared" si="29"/>
        <v>4.978273393</v>
      </c>
      <c r="AS103" s="479">
        <f t="shared" si="29"/>
        <v>4.978273393</v>
      </c>
      <c r="AT103" s="479">
        <f t="shared" si="29"/>
        <v>1.422363826</v>
      </c>
      <c r="AU103" s="479">
        <f t="shared" si="29"/>
        <v>0.7111819132</v>
      </c>
      <c r="AV103" s="479">
        <f t="shared" si="29"/>
        <v>0</v>
      </c>
      <c r="AW103" s="479">
        <f t="shared" si="29"/>
        <v>0</v>
      </c>
      <c r="AX103" s="479">
        <f t="shared" si="29"/>
        <v>0</v>
      </c>
      <c r="AY103" s="479">
        <f t="shared" si="29"/>
        <v>0</v>
      </c>
      <c r="AZ103" s="479">
        <f t="shared" si="29"/>
        <v>0.7111819132</v>
      </c>
      <c r="BA103" s="479">
        <f t="shared" si="29"/>
        <v>0.7111819132</v>
      </c>
      <c r="BB103" s="479">
        <f t="shared" si="29"/>
        <v>0.7111819132</v>
      </c>
      <c r="BC103" s="479">
        <f t="shared" si="29"/>
        <v>2.13354574</v>
      </c>
      <c r="BD103" s="479">
        <f t="shared" si="29"/>
        <v>2.844727653</v>
      </c>
      <c r="BE103" s="479">
        <f t="shared" si="29"/>
        <v>2.844727653</v>
      </c>
      <c r="BF103" s="479">
        <f t="shared" si="29"/>
        <v>2.844727653</v>
      </c>
      <c r="BG103" s="479">
        <f t="shared" si="29"/>
        <v>2.13354574</v>
      </c>
      <c r="BH103" s="479">
        <f t="shared" si="29"/>
        <v>2.844727653</v>
      </c>
      <c r="BI103" s="479">
        <f t="shared" si="29"/>
        <v>2.844727653</v>
      </c>
      <c r="BJ103" s="479">
        <f t="shared" si="29"/>
        <v>2.844727653</v>
      </c>
      <c r="BK103" s="479">
        <f t="shared" si="29"/>
        <v>3.555909566</v>
      </c>
      <c r="BL103" s="479">
        <f t="shared" si="29"/>
        <v>3.555909566</v>
      </c>
      <c r="BM103" s="479">
        <f t="shared" si="29"/>
        <v>4.267091479</v>
      </c>
      <c r="BN103" s="479">
        <f t="shared" si="29"/>
        <v>7.111819132</v>
      </c>
      <c r="BO103" s="479">
        <f t="shared" si="29"/>
        <v>6.400637219</v>
      </c>
      <c r="BP103" s="479">
        <f t="shared" si="29"/>
        <v>6.400637219</v>
      </c>
      <c r="BQ103" s="479">
        <f t="shared" si="29"/>
        <v>4.978273393</v>
      </c>
      <c r="BR103" s="479">
        <f t="shared" si="29"/>
        <v>5.689455306</v>
      </c>
      <c r="BS103" s="479">
        <f t="shared" si="29"/>
        <v>7.111819132</v>
      </c>
      <c r="BT103" s="479">
        <f t="shared" si="29"/>
        <v>8.534182959</v>
      </c>
      <c r="BU103" s="479">
        <f t="shared" si="29"/>
        <v>6.400637219</v>
      </c>
      <c r="BV103" s="479">
        <f t="shared" si="29"/>
        <v>7.111819132</v>
      </c>
      <c r="BW103" s="479">
        <f t="shared" si="29"/>
        <v>10.6677287</v>
      </c>
      <c r="BX103" s="479">
        <f t="shared" si="29"/>
        <v>14.93482018</v>
      </c>
      <c r="BY103" s="479">
        <f t="shared" si="29"/>
        <v>17.06836592</v>
      </c>
      <c r="BZ103" s="479">
        <f t="shared" si="29"/>
        <v>20.62427548</v>
      </c>
      <c r="CA103" s="479">
        <f t="shared" si="29"/>
        <v>20.62427548</v>
      </c>
      <c r="CB103" s="479">
        <f t="shared" si="29"/>
        <v>23.46900314</v>
      </c>
      <c r="CC103" s="479">
        <f t="shared" si="29"/>
        <v>24.89136696</v>
      </c>
      <c r="CD103" s="479">
        <f t="shared" si="29"/>
        <v>22.04663931</v>
      </c>
      <c r="CE103" s="479">
        <f t="shared" si="29"/>
        <v>20.62427548</v>
      </c>
      <c r="CF103" s="479">
        <f t="shared" si="29"/>
        <v>22.75782122</v>
      </c>
      <c r="CG103" s="479">
        <f t="shared" si="29"/>
        <v>22.75782122</v>
      </c>
      <c r="CH103" s="479">
        <f t="shared" si="29"/>
        <v>24.89136696</v>
      </c>
      <c r="CI103" s="479">
        <f t="shared" si="29"/>
        <v>23.46900314</v>
      </c>
      <c r="CJ103" s="479">
        <f t="shared" si="29"/>
        <v>21.3354574</v>
      </c>
      <c r="CK103" s="479">
        <f t="shared" si="29"/>
        <v>26.31373079</v>
      </c>
      <c r="CL103" s="479">
        <f t="shared" si="29"/>
        <v>28.44727653</v>
      </c>
      <c r="CM103" s="479">
        <f t="shared" si="29"/>
        <v>32.71436801</v>
      </c>
      <c r="CN103" s="479">
        <f t="shared" si="29"/>
        <v>32.00318609</v>
      </c>
      <c r="CO103" s="479">
        <f t="shared" si="29"/>
        <v>32.71436801</v>
      </c>
      <c r="CP103" s="479">
        <f t="shared" si="29"/>
        <v>34.13673183</v>
      </c>
      <c r="CQ103" s="479">
        <f t="shared" si="29"/>
        <v>34.13673183</v>
      </c>
      <c r="CR103" s="479">
        <f t="shared" si="29"/>
        <v>32.00318609</v>
      </c>
      <c r="CS103" s="479">
        <f t="shared" si="29"/>
        <v>31.29200418</v>
      </c>
      <c r="CT103" s="479">
        <f t="shared" si="29"/>
        <v>27.0249127</v>
      </c>
      <c r="CU103" s="479">
        <f t="shared" si="29"/>
        <v>28.44727653</v>
      </c>
      <c r="CV103" s="479">
        <f t="shared" si="29"/>
        <v>28.44727653</v>
      </c>
      <c r="CW103" s="479">
        <f t="shared" si="29"/>
        <v>27.73609462</v>
      </c>
      <c r="CX103" s="479">
        <f t="shared" si="29"/>
        <v>28.44727653</v>
      </c>
      <c r="CY103" s="479">
        <f t="shared" si="29"/>
        <v>27.73609462</v>
      </c>
      <c r="CZ103" s="479">
        <f t="shared" si="29"/>
        <v>25.60254888</v>
      </c>
      <c r="DA103" s="479">
        <f t="shared" si="29"/>
        <v>20.62427548</v>
      </c>
      <c r="DB103" s="479">
        <f t="shared" si="29"/>
        <v>18.49072974</v>
      </c>
      <c r="DC103" s="479">
        <f t="shared" si="29"/>
        <v>16.357184</v>
      </c>
      <c r="DD103" s="479">
        <f t="shared" si="29"/>
        <v>13.51245635</v>
      </c>
      <c r="DE103" s="479">
        <f t="shared" si="29"/>
        <v>12.80127444</v>
      </c>
      <c r="DF103" s="479">
        <f t="shared" si="29"/>
        <v>9.956546785</v>
      </c>
      <c r="DG103" s="479">
        <f t="shared" si="29"/>
        <v>11.37891061</v>
      </c>
      <c r="DH103" s="479">
        <f t="shared" si="29"/>
        <v>10.6677287</v>
      </c>
      <c r="DI103" s="479">
        <f t="shared" si="29"/>
        <v>7.111819132</v>
      </c>
      <c r="DJ103" s="479">
        <f t="shared" si="29"/>
        <v>4.267091479</v>
      </c>
      <c r="DK103" s="479">
        <f t="shared" si="29"/>
        <v>4.978273393</v>
      </c>
      <c r="DL103" s="479">
        <f t="shared" si="29"/>
        <v>4.978273393</v>
      </c>
      <c r="DM103" s="479">
        <f t="shared" si="29"/>
        <v>4.978273393</v>
      </c>
      <c r="DN103" s="479">
        <f t="shared" si="29"/>
        <v>3.555909566</v>
      </c>
      <c r="DO103" s="479">
        <f t="shared" si="29"/>
        <v>4.978273393</v>
      </c>
      <c r="DP103" s="479">
        <f t="shared" si="29"/>
        <v>4.978273393</v>
      </c>
      <c r="DQ103" s="479">
        <f t="shared" si="29"/>
        <v>4.978273393</v>
      </c>
      <c r="DR103" s="479">
        <f t="shared" si="29"/>
        <v>4.267091479</v>
      </c>
      <c r="DS103" s="479">
        <f t="shared" si="29"/>
        <v>4.267091479</v>
      </c>
      <c r="DT103" s="479">
        <f t="shared" si="29"/>
        <v>5.689455306</v>
      </c>
      <c r="DU103" s="479">
        <f t="shared" si="29"/>
        <v>3.555909566</v>
      </c>
      <c r="DV103" s="479">
        <f t="shared" si="29"/>
        <v>5.689455306</v>
      </c>
      <c r="DW103" s="479">
        <f t="shared" si="29"/>
        <v>6.400637219</v>
      </c>
      <c r="DX103" s="479">
        <f t="shared" si="29"/>
        <v>7.823001045</v>
      </c>
      <c r="DY103" s="479">
        <f t="shared" si="29"/>
        <v>7.823001045</v>
      </c>
      <c r="DZ103" s="479">
        <f t="shared" si="29"/>
        <v>7.823001045</v>
      </c>
      <c r="EA103" s="479">
        <f t="shared" si="29"/>
        <v>6.400637219</v>
      </c>
      <c r="EB103" s="479">
        <f t="shared" si="29"/>
        <v>10.6677287</v>
      </c>
      <c r="EC103" s="479">
        <f t="shared" si="29"/>
        <v>7.111819132</v>
      </c>
      <c r="ED103" s="479">
        <f t="shared" si="29"/>
        <v>9.245364872</v>
      </c>
      <c r="EE103" s="479">
        <f t="shared" si="29"/>
        <v>9.956546785</v>
      </c>
      <c r="EF103" s="479">
        <f t="shared" si="29"/>
        <v>11.37891061</v>
      </c>
      <c r="EG103" s="479">
        <f t="shared" si="29"/>
        <v>11.37891061</v>
      </c>
      <c r="EH103" s="479">
        <f t="shared" si="29"/>
        <v>13.51245635</v>
      </c>
      <c r="EI103" s="479">
        <f t="shared" si="29"/>
        <v>9.956546785</v>
      </c>
      <c r="EJ103" s="479">
        <f t="shared" si="29"/>
        <v>11.37891061</v>
      </c>
      <c r="EK103" s="479">
        <f t="shared" si="29"/>
        <v>12.09009252</v>
      </c>
      <c r="EL103" s="479">
        <f t="shared" si="29"/>
        <v>11.37891061</v>
      </c>
      <c r="EM103" s="479">
        <f t="shared" si="29"/>
        <v>19.20191166</v>
      </c>
      <c r="EN103" s="479">
        <f t="shared" si="29"/>
        <v>22.04663931</v>
      </c>
      <c r="EO103" s="479">
        <f t="shared" si="29"/>
        <v>23.46900314</v>
      </c>
      <c r="EP103" s="479">
        <f t="shared" si="29"/>
        <v>32.00318609</v>
      </c>
      <c r="EQ103" s="479">
        <f t="shared" si="29"/>
        <v>38.40382331</v>
      </c>
      <c r="ER103" s="479">
        <f t="shared" si="29"/>
        <v>44.09327862</v>
      </c>
      <c r="ES103" s="479">
        <f t="shared" si="29"/>
        <v>59.73928071</v>
      </c>
      <c r="ET103" s="480">
        <f t="shared" si="29"/>
        <v>65.42873602</v>
      </c>
      <c r="EU103" s="480">
        <f t="shared" si="29"/>
        <v>68.98464558</v>
      </c>
      <c r="EV103" s="480">
        <f t="shared" si="29"/>
        <v>76.80764663</v>
      </c>
      <c r="EW103" s="480">
        <f t="shared" si="29"/>
        <v>105.2549232</v>
      </c>
      <c r="EX103" s="481">
        <f t="shared" si="29"/>
        <v>128.7239263</v>
      </c>
      <c r="EY103" s="481">
        <f t="shared" si="29"/>
        <v>188.463207</v>
      </c>
      <c r="EZ103" s="481">
        <f t="shared" si="29"/>
        <v>215.4881197</v>
      </c>
      <c r="FA103" s="481">
        <f t="shared" si="29"/>
        <v>236.8235771</v>
      </c>
      <c r="FB103" s="481">
        <f t="shared" si="29"/>
        <v>238.9571228</v>
      </c>
      <c r="FC103" s="481">
        <f t="shared" si="29"/>
        <v>260.2925802</v>
      </c>
      <c r="FD103" s="481">
        <f t="shared" si="29"/>
        <v>266.6932175</v>
      </c>
      <c r="FE103" s="481">
        <f t="shared" si="29"/>
        <v>295.140494</v>
      </c>
      <c r="FF103" s="481">
        <f t="shared" si="29"/>
        <v>297.9852216</v>
      </c>
      <c r="FG103" s="481">
        <f t="shared" si="29"/>
        <v>310.0753142</v>
      </c>
      <c r="FH103" s="481">
        <f t="shared" si="29"/>
        <v>325.7213163</v>
      </c>
      <c r="FI103" s="481">
        <f t="shared" si="29"/>
        <v>343.5008641</v>
      </c>
      <c r="FJ103" s="481">
        <f t="shared" si="29"/>
        <v>337.8114088</v>
      </c>
      <c r="FK103" s="481">
        <f t="shared" si="29"/>
        <v>337.8114088</v>
      </c>
      <c r="FL103" s="481">
        <f t="shared" si="29"/>
        <v>356.3021385</v>
      </c>
      <c r="FM103" s="481">
        <f t="shared" si="29"/>
        <v>361.9915938</v>
      </c>
      <c r="FN103" s="481">
        <f t="shared" si="29"/>
        <v>385.460597</v>
      </c>
      <c r="FO103" s="481">
        <f t="shared" si="29"/>
        <v>376.926414</v>
      </c>
      <c r="FP103" s="481">
        <f t="shared" si="29"/>
        <v>370.5257768</v>
      </c>
      <c r="FQ103" s="468"/>
      <c r="FR103" s="471"/>
      <c r="FS103" s="482">
        <f t="shared" si="10"/>
        <v>0.07867494824</v>
      </c>
      <c r="FT103" s="473"/>
      <c r="FU103" s="474"/>
      <c r="FV103" s="469"/>
      <c r="FW103" s="469"/>
      <c r="FX103" s="469"/>
      <c r="FY103" s="469"/>
      <c r="FZ103" s="469"/>
      <c r="GA103" s="469"/>
      <c r="GB103" s="469"/>
      <c r="GC103" s="469"/>
      <c r="GD103" s="469"/>
      <c r="GE103" s="469"/>
      <c r="GF103" s="469"/>
      <c r="GG103" s="469"/>
      <c r="GH103" s="469"/>
      <c r="GI103" s="469"/>
      <c r="GJ103" s="469"/>
      <c r="GK103" s="469"/>
    </row>
    <row r="104" ht="15.75" customHeight="1">
      <c r="A104" s="472">
        <v>22.0</v>
      </c>
      <c r="B104" s="469" t="s">
        <v>121</v>
      </c>
      <c r="C104" s="474">
        <v>305490.0</v>
      </c>
      <c r="D104" s="466"/>
      <c r="E104" s="466"/>
      <c r="F104" s="466"/>
      <c r="G104" s="466"/>
      <c r="H104" s="466"/>
      <c r="I104" s="466"/>
      <c r="J104" s="467"/>
      <c r="K104" s="467"/>
      <c r="L104" s="467"/>
      <c r="M104" s="467"/>
      <c r="N104" s="467"/>
      <c r="O104" s="467"/>
      <c r="P104" s="467"/>
      <c r="Q104" s="467"/>
      <c r="R104" s="468"/>
      <c r="S104" s="468"/>
      <c r="T104" s="468"/>
      <c r="U104" s="469"/>
      <c r="V104" s="469"/>
      <c r="W104" s="469"/>
      <c r="X104" s="469"/>
      <c r="Y104" s="469"/>
      <c r="Z104" s="469"/>
      <c r="AA104" s="469"/>
      <c r="AB104" s="469"/>
      <c r="AC104" s="469"/>
      <c r="AD104" s="469"/>
      <c r="AE104" s="468"/>
      <c r="AF104" s="468"/>
      <c r="AG104" s="468"/>
      <c r="AH104" s="468"/>
      <c r="AI104" s="479">
        <f t="shared" ref="AI104:FP104" si="30">sum(AC24:AI24)/($C$104/100000)</f>
        <v>0</v>
      </c>
      <c r="AJ104" s="479">
        <f t="shared" si="30"/>
        <v>0</v>
      </c>
      <c r="AK104" s="479">
        <f t="shared" si="30"/>
        <v>0</v>
      </c>
      <c r="AL104" s="479">
        <f t="shared" si="30"/>
        <v>0</v>
      </c>
      <c r="AM104" s="479">
        <f t="shared" si="30"/>
        <v>0</v>
      </c>
      <c r="AN104" s="479">
        <f t="shared" si="30"/>
        <v>0</v>
      </c>
      <c r="AO104" s="479">
        <f t="shared" si="30"/>
        <v>0</v>
      </c>
      <c r="AP104" s="479">
        <f t="shared" si="30"/>
        <v>0</v>
      </c>
      <c r="AQ104" s="479">
        <f t="shared" si="30"/>
        <v>0</v>
      </c>
      <c r="AR104" s="479">
        <f t="shared" si="30"/>
        <v>0.3273429572</v>
      </c>
      <c r="AS104" s="479">
        <f t="shared" si="30"/>
        <v>0.6546859144</v>
      </c>
      <c r="AT104" s="479">
        <f t="shared" si="30"/>
        <v>0.6546859144</v>
      </c>
      <c r="AU104" s="479">
        <f t="shared" si="30"/>
        <v>0.6546859144</v>
      </c>
      <c r="AV104" s="479">
        <f t="shared" si="30"/>
        <v>0.9820288716</v>
      </c>
      <c r="AW104" s="479">
        <f t="shared" si="30"/>
        <v>1.309371829</v>
      </c>
      <c r="AX104" s="479">
        <f t="shared" si="30"/>
        <v>1.309371829</v>
      </c>
      <c r="AY104" s="479">
        <f t="shared" si="30"/>
        <v>0.9820288716</v>
      </c>
      <c r="AZ104" s="479">
        <f t="shared" si="30"/>
        <v>0.9820288716</v>
      </c>
      <c r="BA104" s="479">
        <f t="shared" si="30"/>
        <v>0.9820288716</v>
      </c>
      <c r="BB104" s="479">
        <f t="shared" si="30"/>
        <v>0.9820288716</v>
      </c>
      <c r="BC104" s="479">
        <f t="shared" si="30"/>
        <v>0.6546859144</v>
      </c>
      <c r="BD104" s="479">
        <f t="shared" si="30"/>
        <v>0.3273429572</v>
      </c>
      <c r="BE104" s="479">
        <f t="shared" si="30"/>
        <v>0.3273429572</v>
      </c>
      <c r="BF104" s="479">
        <f t="shared" si="30"/>
        <v>0.3273429572</v>
      </c>
      <c r="BG104" s="479">
        <f t="shared" si="30"/>
        <v>0</v>
      </c>
      <c r="BH104" s="479">
        <f t="shared" si="30"/>
        <v>0.6546859144</v>
      </c>
      <c r="BI104" s="479">
        <f t="shared" si="30"/>
        <v>0.9820288716</v>
      </c>
      <c r="BJ104" s="479">
        <f t="shared" si="30"/>
        <v>0.9820288716</v>
      </c>
      <c r="BK104" s="479">
        <f t="shared" si="30"/>
        <v>0.9820288716</v>
      </c>
      <c r="BL104" s="479">
        <f t="shared" si="30"/>
        <v>0.9820288716</v>
      </c>
      <c r="BM104" s="479">
        <f t="shared" si="30"/>
        <v>1.636714786</v>
      </c>
      <c r="BN104" s="479">
        <f t="shared" si="30"/>
        <v>1.636714786</v>
      </c>
      <c r="BO104" s="479">
        <f t="shared" si="30"/>
        <v>1.636714786</v>
      </c>
      <c r="BP104" s="479">
        <f t="shared" si="30"/>
        <v>2.291400701</v>
      </c>
      <c r="BQ104" s="479">
        <f t="shared" si="30"/>
        <v>2.946086615</v>
      </c>
      <c r="BR104" s="479">
        <f t="shared" si="30"/>
        <v>3.600772529</v>
      </c>
      <c r="BS104" s="479">
        <f t="shared" si="30"/>
        <v>4.255458444</v>
      </c>
      <c r="BT104" s="479">
        <f t="shared" si="30"/>
        <v>4.255458444</v>
      </c>
      <c r="BU104" s="479">
        <f t="shared" si="30"/>
        <v>5.564830273</v>
      </c>
      <c r="BV104" s="479">
        <f t="shared" si="30"/>
        <v>8.18357393</v>
      </c>
      <c r="BW104" s="479">
        <f t="shared" si="30"/>
        <v>8.18357393</v>
      </c>
      <c r="BX104" s="479">
        <f t="shared" si="30"/>
        <v>7.528888016</v>
      </c>
      <c r="BY104" s="479">
        <f t="shared" si="30"/>
        <v>6.874202102</v>
      </c>
      <c r="BZ104" s="479">
        <f t="shared" si="30"/>
        <v>7.528888016</v>
      </c>
      <c r="CA104" s="479">
        <f t="shared" si="30"/>
        <v>7.528888016</v>
      </c>
      <c r="CB104" s="479">
        <f t="shared" si="30"/>
        <v>7.201545059</v>
      </c>
      <c r="CC104" s="479">
        <f t="shared" si="30"/>
        <v>4.582801401</v>
      </c>
      <c r="CD104" s="479">
        <f t="shared" si="30"/>
        <v>4.910144358</v>
      </c>
      <c r="CE104" s="479">
        <f t="shared" si="30"/>
        <v>8.18357393</v>
      </c>
      <c r="CF104" s="479">
        <f t="shared" si="30"/>
        <v>9.165602802</v>
      </c>
      <c r="CG104" s="479">
        <f t="shared" si="30"/>
        <v>9.492945759</v>
      </c>
      <c r="CH104" s="479">
        <f t="shared" si="30"/>
        <v>10.14763167</v>
      </c>
      <c r="CI104" s="479">
        <f t="shared" si="30"/>
        <v>10.47497463</v>
      </c>
      <c r="CJ104" s="479">
        <f t="shared" si="30"/>
        <v>13.42106125</v>
      </c>
      <c r="CK104" s="479">
        <f t="shared" si="30"/>
        <v>12.76637533</v>
      </c>
      <c r="CL104" s="479">
        <f t="shared" si="30"/>
        <v>11.12966055</v>
      </c>
      <c r="CM104" s="479">
        <f t="shared" si="30"/>
        <v>13.09371829</v>
      </c>
      <c r="CN104" s="479">
        <f t="shared" si="30"/>
        <v>14.40309012</v>
      </c>
      <c r="CO104" s="479">
        <f t="shared" si="30"/>
        <v>15.38511899</v>
      </c>
      <c r="CP104" s="479">
        <f t="shared" si="30"/>
        <v>15.38511899</v>
      </c>
      <c r="CQ104" s="479">
        <f t="shared" si="30"/>
        <v>14.07574716</v>
      </c>
      <c r="CR104" s="479">
        <f t="shared" si="30"/>
        <v>14.73043307</v>
      </c>
      <c r="CS104" s="479">
        <f t="shared" si="30"/>
        <v>14.07574716</v>
      </c>
      <c r="CT104" s="479">
        <f t="shared" si="30"/>
        <v>11.12966055</v>
      </c>
      <c r="CU104" s="479">
        <f t="shared" si="30"/>
        <v>10.47497463</v>
      </c>
      <c r="CV104" s="479">
        <f t="shared" si="30"/>
        <v>9.165602802</v>
      </c>
      <c r="CW104" s="479">
        <f t="shared" si="30"/>
        <v>8.18357393</v>
      </c>
      <c r="CX104" s="479">
        <f t="shared" si="30"/>
        <v>10.14763167</v>
      </c>
      <c r="CY104" s="479">
        <f t="shared" si="30"/>
        <v>9.165602802</v>
      </c>
      <c r="CZ104" s="479">
        <f t="shared" si="30"/>
        <v>9.492945759</v>
      </c>
      <c r="DA104" s="479">
        <f t="shared" si="30"/>
        <v>11.78434646</v>
      </c>
      <c r="DB104" s="479">
        <f t="shared" si="30"/>
        <v>10.47497463</v>
      </c>
      <c r="DC104" s="479">
        <f t="shared" si="30"/>
        <v>10.14763167</v>
      </c>
      <c r="DD104" s="479">
        <f t="shared" si="30"/>
        <v>10.80231759</v>
      </c>
      <c r="DE104" s="479">
        <f t="shared" si="30"/>
        <v>6.546859144</v>
      </c>
      <c r="DF104" s="479">
        <f t="shared" si="30"/>
        <v>6.219516187</v>
      </c>
      <c r="DG104" s="479">
        <f t="shared" si="30"/>
        <v>6.874202102</v>
      </c>
      <c r="DH104" s="479">
        <f t="shared" si="30"/>
        <v>5.89217323</v>
      </c>
      <c r="DI104" s="479">
        <f t="shared" si="30"/>
        <v>4.910144358</v>
      </c>
      <c r="DJ104" s="479">
        <f t="shared" si="30"/>
        <v>4.910144358</v>
      </c>
      <c r="DK104" s="479">
        <f t="shared" si="30"/>
        <v>3.928115487</v>
      </c>
      <c r="DL104" s="479">
        <f t="shared" si="30"/>
        <v>3.928115487</v>
      </c>
      <c r="DM104" s="479">
        <f t="shared" si="30"/>
        <v>3.928115487</v>
      </c>
      <c r="DN104" s="479">
        <f t="shared" si="30"/>
        <v>2.291400701</v>
      </c>
      <c r="DO104" s="479">
        <f t="shared" si="30"/>
        <v>2.618743658</v>
      </c>
      <c r="DP104" s="479">
        <f t="shared" si="30"/>
        <v>3.273429572</v>
      </c>
      <c r="DQ104" s="479">
        <f t="shared" si="30"/>
        <v>3.273429572</v>
      </c>
      <c r="DR104" s="479">
        <f t="shared" si="30"/>
        <v>3.600772529</v>
      </c>
      <c r="DS104" s="479">
        <f t="shared" si="30"/>
        <v>3.600772529</v>
      </c>
      <c r="DT104" s="479">
        <f t="shared" si="30"/>
        <v>3.928115487</v>
      </c>
      <c r="DU104" s="479">
        <f t="shared" si="30"/>
        <v>3.928115487</v>
      </c>
      <c r="DV104" s="479">
        <f t="shared" si="30"/>
        <v>2.618743658</v>
      </c>
      <c r="DW104" s="479">
        <f t="shared" si="30"/>
        <v>3.273429572</v>
      </c>
      <c r="DX104" s="479">
        <f t="shared" si="30"/>
        <v>2.618743658</v>
      </c>
      <c r="DY104" s="479">
        <f t="shared" si="30"/>
        <v>2.618743658</v>
      </c>
      <c r="DZ104" s="479">
        <f t="shared" si="30"/>
        <v>4.255458444</v>
      </c>
      <c r="EA104" s="479">
        <f t="shared" si="30"/>
        <v>3.928115487</v>
      </c>
      <c r="EB104" s="479">
        <f t="shared" si="30"/>
        <v>3.928115487</v>
      </c>
      <c r="EC104" s="479">
        <f t="shared" si="30"/>
        <v>3.928115487</v>
      </c>
      <c r="ED104" s="479">
        <f t="shared" si="30"/>
        <v>4.582801401</v>
      </c>
      <c r="EE104" s="479">
        <f t="shared" si="30"/>
        <v>6.219516187</v>
      </c>
      <c r="EF104" s="479">
        <f t="shared" si="30"/>
        <v>5.89217323</v>
      </c>
      <c r="EG104" s="479">
        <f t="shared" si="30"/>
        <v>6.219516187</v>
      </c>
      <c r="EH104" s="479">
        <f t="shared" si="30"/>
        <v>6.546859144</v>
      </c>
      <c r="EI104" s="479">
        <f t="shared" si="30"/>
        <v>8.838259845</v>
      </c>
      <c r="EJ104" s="479">
        <f t="shared" si="30"/>
        <v>10.47497463</v>
      </c>
      <c r="EK104" s="479">
        <f t="shared" si="30"/>
        <v>11.78434646</v>
      </c>
      <c r="EL104" s="479">
        <f t="shared" si="30"/>
        <v>12.76637533</v>
      </c>
      <c r="EM104" s="479">
        <f t="shared" si="30"/>
        <v>14.40309012</v>
      </c>
      <c r="EN104" s="479">
        <f t="shared" si="30"/>
        <v>16.0398049</v>
      </c>
      <c r="EO104" s="479">
        <f t="shared" si="30"/>
        <v>17.02183378</v>
      </c>
      <c r="EP104" s="479">
        <f t="shared" si="30"/>
        <v>16.69449082</v>
      </c>
      <c r="EQ104" s="479">
        <f t="shared" si="30"/>
        <v>16.69449082</v>
      </c>
      <c r="ER104" s="479">
        <f t="shared" si="30"/>
        <v>17.67651969</v>
      </c>
      <c r="ES104" s="479">
        <f t="shared" si="30"/>
        <v>18.3312056</v>
      </c>
      <c r="ET104" s="486">
        <f t="shared" si="30"/>
        <v>21.27729222</v>
      </c>
      <c r="EU104" s="486">
        <f t="shared" si="30"/>
        <v>20.6226063</v>
      </c>
      <c r="EV104" s="486">
        <f t="shared" si="30"/>
        <v>21.27729222</v>
      </c>
      <c r="EW104" s="486">
        <f t="shared" si="30"/>
        <v>26.84212249</v>
      </c>
      <c r="EX104" s="484">
        <f t="shared" si="30"/>
        <v>30.44289502</v>
      </c>
      <c r="EY104" s="484">
        <f t="shared" si="30"/>
        <v>39.28115487</v>
      </c>
      <c r="EZ104" s="484">
        <f t="shared" si="30"/>
        <v>48.44675767</v>
      </c>
      <c r="FA104" s="484">
        <f t="shared" si="30"/>
        <v>52.0475302</v>
      </c>
      <c r="FB104" s="484">
        <f t="shared" si="30"/>
        <v>53.68424498</v>
      </c>
      <c r="FC104" s="484">
        <f t="shared" si="30"/>
        <v>56.30298864</v>
      </c>
      <c r="FD104" s="484">
        <f t="shared" si="30"/>
        <v>55.32095977</v>
      </c>
      <c r="FE104" s="484">
        <f t="shared" si="30"/>
        <v>58.59438934</v>
      </c>
      <c r="FF104" s="484">
        <f t="shared" si="30"/>
        <v>52.0475302</v>
      </c>
      <c r="FG104" s="484">
        <f t="shared" si="30"/>
        <v>47.4647288</v>
      </c>
      <c r="FH104" s="484">
        <f t="shared" si="30"/>
        <v>48.77410063</v>
      </c>
      <c r="FI104" s="484">
        <f t="shared" si="30"/>
        <v>50.73815837</v>
      </c>
      <c r="FJ104" s="480">
        <f t="shared" si="30"/>
        <v>55.32095977</v>
      </c>
      <c r="FK104" s="480">
        <f t="shared" si="30"/>
        <v>54.99361681</v>
      </c>
      <c r="FL104" s="480">
        <f t="shared" si="30"/>
        <v>57.61236047</v>
      </c>
      <c r="FM104" s="480">
        <f t="shared" si="30"/>
        <v>57.61236047</v>
      </c>
      <c r="FN104" s="480">
        <f t="shared" si="30"/>
        <v>58.26704638</v>
      </c>
      <c r="FO104" s="480">
        <f t="shared" si="30"/>
        <v>54.99361681</v>
      </c>
      <c r="FP104" s="480">
        <f t="shared" si="30"/>
        <v>57.93970343</v>
      </c>
      <c r="FQ104" s="468"/>
      <c r="FR104" s="471"/>
      <c r="FS104" s="482">
        <f t="shared" si="10"/>
        <v>0.1419354839</v>
      </c>
      <c r="FT104" s="473"/>
      <c r="FU104" s="474"/>
      <c r="FV104" s="469"/>
      <c r="FW104" s="469"/>
      <c r="FX104" s="469"/>
      <c r="FY104" s="469"/>
      <c r="FZ104" s="469"/>
      <c r="GA104" s="469"/>
      <c r="GB104" s="469"/>
      <c r="GC104" s="469"/>
      <c r="GD104" s="469"/>
      <c r="GE104" s="469"/>
      <c r="GF104" s="469"/>
      <c r="GG104" s="469"/>
      <c r="GH104" s="469"/>
      <c r="GI104" s="469"/>
      <c r="GJ104" s="469"/>
      <c r="GK104" s="469"/>
    </row>
    <row r="105" ht="15.75" customHeight="1">
      <c r="A105" s="472">
        <v>23.0</v>
      </c>
      <c r="B105" s="469" t="s">
        <v>122</v>
      </c>
      <c r="C105" s="474">
        <v>13770.0</v>
      </c>
      <c r="D105" s="466"/>
      <c r="E105" s="466"/>
      <c r="F105" s="466"/>
      <c r="G105" s="466"/>
      <c r="H105" s="466"/>
      <c r="I105" s="466"/>
      <c r="J105" s="467"/>
      <c r="K105" s="467"/>
      <c r="L105" s="467"/>
      <c r="M105" s="467"/>
      <c r="N105" s="467"/>
      <c r="O105" s="467"/>
      <c r="P105" s="467"/>
      <c r="Q105" s="467"/>
      <c r="R105" s="468"/>
      <c r="S105" s="468"/>
      <c r="T105" s="468"/>
      <c r="U105" s="469"/>
      <c r="V105" s="469"/>
      <c r="W105" s="469"/>
      <c r="X105" s="469"/>
      <c r="Y105" s="469"/>
      <c r="Z105" s="469"/>
      <c r="AA105" s="469"/>
      <c r="AB105" s="469"/>
      <c r="AC105" s="469"/>
      <c r="AD105" s="469"/>
      <c r="AE105" s="468"/>
      <c r="AF105" s="468"/>
      <c r="AG105" s="468"/>
      <c r="AH105" s="468"/>
      <c r="AI105" s="479">
        <f t="shared" ref="AI105:FP105" si="31">sum(AC25:AI25)/($C$105/100000)</f>
        <v>0</v>
      </c>
      <c r="AJ105" s="479">
        <f t="shared" si="31"/>
        <v>0</v>
      </c>
      <c r="AK105" s="479">
        <f t="shared" si="31"/>
        <v>0</v>
      </c>
      <c r="AL105" s="479">
        <f t="shared" si="31"/>
        <v>0</v>
      </c>
      <c r="AM105" s="479">
        <f t="shared" si="31"/>
        <v>0</v>
      </c>
      <c r="AN105" s="479">
        <f t="shared" si="31"/>
        <v>0</v>
      </c>
      <c r="AO105" s="479">
        <f t="shared" si="31"/>
        <v>0</v>
      </c>
      <c r="AP105" s="479">
        <f t="shared" si="31"/>
        <v>0</v>
      </c>
      <c r="AQ105" s="479">
        <f t="shared" si="31"/>
        <v>0</v>
      </c>
      <c r="AR105" s="479">
        <f t="shared" si="31"/>
        <v>0</v>
      </c>
      <c r="AS105" s="479">
        <f t="shared" si="31"/>
        <v>0</v>
      </c>
      <c r="AT105" s="479">
        <f t="shared" si="31"/>
        <v>0</v>
      </c>
      <c r="AU105" s="479">
        <f t="shared" si="31"/>
        <v>0</v>
      </c>
      <c r="AV105" s="479">
        <f t="shared" si="31"/>
        <v>0</v>
      </c>
      <c r="AW105" s="479">
        <f t="shared" si="31"/>
        <v>0</v>
      </c>
      <c r="AX105" s="479">
        <f t="shared" si="31"/>
        <v>0</v>
      </c>
      <c r="AY105" s="479">
        <f t="shared" si="31"/>
        <v>0</v>
      </c>
      <c r="AZ105" s="479">
        <f t="shared" si="31"/>
        <v>0</v>
      </c>
      <c r="BA105" s="479">
        <f t="shared" si="31"/>
        <v>0</v>
      </c>
      <c r="BB105" s="479">
        <f t="shared" si="31"/>
        <v>0</v>
      </c>
      <c r="BC105" s="479">
        <f t="shared" si="31"/>
        <v>0</v>
      </c>
      <c r="BD105" s="479">
        <f t="shared" si="31"/>
        <v>0</v>
      </c>
      <c r="BE105" s="479">
        <f t="shared" si="31"/>
        <v>0</v>
      </c>
      <c r="BF105" s="479">
        <f t="shared" si="31"/>
        <v>0</v>
      </c>
      <c r="BG105" s="479">
        <f t="shared" si="31"/>
        <v>0</v>
      </c>
      <c r="BH105" s="479">
        <f t="shared" si="31"/>
        <v>0</v>
      </c>
      <c r="BI105" s="479">
        <f t="shared" si="31"/>
        <v>0</v>
      </c>
      <c r="BJ105" s="479">
        <f t="shared" si="31"/>
        <v>0</v>
      </c>
      <c r="BK105" s="479">
        <f t="shared" si="31"/>
        <v>0</v>
      </c>
      <c r="BL105" s="479">
        <f t="shared" si="31"/>
        <v>0</v>
      </c>
      <c r="BM105" s="479">
        <f t="shared" si="31"/>
        <v>0</v>
      </c>
      <c r="BN105" s="479">
        <f t="shared" si="31"/>
        <v>0</v>
      </c>
      <c r="BO105" s="479">
        <f t="shared" si="31"/>
        <v>0</v>
      </c>
      <c r="BP105" s="479">
        <f t="shared" si="31"/>
        <v>0</v>
      </c>
      <c r="BQ105" s="479">
        <f t="shared" si="31"/>
        <v>0</v>
      </c>
      <c r="BR105" s="479">
        <f t="shared" si="31"/>
        <v>0</v>
      </c>
      <c r="BS105" s="479">
        <f t="shared" si="31"/>
        <v>0</v>
      </c>
      <c r="BT105" s="479">
        <f t="shared" si="31"/>
        <v>0</v>
      </c>
      <c r="BU105" s="479">
        <f t="shared" si="31"/>
        <v>0</v>
      </c>
      <c r="BV105" s="479">
        <f t="shared" si="31"/>
        <v>0</v>
      </c>
      <c r="BW105" s="479">
        <f t="shared" si="31"/>
        <v>0</v>
      </c>
      <c r="BX105" s="479">
        <f t="shared" si="31"/>
        <v>0</v>
      </c>
      <c r="BY105" s="479">
        <f t="shared" si="31"/>
        <v>0</v>
      </c>
      <c r="BZ105" s="479">
        <f t="shared" si="31"/>
        <v>0</v>
      </c>
      <c r="CA105" s="479">
        <f t="shared" si="31"/>
        <v>0</v>
      </c>
      <c r="CB105" s="479">
        <f t="shared" si="31"/>
        <v>0</v>
      </c>
      <c r="CC105" s="479">
        <f t="shared" si="31"/>
        <v>0</v>
      </c>
      <c r="CD105" s="479">
        <f t="shared" si="31"/>
        <v>0</v>
      </c>
      <c r="CE105" s="479">
        <f t="shared" si="31"/>
        <v>0</v>
      </c>
      <c r="CF105" s="479">
        <f t="shared" si="31"/>
        <v>0</v>
      </c>
      <c r="CG105" s="479">
        <f t="shared" si="31"/>
        <v>0</v>
      </c>
      <c r="CH105" s="479">
        <f t="shared" si="31"/>
        <v>0</v>
      </c>
      <c r="CI105" s="479">
        <f t="shared" si="31"/>
        <v>0</v>
      </c>
      <c r="CJ105" s="479">
        <f t="shared" si="31"/>
        <v>0</v>
      </c>
      <c r="CK105" s="479">
        <f t="shared" si="31"/>
        <v>0</v>
      </c>
      <c r="CL105" s="479">
        <f t="shared" si="31"/>
        <v>0</v>
      </c>
      <c r="CM105" s="479">
        <f t="shared" si="31"/>
        <v>0</v>
      </c>
      <c r="CN105" s="479">
        <f t="shared" si="31"/>
        <v>0</v>
      </c>
      <c r="CO105" s="479">
        <f t="shared" si="31"/>
        <v>0</v>
      </c>
      <c r="CP105" s="479">
        <f t="shared" si="31"/>
        <v>0</v>
      </c>
      <c r="CQ105" s="479">
        <f t="shared" si="31"/>
        <v>0</v>
      </c>
      <c r="CR105" s="479">
        <f t="shared" si="31"/>
        <v>0</v>
      </c>
      <c r="CS105" s="479">
        <f t="shared" si="31"/>
        <v>0</v>
      </c>
      <c r="CT105" s="479">
        <f t="shared" si="31"/>
        <v>0</v>
      </c>
      <c r="CU105" s="479">
        <f t="shared" si="31"/>
        <v>0</v>
      </c>
      <c r="CV105" s="479">
        <f t="shared" si="31"/>
        <v>0</v>
      </c>
      <c r="CW105" s="479">
        <f t="shared" si="31"/>
        <v>0</v>
      </c>
      <c r="CX105" s="479">
        <f t="shared" si="31"/>
        <v>0</v>
      </c>
      <c r="CY105" s="479">
        <f t="shared" si="31"/>
        <v>0</v>
      </c>
      <c r="CZ105" s="479">
        <f t="shared" si="31"/>
        <v>0</v>
      </c>
      <c r="DA105" s="479">
        <f t="shared" si="31"/>
        <v>0</v>
      </c>
      <c r="DB105" s="479">
        <f t="shared" si="31"/>
        <v>0</v>
      </c>
      <c r="DC105" s="479">
        <f t="shared" si="31"/>
        <v>0</v>
      </c>
      <c r="DD105" s="479">
        <f t="shared" si="31"/>
        <v>0</v>
      </c>
      <c r="DE105" s="479">
        <f t="shared" si="31"/>
        <v>0</v>
      </c>
      <c r="DF105" s="479">
        <f t="shared" si="31"/>
        <v>0</v>
      </c>
      <c r="DG105" s="479">
        <f t="shared" si="31"/>
        <v>0</v>
      </c>
      <c r="DH105" s="479">
        <f t="shared" si="31"/>
        <v>0</v>
      </c>
      <c r="DI105" s="479">
        <f t="shared" si="31"/>
        <v>0</v>
      </c>
      <c r="DJ105" s="479">
        <f t="shared" si="31"/>
        <v>0</v>
      </c>
      <c r="DK105" s="479">
        <f t="shared" si="31"/>
        <v>0</v>
      </c>
      <c r="DL105" s="479">
        <f t="shared" si="31"/>
        <v>0</v>
      </c>
      <c r="DM105" s="479">
        <f t="shared" si="31"/>
        <v>0</v>
      </c>
      <c r="DN105" s="479">
        <f t="shared" si="31"/>
        <v>0</v>
      </c>
      <c r="DO105" s="479">
        <f t="shared" si="31"/>
        <v>0</v>
      </c>
      <c r="DP105" s="479">
        <f t="shared" si="31"/>
        <v>0</v>
      </c>
      <c r="DQ105" s="479">
        <f t="shared" si="31"/>
        <v>0</v>
      </c>
      <c r="DR105" s="479">
        <f t="shared" si="31"/>
        <v>0</v>
      </c>
      <c r="DS105" s="479">
        <f t="shared" si="31"/>
        <v>0</v>
      </c>
      <c r="DT105" s="479">
        <f t="shared" si="31"/>
        <v>0</v>
      </c>
      <c r="DU105" s="479">
        <f t="shared" si="31"/>
        <v>0</v>
      </c>
      <c r="DV105" s="479">
        <f t="shared" si="31"/>
        <v>0</v>
      </c>
      <c r="DW105" s="479">
        <f t="shared" si="31"/>
        <v>0</v>
      </c>
      <c r="DX105" s="479">
        <f t="shared" si="31"/>
        <v>0</v>
      </c>
      <c r="DY105" s="479">
        <f t="shared" si="31"/>
        <v>0</v>
      </c>
      <c r="DZ105" s="479">
        <f t="shared" si="31"/>
        <v>0</v>
      </c>
      <c r="EA105" s="479">
        <f t="shared" si="31"/>
        <v>0</v>
      </c>
      <c r="EB105" s="479">
        <f t="shared" si="31"/>
        <v>0</v>
      </c>
      <c r="EC105" s="479">
        <f t="shared" si="31"/>
        <v>0</v>
      </c>
      <c r="ED105" s="479">
        <f t="shared" si="31"/>
        <v>21.78649237</v>
      </c>
      <c r="EE105" s="479">
        <f t="shared" si="31"/>
        <v>21.78649237</v>
      </c>
      <c r="EF105" s="479">
        <f t="shared" si="31"/>
        <v>21.78649237</v>
      </c>
      <c r="EG105" s="479">
        <f t="shared" si="31"/>
        <v>21.78649237</v>
      </c>
      <c r="EH105" s="479">
        <f t="shared" si="31"/>
        <v>21.78649237</v>
      </c>
      <c r="EI105" s="479">
        <f t="shared" si="31"/>
        <v>21.78649237</v>
      </c>
      <c r="EJ105" s="479">
        <f t="shared" si="31"/>
        <v>21.78649237</v>
      </c>
      <c r="EK105" s="479">
        <f t="shared" si="31"/>
        <v>0</v>
      </c>
      <c r="EL105" s="479">
        <f t="shared" si="31"/>
        <v>0</v>
      </c>
      <c r="EM105" s="479">
        <f t="shared" si="31"/>
        <v>0</v>
      </c>
      <c r="EN105" s="479">
        <f t="shared" si="31"/>
        <v>0</v>
      </c>
      <c r="EO105" s="479">
        <f t="shared" si="31"/>
        <v>0</v>
      </c>
      <c r="EP105" s="479">
        <f t="shared" si="31"/>
        <v>0</v>
      </c>
      <c r="EQ105" s="479">
        <f t="shared" si="31"/>
        <v>0</v>
      </c>
      <c r="ER105" s="479">
        <f t="shared" si="31"/>
        <v>0</v>
      </c>
      <c r="ES105" s="479">
        <f t="shared" si="31"/>
        <v>0</v>
      </c>
      <c r="ET105" s="483">
        <f t="shared" si="31"/>
        <v>0</v>
      </c>
      <c r="EU105" s="483">
        <f t="shared" si="31"/>
        <v>0</v>
      </c>
      <c r="EV105" s="483">
        <f t="shared" si="31"/>
        <v>0</v>
      </c>
      <c r="EW105" s="483">
        <f t="shared" si="31"/>
        <v>0</v>
      </c>
      <c r="EX105" s="483">
        <f t="shared" si="31"/>
        <v>0</v>
      </c>
      <c r="EY105" s="483">
        <f t="shared" si="31"/>
        <v>0</v>
      </c>
      <c r="EZ105" s="483">
        <f t="shared" si="31"/>
        <v>7.262164125</v>
      </c>
      <c r="FA105" s="483">
        <f t="shared" si="31"/>
        <v>7.262164125</v>
      </c>
      <c r="FB105" s="483">
        <f t="shared" si="31"/>
        <v>7.262164125</v>
      </c>
      <c r="FC105" s="483">
        <f t="shared" si="31"/>
        <v>7.262164125</v>
      </c>
      <c r="FD105" s="483">
        <f t="shared" si="31"/>
        <v>14.52432825</v>
      </c>
      <c r="FE105" s="483">
        <f t="shared" si="31"/>
        <v>43.57298475</v>
      </c>
      <c r="FF105" s="483">
        <f t="shared" si="31"/>
        <v>50.83514887</v>
      </c>
      <c r="FG105" s="483">
        <f t="shared" si="31"/>
        <v>50.83514887</v>
      </c>
      <c r="FH105" s="483">
        <f t="shared" si="31"/>
        <v>50.83514887</v>
      </c>
      <c r="FI105" s="483">
        <f t="shared" si="31"/>
        <v>50.83514887</v>
      </c>
      <c r="FJ105" s="480">
        <f t="shared" si="31"/>
        <v>50.83514887</v>
      </c>
      <c r="FK105" s="480">
        <f t="shared" si="31"/>
        <v>50.83514887</v>
      </c>
      <c r="FL105" s="480">
        <f t="shared" si="31"/>
        <v>36.31082062</v>
      </c>
      <c r="FM105" s="480">
        <f t="shared" si="31"/>
        <v>43.57298475</v>
      </c>
      <c r="FN105" s="480">
        <f t="shared" si="31"/>
        <v>36.31082062</v>
      </c>
      <c r="FO105" s="480">
        <f t="shared" si="31"/>
        <v>36.31082062</v>
      </c>
      <c r="FP105" s="480">
        <f t="shared" si="31"/>
        <v>36.31082062</v>
      </c>
      <c r="FQ105" s="468"/>
      <c r="FR105" s="471"/>
      <c r="FS105" s="482">
        <f t="shared" si="10"/>
        <v>-0.2857142857</v>
      </c>
      <c r="FT105" s="473"/>
      <c r="FU105" s="474"/>
      <c r="FV105" s="469"/>
      <c r="FW105" s="469"/>
      <c r="FX105" s="469"/>
      <c r="FY105" s="469"/>
      <c r="FZ105" s="469"/>
      <c r="GA105" s="469"/>
      <c r="GB105" s="469"/>
      <c r="GC105" s="469"/>
      <c r="GD105" s="469"/>
      <c r="GE105" s="469"/>
      <c r="GF105" s="469"/>
      <c r="GG105" s="469"/>
      <c r="GH105" s="469"/>
      <c r="GI105" s="469"/>
      <c r="GJ105" s="469"/>
      <c r="GK105" s="469"/>
    </row>
    <row r="106" ht="15.75" customHeight="1">
      <c r="A106" s="472">
        <v>24.0</v>
      </c>
      <c r="B106" s="469" t="s">
        <v>123</v>
      </c>
      <c r="C106" s="474">
        <v>43587.0</v>
      </c>
      <c r="D106" s="466"/>
      <c r="E106" s="466"/>
      <c r="F106" s="466"/>
      <c r="G106" s="466"/>
      <c r="H106" s="466"/>
      <c r="I106" s="466"/>
      <c r="J106" s="467"/>
      <c r="K106" s="467"/>
      <c r="L106" s="467"/>
      <c r="M106" s="467"/>
      <c r="N106" s="467"/>
      <c r="O106" s="467"/>
      <c r="P106" s="467"/>
      <c r="Q106" s="467"/>
      <c r="R106" s="468"/>
      <c r="S106" s="468"/>
      <c r="T106" s="468"/>
      <c r="U106" s="469"/>
      <c r="V106" s="469"/>
      <c r="W106" s="469"/>
      <c r="X106" s="469"/>
      <c r="Y106" s="469"/>
      <c r="Z106" s="469"/>
      <c r="AA106" s="469"/>
      <c r="AB106" s="469"/>
      <c r="AC106" s="469"/>
      <c r="AD106" s="469"/>
      <c r="AE106" s="468"/>
      <c r="AF106" s="468"/>
      <c r="AG106" s="468"/>
      <c r="AH106" s="468"/>
      <c r="AI106" s="479">
        <f t="shared" ref="AI106:FP106" si="32">sum(AC26:AI26)/($C$106/100000)</f>
        <v>0</v>
      </c>
      <c r="AJ106" s="479">
        <f t="shared" si="32"/>
        <v>0</v>
      </c>
      <c r="AK106" s="479">
        <f t="shared" si="32"/>
        <v>0</v>
      </c>
      <c r="AL106" s="479">
        <f t="shared" si="32"/>
        <v>0</v>
      </c>
      <c r="AM106" s="479">
        <f t="shared" si="32"/>
        <v>0</v>
      </c>
      <c r="AN106" s="479">
        <f t="shared" si="32"/>
        <v>0</v>
      </c>
      <c r="AO106" s="479">
        <f t="shared" si="32"/>
        <v>0</v>
      </c>
      <c r="AP106" s="479">
        <f t="shared" si="32"/>
        <v>0</v>
      </c>
      <c r="AQ106" s="479">
        <f t="shared" si="32"/>
        <v>0</v>
      </c>
      <c r="AR106" s="479">
        <f t="shared" si="32"/>
        <v>0</v>
      </c>
      <c r="AS106" s="479">
        <f t="shared" si="32"/>
        <v>0</v>
      </c>
      <c r="AT106" s="479">
        <f t="shared" si="32"/>
        <v>0</v>
      </c>
      <c r="AU106" s="479">
        <f t="shared" si="32"/>
        <v>0</v>
      </c>
      <c r="AV106" s="479">
        <f t="shared" si="32"/>
        <v>0</v>
      </c>
      <c r="AW106" s="479">
        <f t="shared" si="32"/>
        <v>0</v>
      </c>
      <c r="AX106" s="479">
        <f t="shared" si="32"/>
        <v>0</v>
      </c>
      <c r="AY106" s="479">
        <f t="shared" si="32"/>
        <v>0</v>
      </c>
      <c r="AZ106" s="479">
        <f t="shared" si="32"/>
        <v>0</v>
      </c>
      <c r="BA106" s="479">
        <f t="shared" si="32"/>
        <v>0</v>
      </c>
      <c r="BB106" s="479">
        <f t="shared" si="32"/>
        <v>0</v>
      </c>
      <c r="BC106" s="479">
        <f t="shared" si="32"/>
        <v>0</v>
      </c>
      <c r="BD106" s="479">
        <f t="shared" si="32"/>
        <v>0</v>
      </c>
      <c r="BE106" s="479">
        <f t="shared" si="32"/>
        <v>0</v>
      </c>
      <c r="BF106" s="479">
        <f t="shared" si="32"/>
        <v>0</v>
      </c>
      <c r="BG106" s="479">
        <f t="shared" si="32"/>
        <v>0</v>
      </c>
      <c r="BH106" s="479">
        <f t="shared" si="32"/>
        <v>0</v>
      </c>
      <c r="BI106" s="479">
        <f t="shared" si="32"/>
        <v>0</v>
      </c>
      <c r="BJ106" s="479">
        <f t="shared" si="32"/>
        <v>0</v>
      </c>
      <c r="BK106" s="479">
        <f t="shared" si="32"/>
        <v>0</v>
      </c>
      <c r="BL106" s="479">
        <f t="shared" si="32"/>
        <v>2.294262051</v>
      </c>
      <c r="BM106" s="479">
        <f t="shared" si="32"/>
        <v>2.294262051</v>
      </c>
      <c r="BN106" s="479">
        <f t="shared" si="32"/>
        <v>2.294262051</v>
      </c>
      <c r="BO106" s="479">
        <f t="shared" si="32"/>
        <v>2.294262051</v>
      </c>
      <c r="BP106" s="479">
        <f t="shared" si="32"/>
        <v>2.294262051</v>
      </c>
      <c r="BQ106" s="479">
        <f t="shared" si="32"/>
        <v>2.294262051</v>
      </c>
      <c r="BR106" s="479">
        <f t="shared" si="32"/>
        <v>2.294262051</v>
      </c>
      <c r="BS106" s="479">
        <f t="shared" si="32"/>
        <v>2.294262051</v>
      </c>
      <c r="BT106" s="479">
        <f t="shared" si="32"/>
        <v>2.294262051</v>
      </c>
      <c r="BU106" s="479">
        <f t="shared" si="32"/>
        <v>4.588524101</v>
      </c>
      <c r="BV106" s="479">
        <f t="shared" si="32"/>
        <v>6.882786152</v>
      </c>
      <c r="BW106" s="479">
        <f t="shared" si="32"/>
        <v>6.882786152</v>
      </c>
      <c r="BX106" s="479">
        <f t="shared" si="32"/>
        <v>6.882786152</v>
      </c>
      <c r="BY106" s="479">
        <f t="shared" si="32"/>
        <v>6.882786152</v>
      </c>
      <c r="BZ106" s="479">
        <f t="shared" si="32"/>
        <v>4.588524101</v>
      </c>
      <c r="CA106" s="479">
        <f t="shared" si="32"/>
        <v>9.177048202</v>
      </c>
      <c r="CB106" s="479">
        <f t="shared" si="32"/>
        <v>6.882786152</v>
      </c>
      <c r="CC106" s="479">
        <f t="shared" si="32"/>
        <v>4.588524101</v>
      </c>
      <c r="CD106" s="479">
        <f t="shared" si="32"/>
        <v>4.588524101</v>
      </c>
      <c r="CE106" s="479">
        <f t="shared" si="32"/>
        <v>4.588524101</v>
      </c>
      <c r="CF106" s="479">
        <f t="shared" si="32"/>
        <v>4.588524101</v>
      </c>
      <c r="CG106" s="479">
        <f t="shared" si="32"/>
        <v>9.177048202</v>
      </c>
      <c r="CH106" s="479">
        <f t="shared" si="32"/>
        <v>4.588524101</v>
      </c>
      <c r="CI106" s="479">
        <f t="shared" si="32"/>
        <v>9.177048202</v>
      </c>
      <c r="CJ106" s="479">
        <f t="shared" si="32"/>
        <v>9.177048202</v>
      </c>
      <c r="CK106" s="479">
        <f t="shared" si="32"/>
        <v>9.177048202</v>
      </c>
      <c r="CL106" s="479">
        <f t="shared" si="32"/>
        <v>9.177048202</v>
      </c>
      <c r="CM106" s="479">
        <f t="shared" si="32"/>
        <v>9.177048202</v>
      </c>
      <c r="CN106" s="479">
        <f t="shared" si="32"/>
        <v>4.588524101</v>
      </c>
      <c r="CO106" s="479">
        <f t="shared" si="32"/>
        <v>4.588524101</v>
      </c>
      <c r="CP106" s="479">
        <f t="shared" si="32"/>
        <v>0</v>
      </c>
      <c r="CQ106" s="479">
        <f t="shared" si="32"/>
        <v>0</v>
      </c>
      <c r="CR106" s="479">
        <f t="shared" si="32"/>
        <v>2.294262051</v>
      </c>
      <c r="CS106" s="479">
        <f t="shared" si="32"/>
        <v>2.294262051</v>
      </c>
      <c r="CT106" s="479">
        <f t="shared" si="32"/>
        <v>2.294262051</v>
      </c>
      <c r="CU106" s="479">
        <f t="shared" si="32"/>
        <v>2.294262051</v>
      </c>
      <c r="CV106" s="479">
        <f t="shared" si="32"/>
        <v>2.294262051</v>
      </c>
      <c r="CW106" s="479">
        <f t="shared" si="32"/>
        <v>2.294262051</v>
      </c>
      <c r="CX106" s="479">
        <f t="shared" si="32"/>
        <v>2.294262051</v>
      </c>
      <c r="CY106" s="479">
        <f t="shared" si="32"/>
        <v>0</v>
      </c>
      <c r="CZ106" s="479">
        <f t="shared" si="32"/>
        <v>0</v>
      </c>
      <c r="DA106" s="479">
        <f t="shared" si="32"/>
        <v>0</v>
      </c>
      <c r="DB106" s="479">
        <f t="shared" si="32"/>
        <v>0</v>
      </c>
      <c r="DC106" s="479">
        <f t="shared" si="32"/>
        <v>0</v>
      </c>
      <c r="DD106" s="479">
        <f t="shared" si="32"/>
        <v>0</v>
      </c>
      <c r="DE106" s="479">
        <f t="shared" si="32"/>
        <v>0</v>
      </c>
      <c r="DF106" s="479">
        <f t="shared" si="32"/>
        <v>0</v>
      </c>
      <c r="DG106" s="479">
        <f t="shared" si="32"/>
        <v>0</v>
      </c>
      <c r="DH106" s="479">
        <f t="shared" si="32"/>
        <v>0</v>
      </c>
      <c r="DI106" s="479">
        <f t="shared" si="32"/>
        <v>0</v>
      </c>
      <c r="DJ106" s="479">
        <f t="shared" si="32"/>
        <v>0</v>
      </c>
      <c r="DK106" s="479">
        <f t="shared" si="32"/>
        <v>0</v>
      </c>
      <c r="DL106" s="479">
        <f t="shared" si="32"/>
        <v>0</v>
      </c>
      <c r="DM106" s="479">
        <f t="shared" si="32"/>
        <v>0</v>
      </c>
      <c r="DN106" s="479">
        <f t="shared" si="32"/>
        <v>0</v>
      </c>
      <c r="DO106" s="479">
        <f t="shared" si="32"/>
        <v>0</v>
      </c>
      <c r="DP106" s="479">
        <f t="shared" si="32"/>
        <v>0</v>
      </c>
      <c r="DQ106" s="479">
        <f t="shared" si="32"/>
        <v>2.294262051</v>
      </c>
      <c r="DR106" s="479">
        <f t="shared" si="32"/>
        <v>2.294262051</v>
      </c>
      <c r="DS106" s="479">
        <f t="shared" si="32"/>
        <v>2.294262051</v>
      </c>
      <c r="DT106" s="479">
        <f t="shared" si="32"/>
        <v>2.294262051</v>
      </c>
      <c r="DU106" s="479">
        <f t="shared" si="32"/>
        <v>2.294262051</v>
      </c>
      <c r="DV106" s="479">
        <f t="shared" si="32"/>
        <v>2.294262051</v>
      </c>
      <c r="DW106" s="479">
        <f t="shared" si="32"/>
        <v>2.294262051</v>
      </c>
      <c r="DX106" s="479">
        <f t="shared" si="32"/>
        <v>0</v>
      </c>
      <c r="DY106" s="479">
        <f t="shared" si="32"/>
        <v>0</v>
      </c>
      <c r="DZ106" s="479">
        <f t="shared" si="32"/>
        <v>0</v>
      </c>
      <c r="EA106" s="479">
        <f t="shared" si="32"/>
        <v>0</v>
      </c>
      <c r="EB106" s="479">
        <f t="shared" si="32"/>
        <v>0</v>
      </c>
      <c r="EC106" s="479">
        <f t="shared" si="32"/>
        <v>0</v>
      </c>
      <c r="ED106" s="479">
        <f t="shared" si="32"/>
        <v>9.177048202</v>
      </c>
      <c r="EE106" s="479">
        <f t="shared" si="32"/>
        <v>11.47131025</v>
      </c>
      <c r="EF106" s="479">
        <f t="shared" si="32"/>
        <v>11.47131025</v>
      </c>
      <c r="EG106" s="479">
        <f t="shared" si="32"/>
        <v>16.05983435</v>
      </c>
      <c r="EH106" s="479">
        <f t="shared" si="32"/>
        <v>18.3540964</v>
      </c>
      <c r="EI106" s="479">
        <f t="shared" si="32"/>
        <v>25.23688256</v>
      </c>
      <c r="EJ106" s="479">
        <f t="shared" si="32"/>
        <v>25.23688256</v>
      </c>
      <c r="EK106" s="479">
        <f t="shared" si="32"/>
        <v>16.05983435</v>
      </c>
      <c r="EL106" s="479">
        <f t="shared" si="32"/>
        <v>16.05983435</v>
      </c>
      <c r="EM106" s="479">
        <f t="shared" si="32"/>
        <v>20.64835846</v>
      </c>
      <c r="EN106" s="479">
        <f t="shared" si="32"/>
        <v>16.05983435</v>
      </c>
      <c r="EO106" s="479">
        <f t="shared" si="32"/>
        <v>18.3540964</v>
      </c>
      <c r="EP106" s="479">
        <f t="shared" si="32"/>
        <v>20.64835846</v>
      </c>
      <c r="EQ106" s="479">
        <f t="shared" si="32"/>
        <v>27.53114461</v>
      </c>
      <c r="ER106" s="479">
        <f t="shared" si="32"/>
        <v>36.70819281</v>
      </c>
      <c r="ES106" s="479">
        <f t="shared" si="32"/>
        <v>43.59097896</v>
      </c>
      <c r="ET106" s="484">
        <f t="shared" si="32"/>
        <v>39.00245486</v>
      </c>
      <c r="EU106" s="484">
        <f t="shared" si="32"/>
        <v>45.88524101</v>
      </c>
      <c r="EV106" s="484">
        <f t="shared" si="32"/>
        <v>43.59097896</v>
      </c>
      <c r="EW106" s="484">
        <f t="shared" si="32"/>
        <v>39.00245486</v>
      </c>
      <c r="EX106" s="484">
        <f t="shared" si="32"/>
        <v>39.00245486</v>
      </c>
      <c r="EY106" s="484">
        <f t="shared" si="32"/>
        <v>39.00245486</v>
      </c>
      <c r="EZ106" s="484">
        <f t="shared" si="32"/>
        <v>32.11966871</v>
      </c>
      <c r="FA106" s="484">
        <f t="shared" si="32"/>
        <v>45.88524101</v>
      </c>
      <c r="FB106" s="484">
        <f t="shared" si="32"/>
        <v>43.59097896</v>
      </c>
      <c r="FC106" s="484">
        <f t="shared" si="32"/>
        <v>59.65081332</v>
      </c>
      <c r="FD106" s="484">
        <f t="shared" si="32"/>
        <v>66.53359947</v>
      </c>
      <c r="FE106" s="484">
        <f t="shared" si="32"/>
        <v>71.12212357</v>
      </c>
      <c r="FF106" s="484">
        <f t="shared" si="32"/>
        <v>71.12212357</v>
      </c>
      <c r="FG106" s="484">
        <f t="shared" si="32"/>
        <v>73.41638562</v>
      </c>
      <c r="FH106" s="484">
        <f t="shared" si="32"/>
        <v>66.53359947</v>
      </c>
      <c r="FI106" s="484">
        <f t="shared" si="32"/>
        <v>75.71064767</v>
      </c>
      <c r="FJ106" s="480">
        <f t="shared" si="32"/>
        <v>59.65081332</v>
      </c>
      <c r="FK106" s="480">
        <f t="shared" si="32"/>
        <v>50.47376511</v>
      </c>
      <c r="FL106" s="480">
        <f t="shared" si="32"/>
        <v>43.59097896</v>
      </c>
      <c r="FM106" s="480">
        <f t="shared" si="32"/>
        <v>39.00245486</v>
      </c>
      <c r="FN106" s="480">
        <f t="shared" si="32"/>
        <v>36.70819281</v>
      </c>
      <c r="FO106" s="480">
        <f t="shared" si="32"/>
        <v>32.11966871</v>
      </c>
      <c r="FP106" s="480">
        <f t="shared" si="32"/>
        <v>22.94262051</v>
      </c>
      <c r="FQ106" s="468"/>
      <c r="FR106" s="471"/>
      <c r="FS106" s="482">
        <f t="shared" si="10"/>
        <v>-0.696969697</v>
      </c>
      <c r="FT106" s="473"/>
      <c r="FU106" s="474"/>
      <c r="FV106" s="469"/>
      <c r="FW106" s="469"/>
      <c r="FX106" s="469"/>
      <c r="FY106" s="469"/>
      <c r="FZ106" s="469"/>
      <c r="GA106" s="469"/>
      <c r="GB106" s="469"/>
      <c r="GC106" s="469"/>
      <c r="GD106" s="469"/>
      <c r="GE106" s="469"/>
      <c r="GF106" s="469"/>
      <c r="GG106" s="469"/>
      <c r="GH106" s="469"/>
      <c r="GI106" s="469"/>
      <c r="GJ106" s="469"/>
      <c r="GK106" s="469"/>
    </row>
    <row r="107" ht="15.75" customHeight="1">
      <c r="A107" s="472">
        <v>25.0</v>
      </c>
      <c r="B107" s="469" t="s">
        <v>124</v>
      </c>
      <c r="C107" s="474">
        <v>3231.0</v>
      </c>
      <c r="D107" s="466"/>
      <c r="E107" s="466"/>
      <c r="F107" s="466"/>
      <c r="G107" s="466"/>
      <c r="H107" s="466"/>
      <c r="I107" s="466"/>
      <c r="J107" s="467"/>
      <c r="K107" s="467"/>
      <c r="L107" s="467"/>
      <c r="M107" s="467"/>
      <c r="N107" s="467"/>
      <c r="O107" s="467"/>
      <c r="P107" s="467"/>
      <c r="Q107" s="467"/>
      <c r="R107" s="468"/>
      <c r="S107" s="468"/>
      <c r="T107" s="468"/>
      <c r="U107" s="469"/>
      <c r="V107" s="469"/>
      <c r="W107" s="469"/>
      <c r="X107" s="469"/>
      <c r="Y107" s="469"/>
      <c r="Z107" s="469"/>
      <c r="AA107" s="469"/>
      <c r="AB107" s="469"/>
      <c r="AC107" s="469"/>
      <c r="AD107" s="469"/>
      <c r="AE107" s="468"/>
      <c r="AF107" s="468"/>
      <c r="AG107" s="468"/>
      <c r="AH107" s="468"/>
      <c r="AI107" s="479">
        <f t="shared" ref="AI107:FP107" si="33">sum(AC27:AI27)/($C$107/100000)</f>
        <v>0</v>
      </c>
      <c r="AJ107" s="479">
        <f t="shared" si="33"/>
        <v>0</v>
      </c>
      <c r="AK107" s="479">
        <f t="shared" si="33"/>
        <v>0</v>
      </c>
      <c r="AL107" s="479">
        <f t="shared" si="33"/>
        <v>0</v>
      </c>
      <c r="AM107" s="479">
        <f t="shared" si="33"/>
        <v>0</v>
      </c>
      <c r="AN107" s="479">
        <f t="shared" si="33"/>
        <v>0</v>
      </c>
      <c r="AO107" s="479">
        <f t="shared" si="33"/>
        <v>0</v>
      </c>
      <c r="AP107" s="479">
        <f t="shared" si="33"/>
        <v>0</v>
      </c>
      <c r="AQ107" s="479">
        <f t="shared" si="33"/>
        <v>0</v>
      </c>
      <c r="AR107" s="479">
        <f t="shared" si="33"/>
        <v>0</v>
      </c>
      <c r="AS107" s="479">
        <f t="shared" si="33"/>
        <v>0</v>
      </c>
      <c r="AT107" s="479">
        <f t="shared" si="33"/>
        <v>0</v>
      </c>
      <c r="AU107" s="479">
        <f t="shared" si="33"/>
        <v>0</v>
      </c>
      <c r="AV107" s="479">
        <f t="shared" si="33"/>
        <v>0</v>
      </c>
      <c r="AW107" s="479">
        <f t="shared" si="33"/>
        <v>0</v>
      </c>
      <c r="AX107" s="479">
        <f t="shared" si="33"/>
        <v>0</v>
      </c>
      <c r="AY107" s="479">
        <f t="shared" si="33"/>
        <v>0</v>
      </c>
      <c r="AZ107" s="479">
        <f t="shared" si="33"/>
        <v>0</v>
      </c>
      <c r="BA107" s="479">
        <f t="shared" si="33"/>
        <v>0</v>
      </c>
      <c r="BB107" s="479">
        <f t="shared" si="33"/>
        <v>0</v>
      </c>
      <c r="BC107" s="479">
        <f t="shared" si="33"/>
        <v>0</v>
      </c>
      <c r="BD107" s="479">
        <f t="shared" si="33"/>
        <v>0</v>
      </c>
      <c r="BE107" s="479">
        <f t="shared" si="33"/>
        <v>0</v>
      </c>
      <c r="BF107" s="479">
        <f t="shared" si="33"/>
        <v>0</v>
      </c>
      <c r="BG107" s="479">
        <f t="shared" si="33"/>
        <v>0</v>
      </c>
      <c r="BH107" s="479">
        <f t="shared" si="33"/>
        <v>0</v>
      </c>
      <c r="BI107" s="479">
        <f t="shared" si="33"/>
        <v>0</v>
      </c>
      <c r="BJ107" s="479">
        <f t="shared" si="33"/>
        <v>0</v>
      </c>
      <c r="BK107" s="479">
        <f t="shared" si="33"/>
        <v>0</v>
      </c>
      <c r="BL107" s="479">
        <f t="shared" si="33"/>
        <v>0</v>
      </c>
      <c r="BM107" s="479">
        <f t="shared" si="33"/>
        <v>0</v>
      </c>
      <c r="BN107" s="479">
        <f t="shared" si="33"/>
        <v>0</v>
      </c>
      <c r="BO107" s="479">
        <f t="shared" si="33"/>
        <v>0</v>
      </c>
      <c r="BP107" s="479">
        <f t="shared" si="33"/>
        <v>0</v>
      </c>
      <c r="BQ107" s="479">
        <f t="shared" si="33"/>
        <v>0</v>
      </c>
      <c r="BR107" s="479">
        <f t="shared" si="33"/>
        <v>0</v>
      </c>
      <c r="BS107" s="479">
        <f t="shared" si="33"/>
        <v>0</v>
      </c>
      <c r="BT107" s="479">
        <f t="shared" si="33"/>
        <v>0</v>
      </c>
      <c r="BU107" s="479">
        <f t="shared" si="33"/>
        <v>0</v>
      </c>
      <c r="BV107" s="479">
        <f t="shared" si="33"/>
        <v>0</v>
      </c>
      <c r="BW107" s="479">
        <f t="shared" si="33"/>
        <v>0</v>
      </c>
      <c r="BX107" s="479">
        <f t="shared" si="33"/>
        <v>0</v>
      </c>
      <c r="BY107" s="479">
        <f t="shared" si="33"/>
        <v>0</v>
      </c>
      <c r="BZ107" s="479">
        <f t="shared" si="33"/>
        <v>0</v>
      </c>
      <c r="CA107" s="479">
        <f t="shared" si="33"/>
        <v>0</v>
      </c>
      <c r="CB107" s="479">
        <f t="shared" si="33"/>
        <v>0</v>
      </c>
      <c r="CC107" s="479">
        <f t="shared" si="33"/>
        <v>0</v>
      </c>
      <c r="CD107" s="479">
        <f t="shared" si="33"/>
        <v>0</v>
      </c>
      <c r="CE107" s="479">
        <f t="shared" si="33"/>
        <v>0</v>
      </c>
      <c r="CF107" s="479">
        <f t="shared" si="33"/>
        <v>0</v>
      </c>
      <c r="CG107" s="479">
        <f t="shared" si="33"/>
        <v>0</v>
      </c>
      <c r="CH107" s="479">
        <f t="shared" si="33"/>
        <v>0</v>
      </c>
      <c r="CI107" s="479">
        <f t="shared" si="33"/>
        <v>0</v>
      </c>
      <c r="CJ107" s="479">
        <f t="shared" si="33"/>
        <v>0</v>
      </c>
      <c r="CK107" s="479">
        <f t="shared" si="33"/>
        <v>0</v>
      </c>
      <c r="CL107" s="479">
        <f t="shared" si="33"/>
        <v>0</v>
      </c>
      <c r="CM107" s="479">
        <f t="shared" si="33"/>
        <v>0</v>
      </c>
      <c r="CN107" s="479">
        <f t="shared" si="33"/>
        <v>0</v>
      </c>
      <c r="CO107" s="479">
        <f t="shared" si="33"/>
        <v>0</v>
      </c>
      <c r="CP107" s="479">
        <f t="shared" si="33"/>
        <v>0</v>
      </c>
      <c r="CQ107" s="479">
        <f t="shared" si="33"/>
        <v>0</v>
      </c>
      <c r="CR107" s="479">
        <f t="shared" si="33"/>
        <v>0</v>
      </c>
      <c r="CS107" s="479">
        <f t="shared" si="33"/>
        <v>0</v>
      </c>
      <c r="CT107" s="479">
        <f t="shared" si="33"/>
        <v>0</v>
      </c>
      <c r="CU107" s="479">
        <f t="shared" si="33"/>
        <v>0</v>
      </c>
      <c r="CV107" s="479">
        <f t="shared" si="33"/>
        <v>0</v>
      </c>
      <c r="CW107" s="479">
        <f t="shared" si="33"/>
        <v>0</v>
      </c>
      <c r="CX107" s="479">
        <f t="shared" si="33"/>
        <v>0</v>
      </c>
      <c r="CY107" s="479">
        <f t="shared" si="33"/>
        <v>0</v>
      </c>
      <c r="CZ107" s="479">
        <f t="shared" si="33"/>
        <v>0</v>
      </c>
      <c r="DA107" s="479">
        <f t="shared" si="33"/>
        <v>0</v>
      </c>
      <c r="DB107" s="479">
        <f t="shared" si="33"/>
        <v>0</v>
      </c>
      <c r="DC107" s="479">
        <f t="shared" si="33"/>
        <v>0</v>
      </c>
      <c r="DD107" s="479">
        <f t="shared" si="33"/>
        <v>0</v>
      </c>
      <c r="DE107" s="479">
        <f t="shared" si="33"/>
        <v>0</v>
      </c>
      <c r="DF107" s="479">
        <f t="shared" si="33"/>
        <v>0</v>
      </c>
      <c r="DG107" s="479">
        <f t="shared" si="33"/>
        <v>0</v>
      </c>
      <c r="DH107" s="479">
        <f t="shared" si="33"/>
        <v>0</v>
      </c>
      <c r="DI107" s="479">
        <f t="shared" si="33"/>
        <v>0</v>
      </c>
      <c r="DJ107" s="479">
        <f t="shared" si="33"/>
        <v>0</v>
      </c>
      <c r="DK107" s="479">
        <f t="shared" si="33"/>
        <v>0</v>
      </c>
      <c r="DL107" s="479">
        <f t="shared" si="33"/>
        <v>0</v>
      </c>
      <c r="DM107" s="479">
        <f t="shared" si="33"/>
        <v>0</v>
      </c>
      <c r="DN107" s="479">
        <f t="shared" si="33"/>
        <v>0</v>
      </c>
      <c r="DO107" s="479">
        <f t="shared" si="33"/>
        <v>0</v>
      </c>
      <c r="DP107" s="479">
        <f t="shared" si="33"/>
        <v>0</v>
      </c>
      <c r="DQ107" s="479">
        <f t="shared" si="33"/>
        <v>0</v>
      </c>
      <c r="DR107" s="479">
        <f t="shared" si="33"/>
        <v>0</v>
      </c>
      <c r="DS107" s="479">
        <f t="shared" si="33"/>
        <v>0</v>
      </c>
      <c r="DT107" s="479">
        <f t="shared" si="33"/>
        <v>0</v>
      </c>
      <c r="DU107" s="479">
        <f t="shared" si="33"/>
        <v>0</v>
      </c>
      <c r="DV107" s="479">
        <f t="shared" si="33"/>
        <v>0</v>
      </c>
      <c r="DW107" s="479">
        <f t="shared" si="33"/>
        <v>0</v>
      </c>
      <c r="DX107" s="479">
        <f t="shared" si="33"/>
        <v>0</v>
      </c>
      <c r="DY107" s="479">
        <f t="shared" si="33"/>
        <v>0</v>
      </c>
      <c r="DZ107" s="479">
        <f t="shared" si="33"/>
        <v>0</v>
      </c>
      <c r="EA107" s="479">
        <f t="shared" si="33"/>
        <v>0</v>
      </c>
      <c r="EB107" s="479">
        <f t="shared" si="33"/>
        <v>0</v>
      </c>
      <c r="EC107" s="479">
        <f t="shared" si="33"/>
        <v>0</v>
      </c>
      <c r="ED107" s="479">
        <f t="shared" si="33"/>
        <v>0</v>
      </c>
      <c r="EE107" s="479">
        <f t="shared" si="33"/>
        <v>0</v>
      </c>
      <c r="EF107" s="479">
        <f t="shared" si="33"/>
        <v>0</v>
      </c>
      <c r="EG107" s="479">
        <f t="shared" si="33"/>
        <v>0</v>
      </c>
      <c r="EH107" s="479">
        <f t="shared" si="33"/>
        <v>0</v>
      </c>
      <c r="EI107" s="479">
        <f t="shared" si="33"/>
        <v>0</v>
      </c>
      <c r="EJ107" s="479">
        <f t="shared" si="33"/>
        <v>0</v>
      </c>
      <c r="EK107" s="479">
        <f t="shared" si="33"/>
        <v>0</v>
      </c>
      <c r="EL107" s="479">
        <f t="shared" si="33"/>
        <v>0</v>
      </c>
      <c r="EM107" s="479">
        <f t="shared" si="33"/>
        <v>0</v>
      </c>
      <c r="EN107" s="479">
        <f t="shared" si="33"/>
        <v>0</v>
      </c>
      <c r="EO107" s="479">
        <f t="shared" si="33"/>
        <v>0</v>
      </c>
      <c r="EP107" s="479">
        <f t="shared" si="33"/>
        <v>0</v>
      </c>
      <c r="EQ107" s="479">
        <f t="shared" si="33"/>
        <v>0</v>
      </c>
      <c r="ER107" s="479">
        <f t="shared" si="33"/>
        <v>0</v>
      </c>
      <c r="ES107" s="479">
        <f t="shared" si="33"/>
        <v>0</v>
      </c>
      <c r="ET107" s="483">
        <f t="shared" si="33"/>
        <v>0</v>
      </c>
      <c r="EU107" s="483">
        <f t="shared" si="33"/>
        <v>0</v>
      </c>
      <c r="EV107" s="483">
        <f t="shared" si="33"/>
        <v>0</v>
      </c>
      <c r="EW107" s="483">
        <f t="shared" si="33"/>
        <v>0</v>
      </c>
      <c r="EX107" s="483">
        <f t="shared" si="33"/>
        <v>0</v>
      </c>
      <c r="EY107" s="483">
        <f t="shared" si="33"/>
        <v>0</v>
      </c>
      <c r="EZ107" s="483">
        <f t="shared" si="33"/>
        <v>0</v>
      </c>
      <c r="FA107" s="483">
        <f t="shared" si="33"/>
        <v>0</v>
      </c>
      <c r="FB107" s="483">
        <f t="shared" si="33"/>
        <v>0</v>
      </c>
      <c r="FC107" s="483">
        <f t="shared" si="33"/>
        <v>0</v>
      </c>
      <c r="FD107" s="483">
        <f t="shared" si="33"/>
        <v>0</v>
      </c>
      <c r="FE107" s="483">
        <f t="shared" si="33"/>
        <v>0</v>
      </c>
      <c r="FF107" s="483">
        <f t="shared" si="33"/>
        <v>0</v>
      </c>
      <c r="FG107" s="483">
        <f t="shared" si="33"/>
        <v>0</v>
      </c>
      <c r="FH107" s="483">
        <f t="shared" si="33"/>
        <v>0</v>
      </c>
      <c r="FI107" s="483">
        <f t="shared" si="33"/>
        <v>0</v>
      </c>
      <c r="FJ107" s="483">
        <f t="shared" si="33"/>
        <v>0</v>
      </c>
      <c r="FK107" s="483">
        <f t="shared" si="33"/>
        <v>0</v>
      </c>
      <c r="FL107" s="483">
        <f t="shared" si="33"/>
        <v>0</v>
      </c>
      <c r="FM107" s="483">
        <f t="shared" si="33"/>
        <v>0</v>
      </c>
      <c r="FN107" s="483">
        <f t="shared" si="33"/>
        <v>0</v>
      </c>
      <c r="FO107" s="483">
        <f t="shared" si="33"/>
        <v>0</v>
      </c>
      <c r="FP107" s="483">
        <f t="shared" si="33"/>
        <v>0</v>
      </c>
      <c r="FQ107" s="468"/>
      <c r="FR107" s="471"/>
      <c r="FS107" s="482">
        <f t="shared" si="10"/>
        <v>0</v>
      </c>
      <c r="FT107" s="473"/>
      <c r="FU107" s="474"/>
      <c r="FV107" s="469"/>
      <c r="FW107" s="469"/>
      <c r="FX107" s="469"/>
      <c r="FY107" s="469"/>
      <c r="FZ107" s="469"/>
      <c r="GA107" s="469"/>
      <c r="GB107" s="469"/>
      <c r="GC107" s="469"/>
      <c r="GD107" s="469"/>
      <c r="GE107" s="469"/>
      <c r="GF107" s="469"/>
      <c r="GG107" s="469"/>
      <c r="GH107" s="469"/>
      <c r="GI107" s="469"/>
      <c r="GJ107" s="469"/>
      <c r="GK107" s="469"/>
    </row>
    <row r="108" ht="15.75" customHeight="1">
      <c r="A108" s="472">
        <v>26.0</v>
      </c>
      <c r="B108" s="469" t="s">
        <v>125</v>
      </c>
      <c r="C108" s="474">
        <v>9882.0</v>
      </c>
      <c r="D108" s="466"/>
      <c r="E108" s="466"/>
      <c r="F108" s="466"/>
      <c r="G108" s="466"/>
      <c r="H108" s="466"/>
      <c r="I108" s="466"/>
      <c r="J108" s="467"/>
      <c r="K108" s="467"/>
      <c r="L108" s="467"/>
      <c r="M108" s="467"/>
      <c r="N108" s="467"/>
      <c r="O108" s="467"/>
      <c r="P108" s="467"/>
      <c r="Q108" s="467"/>
      <c r="R108" s="468"/>
      <c r="S108" s="468"/>
      <c r="T108" s="468"/>
      <c r="U108" s="469"/>
      <c r="V108" s="469"/>
      <c r="W108" s="469"/>
      <c r="X108" s="469"/>
      <c r="Y108" s="469"/>
      <c r="Z108" s="469"/>
      <c r="AA108" s="469"/>
      <c r="AB108" s="469"/>
      <c r="AC108" s="469"/>
      <c r="AD108" s="469"/>
      <c r="AE108" s="468"/>
      <c r="AF108" s="468"/>
      <c r="AG108" s="468"/>
      <c r="AH108" s="468"/>
      <c r="AI108" s="479">
        <f t="shared" ref="AI108:FP108" si="34">sum(AC28:AI28)/($C$108/100000)</f>
        <v>0</v>
      </c>
      <c r="AJ108" s="479">
        <f t="shared" si="34"/>
        <v>0</v>
      </c>
      <c r="AK108" s="479">
        <f t="shared" si="34"/>
        <v>0</v>
      </c>
      <c r="AL108" s="479">
        <f t="shared" si="34"/>
        <v>0</v>
      </c>
      <c r="AM108" s="479">
        <f t="shared" si="34"/>
        <v>0</v>
      </c>
      <c r="AN108" s="479">
        <f t="shared" si="34"/>
        <v>0</v>
      </c>
      <c r="AO108" s="479">
        <f t="shared" si="34"/>
        <v>0</v>
      </c>
      <c r="AP108" s="479">
        <f t="shared" si="34"/>
        <v>0</v>
      </c>
      <c r="AQ108" s="479">
        <f t="shared" si="34"/>
        <v>0</v>
      </c>
      <c r="AR108" s="479">
        <f t="shared" si="34"/>
        <v>0</v>
      </c>
      <c r="AS108" s="479">
        <f t="shared" si="34"/>
        <v>0</v>
      </c>
      <c r="AT108" s="479">
        <f t="shared" si="34"/>
        <v>0</v>
      </c>
      <c r="AU108" s="479">
        <f t="shared" si="34"/>
        <v>0</v>
      </c>
      <c r="AV108" s="479">
        <f t="shared" si="34"/>
        <v>0</v>
      </c>
      <c r="AW108" s="479">
        <f t="shared" si="34"/>
        <v>0</v>
      </c>
      <c r="AX108" s="479">
        <f t="shared" si="34"/>
        <v>0</v>
      </c>
      <c r="AY108" s="479">
        <f t="shared" si="34"/>
        <v>0</v>
      </c>
      <c r="AZ108" s="479">
        <f t="shared" si="34"/>
        <v>0</v>
      </c>
      <c r="BA108" s="479">
        <f t="shared" si="34"/>
        <v>0</v>
      </c>
      <c r="BB108" s="479">
        <f t="shared" si="34"/>
        <v>0</v>
      </c>
      <c r="BC108" s="479">
        <f t="shared" si="34"/>
        <v>0</v>
      </c>
      <c r="BD108" s="479">
        <f t="shared" si="34"/>
        <v>0</v>
      </c>
      <c r="BE108" s="479">
        <f t="shared" si="34"/>
        <v>0</v>
      </c>
      <c r="BF108" s="479">
        <f t="shared" si="34"/>
        <v>0</v>
      </c>
      <c r="BG108" s="479">
        <f t="shared" si="34"/>
        <v>0</v>
      </c>
      <c r="BH108" s="479">
        <f t="shared" si="34"/>
        <v>0</v>
      </c>
      <c r="BI108" s="479">
        <f t="shared" si="34"/>
        <v>0</v>
      </c>
      <c r="BJ108" s="479">
        <f t="shared" si="34"/>
        <v>0</v>
      </c>
      <c r="BK108" s="479">
        <f t="shared" si="34"/>
        <v>0</v>
      </c>
      <c r="BL108" s="479">
        <f t="shared" si="34"/>
        <v>0</v>
      </c>
      <c r="BM108" s="479">
        <f t="shared" si="34"/>
        <v>0</v>
      </c>
      <c r="BN108" s="479">
        <f t="shared" si="34"/>
        <v>10.11940903</v>
      </c>
      <c r="BO108" s="479">
        <f t="shared" si="34"/>
        <v>10.11940903</v>
      </c>
      <c r="BP108" s="479">
        <f t="shared" si="34"/>
        <v>10.11940903</v>
      </c>
      <c r="BQ108" s="479">
        <f t="shared" si="34"/>
        <v>10.11940903</v>
      </c>
      <c r="BR108" s="479">
        <f t="shared" si="34"/>
        <v>10.11940903</v>
      </c>
      <c r="BS108" s="479">
        <f t="shared" si="34"/>
        <v>10.11940903</v>
      </c>
      <c r="BT108" s="479">
        <f t="shared" si="34"/>
        <v>10.11940903</v>
      </c>
      <c r="BU108" s="479">
        <f t="shared" si="34"/>
        <v>0</v>
      </c>
      <c r="BV108" s="479">
        <f t="shared" si="34"/>
        <v>0</v>
      </c>
      <c r="BW108" s="479">
        <f t="shared" si="34"/>
        <v>0</v>
      </c>
      <c r="BX108" s="479">
        <f t="shared" si="34"/>
        <v>0</v>
      </c>
      <c r="BY108" s="479">
        <f t="shared" si="34"/>
        <v>0</v>
      </c>
      <c r="BZ108" s="479">
        <f t="shared" si="34"/>
        <v>0</v>
      </c>
      <c r="CA108" s="479">
        <f t="shared" si="34"/>
        <v>0</v>
      </c>
      <c r="CB108" s="479">
        <f t="shared" si="34"/>
        <v>0</v>
      </c>
      <c r="CC108" s="479">
        <f t="shared" si="34"/>
        <v>0</v>
      </c>
      <c r="CD108" s="479">
        <f t="shared" si="34"/>
        <v>0</v>
      </c>
      <c r="CE108" s="479">
        <f t="shared" si="34"/>
        <v>0</v>
      </c>
      <c r="CF108" s="479">
        <f t="shared" si="34"/>
        <v>0</v>
      </c>
      <c r="CG108" s="479">
        <f t="shared" si="34"/>
        <v>0</v>
      </c>
      <c r="CH108" s="479">
        <f t="shared" si="34"/>
        <v>0</v>
      </c>
      <c r="CI108" s="479">
        <f t="shared" si="34"/>
        <v>0</v>
      </c>
      <c r="CJ108" s="479">
        <f t="shared" si="34"/>
        <v>0</v>
      </c>
      <c r="CK108" s="479">
        <f t="shared" si="34"/>
        <v>0</v>
      </c>
      <c r="CL108" s="479">
        <f t="shared" si="34"/>
        <v>0</v>
      </c>
      <c r="CM108" s="479">
        <f t="shared" si="34"/>
        <v>0</v>
      </c>
      <c r="CN108" s="479">
        <f t="shared" si="34"/>
        <v>0</v>
      </c>
      <c r="CO108" s="479">
        <f t="shared" si="34"/>
        <v>0</v>
      </c>
      <c r="CP108" s="479">
        <f t="shared" si="34"/>
        <v>0</v>
      </c>
      <c r="CQ108" s="479">
        <f t="shared" si="34"/>
        <v>0</v>
      </c>
      <c r="CR108" s="479">
        <f t="shared" si="34"/>
        <v>0</v>
      </c>
      <c r="CS108" s="479">
        <f t="shared" si="34"/>
        <v>0</v>
      </c>
      <c r="CT108" s="479">
        <f t="shared" si="34"/>
        <v>0</v>
      </c>
      <c r="CU108" s="479">
        <f t="shared" si="34"/>
        <v>0</v>
      </c>
      <c r="CV108" s="479">
        <f t="shared" si="34"/>
        <v>0</v>
      </c>
      <c r="CW108" s="479">
        <f t="shared" si="34"/>
        <v>0</v>
      </c>
      <c r="CX108" s="479">
        <f t="shared" si="34"/>
        <v>0</v>
      </c>
      <c r="CY108" s="479">
        <f t="shared" si="34"/>
        <v>0</v>
      </c>
      <c r="CZ108" s="479">
        <f t="shared" si="34"/>
        <v>0</v>
      </c>
      <c r="DA108" s="479">
        <f t="shared" si="34"/>
        <v>0</v>
      </c>
      <c r="DB108" s="479">
        <f t="shared" si="34"/>
        <v>0</v>
      </c>
      <c r="DC108" s="479">
        <f t="shared" si="34"/>
        <v>0</v>
      </c>
      <c r="DD108" s="479">
        <f t="shared" si="34"/>
        <v>0</v>
      </c>
      <c r="DE108" s="479">
        <f t="shared" si="34"/>
        <v>0</v>
      </c>
      <c r="DF108" s="479">
        <f t="shared" si="34"/>
        <v>0</v>
      </c>
      <c r="DG108" s="479">
        <f t="shared" si="34"/>
        <v>0</v>
      </c>
      <c r="DH108" s="479">
        <f t="shared" si="34"/>
        <v>0</v>
      </c>
      <c r="DI108" s="479">
        <f t="shared" si="34"/>
        <v>0</v>
      </c>
      <c r="DJ108" s="479">
        <f t="shared" si="34"/>
        <v>0</v>
      </c>
      <c r="DK108" s="479">
        <f t="shared" si="34"/>
        <v>0</v>
      </c>
      <c r="DL108" s="479">
        <f t="shared" si="34"/>
        <v>0</v>
      </c>
      <c r="DM108" s="479">
        <f t="shared" si="34"/>
        <v>0</v>
      </c>
      <c r="DN108" s="479">
        <f t="shared" si="34"/>
        <v>0</v>
      </c>
      <c r="DO108" s="479">
        <f t="shared" si="34"/>
        <v>0</v>
      </c>
      <c r="DP108" s="479">
        <f t="shared" si="34"/>
        <v>0</v>
      </c>
      <c r="DQ108" s="479">
        <f t="shared" si="34"/>
        <v>0</v>
      </c>
      <c r="DR108" s="479">
        <f t="shared" si="34"/>
        <v>0</v>
      </c>
      <c r="DS108" s="479">
        <f t="shared" si="34"/>
        <v>0</v>
      </c>
      <c r="DT108" s="479">
        <f t="shared" si="34"/>
        <v>0</v>
      </c>
      <c r="DU108" s="479">
        <f t="shared" si="34"/>
        <v>0</v>
      </c>
      <c r="DV108" s="479">
        <f t="shared" si="34"/>
        <v>0</v>
      </c>
      <c r="DW108" s="479">
        <f t="shared" si="34"/>
        <v>0</v>
      </c>
      <c r="DX108" s="479">
        <f t="shared" si="34"/>
        <v>0</v>
      </c>
      <c r="DY108" s="479">
        <f t="shared" si="34"/>
        <v>0</v>
      </c>
      <c r="DZ108" s="479">
        <f t="shared" si="34"/>
        <v>0</v>
      </c>
      <c r="EA108" s="479">
        <f t="shared" si="34"/>
        <v>0</v>
      </c>
      <c r="EB108" s="479">
        <f t="shared" si="34"/>
        <v>0</v>
      </c>
      <c r="EC108" s="479">
        <f t="shared" si="34"/>
        <v>0</v>
      </c>
      <c r="ED108" s="479">
        <f t="shared" si="34"/>
        <v>0</v>
      </c>
      <c r="EE108" s="479">
        <f t="shared" si="34"/>
        <v>0</v>
      </c>
      <c r="EF108" s="479">
        <f t="shared" si="34"/>
        <v>0</v>
      </c>
      <c r="EG108" s="479">
        <f t="shared" si="34"/>
        <v>0</v>
      </c>
      <c r="EH108" s="479">
        <f t="shared" si="34"/>
        <v>0</v>
      </c>
      <c r="EI108" s="479">
        <f t="shared" si="34"/>
        <v>0</v>
      </c>
      <c r="EJ108" s="479">
        <f t="shared" si="34"/>
        <v>0</v>
      </c>
      <c r="EK108" s="479">
        <f t="shared" si="34"/>
        <v>0</v>
      </c>
      <c r="EL108" s="479">
        <f t="shared" si="34"/>
        <v>0</v>
      </c>
      <c r="EM108" s="479">
        <f t="shared" si="34"/>
        <v>0</v>
      </c>
      <c r="EN108" s="479">
        <f t="shared" si="34"/>
        <v>0</v>
      </c>
      <c r="EO108" s="479">
        <f t="shared" si="34"/>
        <v>0</v>
      </c>
      <c r="EP108" s="479">
        <f t="shared" si="34"/>
        <v>0</v>
      </c>
      <c r="EQ108" s="479">
        <f t="shared" si="34"/>
        <v>10.11940903</v>
      </c>
      <c r="ER108" s="479">
        <f t="shared" si="34"/>
        <v>10.11940903</v>
      </c>
      <c r="ES108" s="479">
        <f t="shared" si="34"/>
        <v>10.11940903</v>
      </c>
      <c r="ET108" s="485">
        <f t="shared" si="34"/>
        <v>10.11940903</v>
      </c>
      <c r="EU108" s="485">
        <f t="shared" si="34"/>
        <v>10.11940903</v>
      </c>
      <c r="EV108" s="485">
        <f t="shared" si="34"/>
        <v>10.11940903</v>
      </c>
      <c r="EW108" s="485">
        <f t="shared" si="34"/>
        <v>10.11940903</v>
      </c>
      <c r="EX108" s="485">
        <f t="shared" si="34"/>
        <v>0</v>
      </c>
      <c r="EY108" s="485">
        <f t="shared" si="34"/>
        <v>0</v>
      </c>
      <c r="EZ108" s="485">
        <f t="shared" si="34"/>
        <v>0</v>
      </c>
      <c r="FA108" s="485">
        <f t="shared" si="34"/>
        <v>0</v>
      </c>
      <c r="FB108" s="485">
        <f t="shared" si="34"/>
        <v>0</v>
      </c>
      <c r="FC108" s="485">
        <f t="shared" si="34"/>
        <v>0</v>
      </c>
      <c r="FD108" s="485">
        <f t="shared" si="34"/>
        <v>0</v>
      </c>
      <c r="FE108" s="485">
        <f t="shared" si="34"/>
        <v>0</v>
      </c>
      <c r="FF108" s="485">
        <f t="shared" si="34"/>
        <v>0</v>
      </c>
      <c r="FG108" s="485">
        <f t="shared" si="34"/>
        <v>0</v>
      </c>
      <c r="FH108" s="485">
        <f t="shared" si="34"/>
        <v>0</v>
      </c>
      <c r="FI108" s="485">
        <f t="shared" si="34"/>
        <v>0</v>
      </c>
      <c r="FJ108" s="485">
        <f t="shared" si="34"/>
        <v>0</v>
      </c>
      <c r="FK108" s="485">
        <f t="shared" si="34"/>
        <v>0</v>
      </c>
      <c r="FL108" s="485">
        <f t="shared" si="34"/>
        <v>0</v>
      </c>
      <c r="FM108" s="485">
        <f t="shared" si="34"/>
        <v>0</v>
      </c>
      <c r="FN108" s="485">
        <f t="shared" si="34"/>
        <v>0</v>
      </c>
      <c r="FO108" s="485">
        <f t="shared" si="34"/>
        <v>10.11940903</v>
      </c>
      <c r="FP108" s="485">
        <f t="shared" si="34"/>
        <v>10.11940903</v>
      </c>
      <c r="FQ108" s="468"/>
      <c r="FR108" s="471"/>
      <c r="FS108" s="482">
        <f t="shared" si="10"/>
        <v>1</v>
      </c>
      <c r="FT108" s="473"/>
      <c r="FU108" s="474"/>
      <c r="FV108" s="469"/>
      <c r="FW108" s="469"/>
      <c r="FX108" s="469"/>
      <c r="FY108" s="469"/>
      <c r="FZ108" s="469"/>
      <c r="GA108" s="469"/>
      <c r="GB108" s="469"/>
      <c r="GC108" s="469"/>
      <c r="GD108" s="469"/>
      <c r="GE108" s="469"/>
      <c r="GF108" s="469"/>
      <c r="GG108" s="469"/>
      <c r="GH108" s="469"/>
      <c r="GI108" s="469"/>
      <c r="GJ108" s="469"/>
      <c r="GK108" s="469"/>
    </row>
    <row r="109" ht="15.75" customHeight="1">
      <c r="A109" s="472">
        <v>27.0</v>
      </c>
      <c r="B109" s="469" t="s">
        <v>126</v>
      </c>
      <c r="C109" s="474">
        <v>167901.0</v>
      </c>
      <c r="D109" s="466"/>
      <c r="E109" s="466"/>
      <c r="F109" s="466"/>
      <c r="G109" s="466"/>
      <c r="H109" s="466"/>
      <c r="I109" s="466"/>
      <c r="J109" s="467"/>
      <c r="K109" s="467"/>
      <c r="L109" s="467"/>
      <c r="M109" s="467"/>
      <c r="N109" s="467"/>
      <c r="O109" s="467"/>
      <c r="P109" s="467"/>
      <c r="Q109" s="467"/>
      <c r="R109" s="468"/>
      <c r="S109" s="468"/>
      <c r="T109" s="468"/>
      <c r="U109" s="469"/>
      <c r="V109" s="469"/>
      <c r="W109" s="469"/>
      <c r="X109" s="469"/>
      <c r="Y109" s="469"/>
      <c r="Z109" s="469"/>
      <c r="AA109" s="469"/>
      <c r="AB109" s="469"/>
      <c r="AC109" s="469"/>
      <c r="AD109" s="469"/>
      <c r="AE109" s="468"/>
      <c r="AF109" s="468"/>
      <c r="AG109" s="468"/>
      <c r="AH109" s="468"/>
      <c r="AI109" s="479">
        <f t="shared" ref="AI109:FP109" si="35">sum(AC29:AI29)/($C$109/100000)</f>
        <v>0</v>
      </c>
      <c r="AJ109" s="479">
        <f t="shared" si="35"/>
        <v>0</v>
      </c>
      <c r="AK109" s="479">
        <f t="shared" si="35"/>
        <v>0</v>
      </c>
      <c r="AL109" s="479">
        <f t="shared" si="35"/>
        <v>0</v>
      </c>
      <c r="AM109" s="479">
        <f t="shared" si="35"/>
        <v>0</v>
      </c>
      <c r="AN109" s="479">
        <f t="shared" si="35"/>
        <v>0</v>
      </c>
      <c r="AO109" s="479">
        <f t="shared" si="35"/>
        <v>0</v>
      </c>
      <c r="AP109" s="479">
        <f t="shared" si="35"/>
        <v>0</v>
      </c>
      <c r="AQ109" s="479">
        <f t="shared" si="35"/>
        <v>0</v>
      </c>
      <c r="AR109" s="479">
        <f t="shared" si="35"/>
        <v>0</v>
      </c>
      <c r="AS109" s="479">
        <f t="shared" si="35"/>
        <v>0</v>
      </c>
      <c r="AT109" s="479">
        <f t="shared" si="35"/>
        <v>0</v>
      </c>
      <c r="AU109" s="479">
        <f t="shared" si="35"/>
        <v>0</v>
      </c>
      <c r="AV109" s="479">
        <f t="shared" si="35"/>
        <v>0</v>
      </c>
      <c r="AW109" s="479">
        <f t="shared" si="35"/>
        <v>0</v>
      </c>
      <c r="AX109" s="479">
        <f t="shared" si="35"/>
        <v>0</v>
      </c>
      <c r="AY109" s="479">
        <f t="shared" si="35"/>
        <v>0</v>
      </c>
      <c r="AZ109" s="479">
        <f t="shared" si="35"/>
        <v>0</v>
      </c>
      <c r="BA109" s="479">
        <f t="shared" si="35"/>
        <v>0</v>
      </c>
      <c r="BB109" s="479">
        <f t="shared" si="35"/>
        <v>0</v>
      </c>
      <c r="BC109" s="479">
        <f t="shared" si="35"/>
        <v>0</v>
      </c>
      <c r="BD109" s="479">
        <f t="shared" si="35"/>
        <v>0</v>
      </c>
      <c r="BE109" s="479">
        <f t="shared" si="35"/>
        <v>0</v>
      </c>
      <c r="BF109" s="479">
        <f t="shared" si="35"/>
        <v>0</v>
      </c>
      <c r="BG109" s="479">
        <f t="shared" si="35"/>
        <v>0</v>
      </c>
      <c r="BH109" s="479">
        <f t="shared" si="35"/>
        <v>0.5955890674</v>
      </c>
      <c r="BI109" s="479">
        <f t="shared" si="35"/>
        <v>0.5955890674</v>
      </c>
      <c r="BJ109" s="479">
        <f t="shared" si="35"/>
        <v>0.5955890674</v>
      </c>
      <c r="BK109" s="479">
        <f t="shared" si="35"/>
        <v>0.5955890674</v>
      </c>
      <c r="BL109" s="479">
        <f t="shared" si="35"/>
        <v>1.786767202</v>
      </c>
      <c r="BM109" s="479">
        <f t="shared" si="35"/>
        <v>1.786767202</v>
      </c>
      <c r="BN109" s="479">
        <f t="shared" si="35"/>
        <v>2.977945337</v>
      </c>
      <c r="BO109" s="479">
        <f t="shared" si="35"/>
        <v>2.382356269</v>
      </c>
      <c r="BP109" s="479">
        <f t="shared" si="35"/>
        <v>2.382356269</v>
      </c>
      <c r="BQ109" s="479">
        <f t="shared" si="35"/>
        <v>2.977945337</v>
      </c>
      <c r="BR109" s="479">
        <f t="shared" si="35"/>
        <v>2.977945337</v>
      </c>
      <c r="BS109" s="479">
        <f t="shared" si="35"/>
        <v>1.786767202</v>
      </c>
      <c r="BT109" s="479">
        <f t="shared" si="35"/>
        <v>2.382356269</v>
      </c>
      <c r="BU109" s="479">
        <f t="shared" si="35"/>
        <v>2.977945337</v>
      </c>
      <c r="BV109" s="479">
        <f t="shared" si="35"/>
        <v>3.573534404</v>
      </c>
      <c r="BW109" s="479">
        <f t="shared" si="35"/>
        <v>3.573534404</v>
      </c>
      <c r="BX109" s="479">
        <f t="shared" si="35"/>
        <v>3.573534404</v>
      </c>
      <c r="BY109" s="479">
        <f t="shared" si="35"/>
        <v>3.573534404</v>
      </c>
      <c r="BZ109" s="479">
        <f t="shared" si="35"/>
        <v>5.360301606</v>
      </c>
      <c r="CA109" s="479">
        <f t="shared" si="35"/>
        <v>5.360301606</v>
      </c>
      <c r="CB109" s="479">
        <f t="shared" si="35"/>
        <v>4.169123472</v>
      </c>
      <c r="CC109" s="479">
        <f t="shared" si="35"/>
        <v>4.169123472</v>
      </c>
      <c r="CD109" s="479">
        <f t="shared" si="35"/>
        <v>4.764712539</v>
      </c>
      <c r="CE109" s="479">
        <f t="shared" si="35"/>
        <v>4.764712539</v>
      </c>
      <c r="CF109" s="479">
        <f t="shared" si="35"/>
        <v>5.360301606</v>
      </c>
      <c r="CG109" s="479">
        <f t="shared" si="35"/>
        <v>4.169123472</v>
      </c>
      <c r="CH109" s="479">
        <f t="shared" si="35"/>
        <v>3.573534404</v>
      </c>
      <c r="CI109" s="479">
        <f t="shared" si="35"/>
        <v>4.764712539</v>
      </c>
      <c r="CJ109" s="479">
        <f t="shared" si="35"/>
        <v>5.955890674</v>
      </c>
      <c r="CK109" s="479">
        <f t="shared" si="35"/>
        <v>8.933836011</v>
      </c>
      <c r="CL109" s="479">
        <f t="shared" si="35"/>
        <v>10.12501415</v>
      </c>
      <c r="CM109" s="479">
        <f t="shared" si="35"/>
        <v>11.91178135</v>
      </c>
      <c r="CN109" s="479">
        <f t="shared" si="35"/>
        <v>13.10295948</v>
      </c>
      <c r="CO109" s="479">
        <f t="shared" si="35"/>
        <v>14.88972668</v>
      </c>
      <c r="CP109" s="479">
        <f t="shared" si="35"/>
        <v>14.88972668</v>
      </c>
      <c r="CQ109" s="479">
        <f t="shared" si="35"/>
        <v>13.10295948</v>
      </c>
      <c r="CR109" s="479">
        <f t="shared" si="35"/>
        <v>10.12501415</v>
      </c>
      <c r="CS109" s="479">
        <f t="shared" si="35"/>
        <v>10.12501415</v>
      </c>
      <c r="CT109" s="479">
        <f t="shared" si="35"/>
        <v>8.933836011</v>
      </c>
      <c r="CU109" s="479">
        <f t="shared" si="35"/>
        <v>12.50737041</v>
      </c>
      <c r="CV109" s="479">
        <f t="shared" si="35"/>
        <v>10.72060321</v>
      </c>
      <c r="CW109" s="479">
        <f t="shared" si="35"/>
        <v>9.529425078</v>
      </c>
      <c r="CX109" s="479">
        <f t="shared" si="35"/>
        <v>10.72060321</v>
      </c>
      <c r="CY109" s="479">
        <f t="shared" si="35"/>
        <v>10.12501415</v>
      </c>
      <c r="CZ109" s="479">
        <f t="shared" si="35"/>
        <v>10.12501415</v>
      </c>
      <c r="DA109" s="479">
        <f t="shared" si="35"/>
        <v>9.529425078</v>
      </c>
      <c r="DB109" s="479">
        <f t="shared" si="35"/>
        <v>5.955890674</v>
      </c>
      <c r="DC109" s="479">
        <f t="shared" si="35"/>
        <v>10.12501415</v>
      </c>
      <c r="DD109" s="479">
        <f t="shared" si="35"/>
        <v>16.67649389</v>
      </c>
      <c r="DE109" s="479">
        <f t="shared" si="35"/>
        <v>16.08090482</v>
      </c>
      <c r="DF109" s="479">
        <f t="shared" si="35"/>
        <v>16.67649389</v>
      </c>
      <c r="DG109" s="479">
        <f t="shared" si="35"/>
        <v>16.08090482</v>
      </c>
      <c r="DH109" s="479">
        <f t="shared" si="35"/>
        <v>16.67649389</v>
      </c>
      <c r="DI109" s="479">
        <f t="shared" si="35"/>
        <v>19.05885016</v>
      </c>
      <c r="DJ109" s="479">
        <f t="shared" si="35"/>
        <v>18.46326109</v>
      </c>
      <c r="DK109" s="479">
        <f t="shared" si="35"/>
        <v>14.88972668</v>
      </c>
      <c r="DL109" s="479">
        <f t="shared" si="35"/>
        <v>16.67649389</v>
      </c>
      <c r="DM109" s="479">
        <f t="shared" si="35"/>
        <v>23.22797363</v>
      </c>
      <c r="DN109" s="479">
        <f t="shared" si="35"/>
        <v>26.80150803</v>
      </c>
      <c r="DO109" s="479">
        <f t="shared" si="35"/>
        <v>27.99268617</v>
      </c>
      <c r="DP109" s="479">
        <f t="shared" si="35"/>
        <v>25.01474083</v>
      </c>
      <c r="DQ109" s="479">
        <f t="shared" si="35"/>
        <v>27.3970971</v>
      </c>
      <c r="DR109" s="479">
        <f t="shared" si="35"/>
        <v>27.3970971</v>
      </c>
      <c r="DS109" s="479">
        <f t="shared" si="35"/>
        <v>30.37504244</v>
      </c>
      <c r="DT109" s="479">
        <f t="shared" si="35"/>
        <v>27.99268617</v>
      </c>
      <c r="DU109" s="479">
        <f t="shared" si="35"/>
        <v>30.37504244</v>
      </c>
      <c r="DV109" s="479">
        <f t="shared" si="35"/>
        <v>43.47800192</v>
      </c>
      <c r="DW109" s="479">
        <f t="shared" si="35"/>
        <v>54.19860513</v>
      </c>
      <c r="DX109" s="479">
        <f t="shared" si="35"/>
        <v>61.94126301</v>
      </c>
      <c r="DY109" s="479">
        <f t="shared" si="35"/>
        <v>74.44863342</v>
      </c>
      <c r="DZ109" s="479">
        <f t="shared" si="35"/>
        <v>78.02216783</v>
      </c>
      <c r="EA109" s="479">
        <f t="shared" si="35"/>
        <v>82.1912913</v>
      </c>
      <c r="EB109" s="479">
        <f t="shared" si="35"/>
        <v>82.78688036</v>
      </c>
      <c r="EC109" s="479">
        <f t="shared" si="35"/>
        <v>78.61775689</v>
      </c>
      <c r="ED109" s="479">
        <f t="shared" si="35"/>
        <v>77.42657876</v>
      </c>
      <c r="EE109" s="479">
        <f t="shared" si="35"/>
        <v>82.1912913</v>
      </c>
      <c r="EF109" s="479">
        <f t="shared" si="35"/>
        <v>73.85304435</v>
      </c>
      <c r="EG109" s="479">
        <f t="shared" si="35"/>
        <v>78.61775689</v>
      </c>
      <c r="EH109" s="479">
        <f t="shared" si="35"/>
        <v>74.44863342</v>
      </c>
      <c r="EI109" s="479">
        <f t="shared" si="35"/>
        <v>75.63981156</v>
      </c>
      <c r="EJ109" s="479">
        <f t="shared" si="35"/>
        <v>83.38246943</v>
      </c>
      <c r="EK109" s="479">
        <f t="shared" si="35"/>
        <v>86.36041477</v>
      </c>
      <c r="EL109" s="479">
        <f t="shared" si="35"/>
        <v>79.21334596</v>
      </c>
      <c r="EM109" s="479">
        <f t="shared" si="35"/>
        <v>89.33836011</v>
      </c>
      <c r="EN109" s="479">
        <f t="shared" si="35"/>
        <v>97.08101798</v>
      </c>
      <c r="EO109" s="479">
        <f t="shared" si="35"/>
        <v>123.2869369</v>
      </c>
      <c r="EP109" s="479">
        <f t="shared" si="35"/>
        <v>126.8604713</v>
      </c>
      <c r="EQ109" s="479">
        <f t="shared" si="35"/>
        <v>138.1766636</v>
      </c>
      <c r="ER109" s="479">
        <f t="shared" si="35"/>
        <v>135.1987183</v>
      </c>
      <c r="ES109" s="479">
        <f t="shared" si="35"/>
        <v>138.1766636</v>
      </c>
      <c r="ET109" s="481">
        <f t="shared" si="35"/>
        <v>131.6251839</v>
      </c>
      <c r="EU109" s="481">
        <f t="shared" si="35"/>
        <v>145.3237324</v>
      </c>
      <c r="EV109" s="481">
        <f t="shared" si="35"/>
        <v>139.9634308</v>
      </c>
      <c r="EW109" s="481">
        <f t="shared" si="35"/>
        <v>143.5369652</v>
      </c>
      <c r="EX109" s="481">
        <f t="shared" si="35"/>
        <v>126.8604713</v>
      </c>
      <c r="EY109" s="481">
        <f t="shared" si="35"/>
        <v>121.5001697</v>
      </c>
      <c r="EZ109" s="481">
        <f t="shared" si="35"/>
        <v>118.5222244</v>
      </c>
      <c r="FA109" s="481">
        <f t="shared" si="35"/>
        <v>112.5663337</v>
      </c>
      <c r="FB109" s="481">
        <f t="shared" si="35"/>
        <v>90.52953824</v>
      </c>
      <c r="FC109" s="481">
        <f t="shared" si="35"/>
        <v>69.68392088</v>
      </c>
      <c r="FD109" s="481">
        <f t="shared" si="35"/>
        <v>64.91920834</v>
      </c>
      <c r="FE109" s="481">
        <f t="shared" si="35"/>
        <v>62.53685207</v>
      </c>
      <c r="FF109" s="481">
        <f t="shared" si="35"/>
        <v>70.87509902</v>
      </c>
      <c r="FG109" s="481">
        <f t="shared" si="35"/>
        <v>66.70597555</v>
      </c>
      <c r="FH109" s="481">
        <f t="shared" si="35"/>
        <v>76.23540062</v>
      </c>
      <c r="FI109" s="481">
        <f t="shared" si="35"/>
        <v>69.68392088</v>
      </c>
      <c r="FJ109" s="505">
        <f t="shared" si="35"/>
        <v>69.08833181</v>
      </c>
      <c r="FK109" s="505">
        <f t="shared" si="35"/>
        <v>67.89715368</v>
      </c>
      <c r="FL109" s="505">
        <f t="shared" si="35"/>
        <v>64.91920834</v>
      </c>
      <c r="FM109" s="505">
        <f t="shared" si="35"/>
        <v>57.77213953</v>
      </c>
      <c r="FN109" s="505">
        <f t="shared" si="35"/>
        <v>55.98537233</v>
      </c>
      <c r="FO109" s="505">
        <f t="shared" si="35"/>
        <v>44.07359099</v>
      </c>
      <c r="FP109" s="505">
        <f t="shared" si="35"/>
        <v>48.24271446</v>
      </c>
      <c r="FQ109" s="468"/>
      <c r="FR109" s="471"/>
      <c r="FS109" s="482">
        <f t="shared" si="10"/>
        <v>-0.3076923077</v>
      </c>
      <c r="FT109" s="473"/>
      <c r="FU109" s="474"/>
      <c r="FV109" s="469"/>
      <c r="FW109" s="469"/>
      <c r="FX109" s="469"/>
      <c r="FY109" s="469"/>
      <c r="FZ109" s="469"/>
      <c r="GA109" s="469"/>
      <c r="GB109" s="469"/>
      <c r="GC109" s="469"/>
      <c r="GD109" s="469"/>
      <c r="GE109" s="469"/>
      <c r="GF109" s="469"/>
      <c r="GG109" s="469"/>
      <c r="GH109" s="469"/>
      <c r="GI109" s="469"/>
      <c r="GJ109" s="469"/>
      <c r="GK109" s="469"/>
    </row>
    <row r="110" ht="15.75" customHeight="1">
      <c r="A110" s="472">
        <v>28.0</v>
      </c>
      <c r="B110" s="469" t="s">
        <v>127</v>
      </c>
      <c r="C110" s="474">
        <v>124917.0</v>
      </c>
      <c r="D110" s="466"/>
      <c r="E110" s="466"/>
      <c r="F110" s="466"/>
      <c r="G110" s="466"/>
      <c r="H110" s="466"/>
      <c r="I110" s="466"/>
      <c r="J110" s="467"/>
      <c r="K110" s="467"/>
      <c r="L110" s="467"/>
      <c r="M110" s="467"/>
      <c r="N110" s="467"/>
      <c r="O110" s="467"/>
      <c r="P110" s="467"/>
      <c r="Q110" s="467"/>
      <c r="R110" s="468"/>
      <c r="S110" s="468"/>
      <c r="T110" s="468"/>
      <c r="U110" s="469"/>
      <c r="V110" s="469"/>
      <c r="W110" s="469"/>
      <c r="X110" s="469"/>
      <c r="Y110" s="469"/>
      <c r="Z110" s="469"/>
      <c r="AA110" s="469"/>
      <c r="AB110" s="469"/>
      <c r="AC110" s="469"/>
      <c r="AD110" s="469"/>
      <c r="AE110" s="468"/>
      <c r="AF110" s="468"/>
      <c r="AG110" s="468"/>
      <c r="AH110" s="468"/>
      <c r="AI110" s="479">
        <f t="shared" ref="AI110:FP110" si="36">sum(AC30:AI30)/($C$110/100000)</f>
        <v>1.601063106</v>
      </c>
      <c r="AJ110" s="479">
        <f t="shared" si="36"/>
        <v>3.202126212</v>
      </c>
      <c r="AK110" s="479">
        <f t="shared" si="36"/>
        <v>3.202126212</v>
      </c>
      <c r="AL110" s="479">
        <f t="shared" si="36"/>
        <v>3.202126212</v>
      </c>
      <c r="AM110" s="479">
        <f t="shared" si="36"/>
        <v>3.202126212</v>
      </c>
      <c r="AN110" s="479">
        <f t="shared" si="36"/>
        <v>3.202126212</v>
      </c>
      <c r="AO110" s="479">
        <f t="shared" si="36"/>
        <v>2.401594659</v>
      </c>
      <c r="AP110" s="479">
        <f t="shared" si="36"/>
        <v>1.601063106</v>
      </c>
      <c r="AQ110" s="479">
        <f t="shared" si="36"/>
        <v>0</v>
      </c>
      <c r="AR110" s="479">
        <f t="shared" si="36"/>
        <v>0</v>
      </c>
      <c r="AS110" s="479">
        <f t="shared" si="36"/>
        <v>0</v>
      </c>
      <c r="AT110" s="479">
        <f t="shared" si="36"/>
        <v>0</v>
      </c>
      <c r="AU110" s="479">
        <f t="shared" si="36"/>
        <v>0</v>
      </c>
      <c r="AV110" s="479">
        <f t="shared" si="36"/>
        <v>0</v>
      </c>
      <c r="AW110" s="479">
        <f t="shared" si="36"/>
        <v>0</v>
      </c>
      <c r="AX110" s="479">
        <f t="shared" si="36"/>
        <v>0</v>
      </c>
      <c r="AY110" s="479">
        <f t="shared" si="36"/>
        <v>0.800531553</v>
      </c>
      <c r="AZ110" s="479">
        <f t="shared" si="36"/>
        <v>0.800531553</v>
      </c>
      <c r="BA110" s="479">
        <f t="shared" si="36"/>
        <v>1.601063106</v>
      </c>
      <c r="BB110" s="479">
        <f t="shared" si="36"/>
        <v>3.202126212</v>
      </c>
      <c r="BC110" s="479">
        <f t="shared" si="36"/>
        <v>6.404252424</v>
      </c>
      <c r="BD110" s="479">
        <f t="shared" si="36"/>
        <v>12.00797329</v>
      </c>
      <c r="BE110" s="479">
        <f t="shared" si="36"/>
        <v>14.40956795</v>
      </c>
      <c r="BF110" s="479">
        <f t="shared" si="36"/>
        <v>15.21009951</v>
      </c>
      <c r="BG110" s="479">
        <f t="shared" si="36"/>
        <v>33.62232522</v>
      </c>
      <c r="BH110" s="479">
        <f t="shared" si="36"/>
        <v>43.22870386</v>
      </c>
      <c r="BI110" s="479">
        <f t="shared" si="36"/>
        <v>44.82976697</v>
      </c>
      <c r="BJ110" s="479">
        <f t="shared" si="36"/>
        <v>42.42817231</v>
      </c>
      <c r="BK110" s="479">
        <f t="shared" si="36"/>
        <v>43.22870386</v>
      </c>
      <c r="BL110" s="479">
        <f t="shared" si="36"/>
        <v>42.42817231</v>
      </c>
      <c r="BM110" s="479">
        <f t="shared" si="36"/>
        <v>40.8271092</v>
      </c>
      <c r="BN110" s="479">
        <f t="shared" si="36"/>
        <v>27.2180728</v>
      </c>
      <c r="BO110" s="479">
        <f t="shared" si="36"/>
        <v>18.41222572</v>
      </c>
      <c r="BP110" s="479">
        <f t="shared" si="36"/>
        <v>16.01063106</v>
      </c>
      <c r="BQ110" s="479">
        <f t="shared" si="36"/>
        <v>16.81116261</v>
      </c>
      <c r="BR110" s="479">
        <f t="shared" si="36"/>
        <v>10.40691019</v>
      </c>
      <c r="BS110" s="479">
        <f t="shared" si="36"/>
        <v>8.805847082</v>
      </c>
      <c r="BT110" s="479">
        <f t="shared" si="36"/>
        <v>9.606378635</v>
      </c>
      <c r="BU110" s="479">
        <f t="shared" si="36"/>
        <v>5.603720871</v>
      </c>
      <c r="BV110" s="479">
        <f t="shared" si="36"/>
        <v>5.603720871</v>
      </c>
      <c r="BW110" s="479">
        <f t="shared" si="36"/>
        <v>4.803189318</v>
      </c>
      <c r="BX110" s="479">
        <f t="shared" si="36"/>
        <v>3.202126212</v>
      </c>
      <c r="BY110" s="479">
        <f t="shared" si="36"/>
        <v>4.002657765</v>
      </c>
      <c r="BZ110" s="479">
        <f t="shared" si="36"/>
        <v>4.002657765</v>
      </c>
      <c r="CA110" s="479">
        <f t="shared" si="36"/>
        <v>4.002657765</v>
      </c>
      <c r="CB110" s="479">
        <f t="shared" si="36"/>
        <v>4.002657765</v>
      </c>
      <c r="CC110" s="479">
        <f t="shared" si="36"/>
        <v>4.002657765</v>
      </c>
      <c r="CD110" s="479">
        <f t="shared" si="36"/>
        <v>5.603720871</v>
      </c>
      <c r="CE110" s="479">
        <f t="shared" si="36"/>
        <v>8.00531553</v>
      </c>
      <c r="CF110" s="479">
        <f t="shared" si="36"/>
        <v>8.00531553</v>
      </c>
      <c r="CG110" s="479">
        <f t="shared" si="36"/>
        <v>8.805847082</v>
      </c>
      <c r="CH110" s="479">
        <f t="shared" si="36"/>
        <v>10.40691019</v>
      </c>
      <c r="CI110" s="479">
        <f t="shared" si="36"/>
        <v>12.00797329</v>
      </c>
      <c r="CJ110" s="479">
        <f t="shared" si="36"/>
        <v>11.20744174</v>
      </c>
      <c r="CK110" s="479">
        <f t="shared" si="36"/>
        <v>12.00797329</v>
      </c>
      <c r="CL110" s="479">
        <f t="shared" si="36"/>
        <v>10.40691019</v>
      </c>
      <c r="CM110" s="479">
        <f t="shared" si="36"/>
        <v>11.20744174</v>
      </c>
      <c r="CN110" s="479">
        <f t="shared" si="36"/>
        <v>11.20744174</v>
      </c>
      <c r="CO110" s="479">
        <f t="shared" si="36"/>
        <v>8.805847082</v>
      </c>
      <c r="CP110" s="479">
        <f t="shared" si="36"/>
        <v>6.404252424</v>
      </c>
      <c r="CQ110" s="479">
        <f t="shared" si="36"/>
        <v>6.404252424</v>
      </c>
      <c r="CR110" s="479">
        <f t="shared" si="36"/>
        <v>4.002657765</v>
      </c>
      <c r="CS110" s="479">
        <f t="shared" si="36"/>
        <v>3.202126212</v>
      </c>
      <c r="CT110" s="479">
        <f t="shared" si="36"/>
        <v>1.601063106</v>
      </c>
      <c r="CU110" s="479">
        <f t="shared" si="36"/>
        <v>0.800531553</v>
      </c>
      <c r="CV110" s="479">
        <f t="shared" si="36"/>
        <v>1.601063106</v>
      </c>
      <c r="CW110" s="479">
        <f t="shared" si="36"/>
        <v>1.601063106</v>
      </c>
      <c r="CX110" s="479">
        <f t="shared" si="36"/>
        <v>2.401594659</v>
      </c>
      <c r="CY110" s="479">
        <f t="shared" si="36"/>
        <v>2.401594659</v>
      </c>
      <c r="CZ110" s="479">
        <f t="shared" si="36"/>
        <v>2.401594659</v>
      </c>
      <c r="DA110" s="479">
        <f t="shared" si="36"/>
        <v>2.401594659</v>
      </c>
      <c r="DB110" s="479">
        <f t="shared" si="36"/>
        <v>3.202126212</v>
      </c>
      <c r="DC110" s="479">
        <f t="shared" si="36"/>
        <v>4.002657765</v>
      </c>
      <c r="DD110" s="479">
        <f t="shared" si="36"/>
        <v>4.803189318</v>
      </c>
      <c r="DE110" s="479">
        <f t="shared" si="36"/>
        <v>3.202126212</v>
      </c>
      <c r="DF110" s="479">
        <f t="shared" si="36"/>
        <v>3.202126212</v>
      </c>
      <c r="DG110" s="479">
        <f t="shared" si="36"/>
        <v>4.002657765</v>
      </c>
      <c r="DH110" s="479">
        <f t="shared" si="36"/>
        <v>4.002657765</v>
      </c>
      <c r="DI110" s="479">
        <f t="shared" si="36"/>
        <v>3.202126212</v>
      </c>
      <c r="DJ110" s="479">
        <f t="shared" si="36"/>
        <v>1.601063106</v>
      </c>
      <c r="DK110" s="479">
        <f t="shared" si="36"/>
        <v>0.800531553</v>
      </c>
      <c r="DL110" s="479">
        <f t="shared" si="36"/>
        <v>0.800531553</v>
      </c>
      <c r="DM110" s="479">
        <f t="shared" si="36"/>
        <v>0.800531553</v>
      </c>
      <c r="DN110" s="479">
        <f t="shared" si="36"/>
        <v>0</v>
      </c>
      <c r="DO110" s="479">
        <f t="shared" si="36"/>
        <v>0</v>
      </c>
      <c r="DP110" s="479">
        <f t="shared" si="36"/>
        <v>0.800531553</v>
      </c>
      <c r="DQ110" s="479">
        <f t="shared" si="36"/>
        <v>2.401594659</v>
      </c>
      <c r="DR110" s="479">
        <f t="shared" si="36"/>
        <v>2.401594659</v>
      </c>
      <c r="DS110" s="479">
        <f t="shared" si="36"/>
        <v>3.202126212</v>
      </c>
      <c r="DT110" s="479">
        <f t="shared" si="36"/>
        <v>3.202126212</v>
      </c>
      <c r="DU110" s="479">
        <f t="shared" si="36"/>
        <v>3.202126212</v>
      </c>
      <c r="DV110" s="479">
        <f t="shared" si="36"/>
        <v>3.202126212</v>
      </c>
      <c r="DW110" s="479">
        <f t="shared" si="36"/>
        <v>2.401594659</v>
      </c>
      <c r="DX110" s="479">
        <f t="shared" si="36"/>
        <v>1.601063106</v>
      </c>
      <c r="DY110" s="479">
        <f t="shared" si="36"/>
        <v>2.401594659</v>
      </c>
      <c r="DZ110" s="479">
        <f t="shared" si="36"/>
        <v>1.601063106</v>
      </c>
      <c r="EA110" s="479">
        <f t="shared" si="36"/>
        <v>1.601063106</v>
      </c>
      <c r="EB110" s="479">
        <f t="shared" si="36"/>
        <v>2.401594659</v>
      </c>
      <c r="EC110" s="479">
        <f t="shared" si="36"/>
        <v>4.002657765</v>
      </c>
      <c r="ED110" s="479">
        <f t="shared" si="36"/>
        <v>4.002657765</v>
      </c>
      <c r="EE110" s="479">
        <f t="shared" si="36"/>
        <v>7.204783977</v>
      </c>
      <c r="EF110" s="479">
        <f t="shared" si="36"/>
        <v>8.805847082</v>
      </c>
      <c r="EG110" s="479">
        <f t="shared" si="36"/>
        <v>9.606378635</v>
      </c>
      <c r="EH110" s="479">
        <f t="shared" si="36"/>
        <v>15.21009951</v>
      </c>
      <c r="EI110" s="479">
        <f t="shared" si="36"/>
        <v>22.41488348</v>
      </c>
      <c r="EJ110" s="479">
        <f t="shared" si="36"/>
        <v>27.2180728</v>
      </c>
      <c r="EK110" s="479">
        <f t="shared" si="36"/>
        <v>31.22073057</v>
      </c>
      <c r="EL110" s="479">
        <f t="shared" si="36"/>
        <v>33.62232522</v>
      </c>
      <c r="EM110" s="479">
        <f t="shared" si="36"/>
        <v>40.8271092</v>
      </c>
      <c r="EN110" s="479">
        <f t="shared" si="36"/>
        <v>44.02923541</v>
      </c>
      <c r="EO110" s="479">
        <f t="shared" si="36"/>
        <v>43.22870386</v>
      </c>
      <c r="EP110" s="479">
        <f t="shared" si="36"/>
        <v>44.82976697</v>
      </c>
      <c r="EQ110" s="479">
        <f t="shared" si="36"/>
        <v>48.83242473</v>
      </c>
      <c r="ER110" s="479">
        <f t="shared" si="36"/>
        <v>60.03986647</v>
      </c>
      <c r="ES110" s="479">
        <f t="shared" si="36"/>
        <v>80.0531553</v>
      </c>
      <c r="ET110" s="481">
        <f t="shared" si="36"/>
        <v>92.06112859</v>
      </c>
      <c r="EU110" s="481">
        <f t="shared" si="36"/>
        <v>97.66484946</v>
      </c>
      <c r="EV110" s="481">
        <f t="shared" si="36"/>
        <v>112.874949</v>
      </c>
      <c r="EW110" s="481">
        <f t="shared" si="36"/>
        <v>128.88558</v>
      </c>
      <c r="EX110" s="481">
        <f t="shared" si="36"/>
        <v>164.1089684</v>
      </c>
      <c r="EY110" s="481">
        <f t="shared" si="36"/>
        <v>178.5185363</v>
      </c>
      <c r="EZ110" s="481">
        <f t="shared" si="36"/>
        <v>200.9334198</v>
      </c>
      <c r="FA110" s="481">
        <f t="shared" si="36"/>
        <v>224.1488348</v>
      </c>
      <c r="FB110" s="481">
        <f t="shared" si="36"/>
        <v>247.3642499</v>
      </c>
      <c r="FC110" s="481">
        <f t="shared" si="36"/>
        <v>254.5690338</v>
      </c>
      <c r="FD110" s="481">
        <f t="shared" si="36"/>
        <v>264.1754125</v>
      </c>
      <c r="FE110" s="481">
        <f t="shared" si="36"/>
        <v>257.7711601</v>
      </c>
      <c r="FF110" s="481">
        <f t="shared" si="36"/>
        <v>298.5982693</v>
      </c>
      <c r="FG110" s="481">
        <f t="shared" si="36"/>
        <v>270.5796649</v>
      </c>
      <c r="FH110" s="481">
        <f t="shared" si="36"/>
        <v>261.7738178</v>
      </c>
      <c r="FI110" s="481">
        <f t="shared" si="36"/>
        <v>249.7658445</v>
      </c>
      <c r="FJ110" s="506">
        <f t="shared" si="36"/>
        <v>260.9732863</v>
      </c>
      <c r="FK110" s="506">
        <f t="shared" si="36"/>
        <v>254.5690338</v>
      </c>
      <c r="FL110" s="506">
        <f t="shared" si="36"/>
        <v>276.1833858</v>
      </c>
      <c r="FM110" s="506">
        <f t="shared" si="36"/>
        <v>242.5610605</v>
      </c>
      <c r="FN110" s="506">
        <f t="shared" si="36"/>
        <v>248.1647814</v>
      </c>
      <c r="FO110" s="506">
        <f t="shared" si="36"/>
        <v>235.3562766</v>
      </c>
      <c r="FP110" s="506">
        <f t="shared" si="36"/>
        <v>232.9546819</v>
      </c>
      <c r="FQ110" s="468"/>
      <c r="FR110" s="471"/>
      <c r="FS110" s="482">
        <f t="shared" si="10"/>
        <v>-0.06730769231</v>
      </c>
      <c r="FT110" s="473"/>
      <c r="FU110" s="474"/>
      <c r="FV110" s="469"/>
      <c r="FW110" s="469"/>
      <c r="FX110" s="469"/>
      <c r="FY110" s="469"/>
      <c r="FZ110" s="469"/>
      <c r="GA110" s="469"/>
      <c r="GB110" s="469"/>
      <c r="GC110" s="469"/>
      <c r="GD110" s="469"/>
      <c r="GE110" s="469"/>
      <c r="GF110" s="469"/>
      <c r="GG110" s="469"/>
      <c r="GH110" s="469"/>
      <c r="GI110" s="469"/>
      <c r="GJ110" s="469"/>
      <c r="GK110" s="469"/>
    </row>
    <row r="111" ht="15.75" customHeight="1">
      <c r="A111" s="472">
        <v>29.0</v>
      </c>
      <c r="B111" s="469" t="s">
        <v>129</v>
      </c>
      <c r="C111" s="474">
        <v>113544.0</v>
      </c>
      <c r="D111" s="466"/>
      <c r="E111" s="466"/>
      <c r="F111" s="466"/>
      <c r="G111" s="466"/>
      <c r="H111" s="466"/>
      <c r="I111" s="466"/>
      <c r="J111" s="467"/>
      <c r="K111" s="467"/>
      <c r="L111" s="467"/>
      <c r="M111" s="467"/>
      <c r="N111" s="467"/>
      <c r="O111" s="467"/>
      <c r="P111" s="467"/>
      <c r="Q111" s="467"/>
      <c r="R111" s="468"/>
      <c r="S111" s="468"/>
      <c r="T111" s="468"/>
      <c r="U111" s="469"/>
      <c r="V111" s="469"/>
      <c r="W111" s="469"/>
      <c r="X111" s="469"/>
      <c r="Y111" s="469"/>
      <c r="Z111" s="469"/>
      <c r="AA111" s="469"/>
      <c r="AB111" s="469"/>
      <c r="AC111" s="469"/>
      <c r="AD111" s="469"/>
      <c r="AE111" s="468"/>
      <c r="AF111" s="468"/>
      <c r="AG111" s="468"/>
      <c r="AH111" s="468"/>
      <c r="AI111" s="479">
        <f t="shared" ref="AI111:FP111" si="37">sum(AC32:AI32)/($C$111/100000)</f>
        <v>0</v>
      </c>
      <c r="AJ111" s="479">
        <f t="shared" si="37"/>
        <v>0</v>
      </c>
      <c r="AK111" s="479">
        <f t="shared" si="37"/>
        <v>0</v>
      </c>
      <c r="AL111" s="479">
        <f t="shared" si="37"/>
        <v>0</v>
      </c>
      <c r="AM111" s="479">
        <f t="shared" si="37"/>
        <v>0</v>
      </c>
      <c r="AN111" s="479">
        <f t="shared" si="37"/>
        <v>0</v>
      </c>
      <c r="AO111" s="479">
        <f t="shared" si="37"/>
        <v>0</v>
      </c>
      <c r="AP111" s="479">
        <f t="shared" si="37"/>
        <v>0</v>
      </c>
      <c r="AQ111" s="479">
        <f t="shared" si="37"/>
        <v>0</v>
      </c>
      <c r="AR111" s="479">
        <f t="shared" si="37"/>
        <v>0</v>
      </c>
      <c r="AS111" s="479">
        <f t="shared" si="37"/>
        <v>0</v>
      </c>
      <c r="AT111" s="479">
        <f t="shared" si="37"/>
        <v>0</v>
      </c>
      <c r="AU111" s="479">
        <f t="shared" si="37"/>
        <v>0</v>
      </c>
      <c r="AV111" s="479">
        <f t="shared" si="37"/>
        <v>0</v>
      </c>
      <c r="AW111" s="479">
        <f t="shared" si="37"/>
        <v>0</v>
      </c>
      <c r="AX111" s="479">
        <f t="shared" si="37"/>
        <v>0</v>
      </c>
      <c r="AY111" s="479">
        <f t="shared" si="37"/>
        <v>0</v>
      </c>
      <c r="AZ111" s="479">
        <f t="shared" si="37"/>
        <v>0</v>
      </c>
      <c r="BA111" s="479">
        <f t="shared" si="37"/>
        <v>0</v>
      </c>
      <c r="BB111" s="479">
        <f t="shared" si="37"/>
        <v>0</v>
      </c>
      <c r="BC111" s="479">
        <f t="shared" si="37"/>
        <v>0</v>
      </c>
      <c r="BD111" s="479">
        <f t="shared" si="37"/>
        <v>0</v>
      </c>
      <c r="BE111" s="479">
        <f t="shared" si="37"/>
        <v>0</v>
      </c>
      <c r="BF111" s="479">
        <f t="shared" si="37"/>
        <v>0</v>
      </c>
      <c r="BG111" s="479">
        <f t="shared" si="37"/>
        <v>0</v>
      </c>
      <c r="BH111" s="479">
        <f t="shared" si="37"/>
        <v>0</v>
      </c>
      <c r="BI111" s="479">
        <f t="shared" si="37"/>
        <v>0</v>
      </c>
      <c r="BJ111" s="479">
        <f t="shared" si="37"/>
        <v>0</v>
      </c>
      <c r="BK111" s="479">
        <f t="shared" si="37"/>
        <v>0</v>
      </c>
      <c r="BL111" s="479">
        <f t="shared" si="37"/>
        <v>0</v>
      </c>
      <c r="BM111" s="479">
        <f t="shared" si="37"/>
        <v>0</v>
      </c>
      <c r="BN111" s="479">
        <f t="shared" si="37"/>
        <v>0</v>
      </c>
      <c r="BO111" s="479">
        <f t="shared" si="37"/>
        <v>0</v>
      </c>
      <c r="BP111" s="479">
        <f t="shared" si="37"/>
        <v>0</v>
      </c>
      <c r="BQ111" s="479">
        <f t="shared" si="37"/>
        <v>1.761431692</v>
      </c>
      <c r="BR111" s="479">
        <f t="shared" si="37"/>
        <v>1.761431692</v>
      </c>
      <c r="BS111" s="479">
        <f t="shared" si="37"/>
        <v>2.642147538</v>
      </c>
      <c r="BT111" s="479">
        <f t="shared" si="37"/>
        <v>2.642147538</v>
      </c>
      <c r="BU111" s="479">
        <f t="shared" si="37"/>
        <v>3.522863383</v>
      </c>
      <c r="BV111" s="479">
        <f t="shared" si="37"/>
        <v>5.284295075</v>
      </c>
      <c r="BW111" s="479">
        <f t="shared" si="37"/>
        <v>6.165010921</v>
      </c>
      <c r="BX111" s="479">
        <f t="shared" si="37"/>
        <v>7.926442613</v>
      </c>
      <c r="BY111" s="479">
        <f t="shared" si="37"/>
        <v>14.09145353</v>
      </c>
      <c r="BZ111" s="479">
        <f t="shared" si="37"/>
        <v>14.97216938</v>
      </c>
      <c r="CA111" s="479">
        <f t="shared" si="37"/>
        <v>19.37574861</v>
      </c>
      <c r="CB111" s="479">
        <f t="shared" si="37"/>
        <v>27.30219122</v>
      </c>
      <c r="CC111" s="479">
        <f t="shared" si="37"/>
        <v>29.94433876</v>
      </c>
      <c r="CD111" s="479">
        <f t="shared" si="37"/>
        <v>30.8250546</v>
      </c>
      <c r="CE111" s="479">
        <f t="shared" si="37"/>
        <v>27.30219122</v>
      </c>
      <c r="CF111" s="479">
        <f t="shared" si="37"/>
        <v>22.89861199</v>
      </c>
      <c r="CG111" s="479">
        <f t="shared" si="37"/>
        <v>23.77932784</v>
      </c>
      <c r="CH111" s="479">
        <f t="shared" si="37"/>
        <v>22.89861199</v>
      </c>
      <c r="CI111" s="479">
        <f t="shared" si="37"/>
        <v>17.61431692</v>
      </c>
      <c r="CJ111" s="479">
        <f t="shared" si="37"/>
        <v>14.09145353</v>
      </c>
      <c r="CK111" s="479">
        <f t="shared" si="37"/>
        <v>12.33002184</v>
      </c>
      <c r="CL111" s="479">
        <f t="shared" si="37"/>
        <v>12.33002184</v>
      </c>
      <c r="CM111" s="479">
        <f t="shared" si="37"/>
        <v>14.09145353</v>
      </c>
      <c r="CN111" s="479">
        <f t="shared" si="37"/>
        <v>12.33002184</v>
      </c>
      <c r="CO111" s="479">
        <f t="shared" si="37"/>
        <v>14.09145353</v>
      </c>
      <c r="CP111" s="479">
        <f t="shared" si="37"/>
        <v>11.449306</v>
      </c>
      <c r="CQ111" s="479">
        <f t="shared" si="37"/>
        <v>10.56859015</v>
      </c>
      <c r="CR111" s="479">
        <f t="shared" si="37"/>
        <v>10.56859015</v>
      </c>
      <c r="CS111" s="479">
        <f t="shared" si="37"/>
        <v>10.56859015</v>
      </c>
      <c r="CT111" s="479">
        <f t="shared" si="37"/>
        <v>10.56859015</v>
      </c>
      <c r="CU111" s="479">
        <f t="shared" si="37"/>
        <v>9.687874304</v>
      </c>
      <c r="CV111" s="479">
        <f t="shared" si="37"/>
        <v>6.165010921</v>
      </c>
      <c r="CW111" s="479">
        <f t="shared" si="37"/>
        <v>7.926442613</v>
      </c>
      <c r="CX111" s="479">
        <f t="shared" si="37"/>
        <v>7.926442613</v>
      </c>
      <c r="CY111" s="479">
        <f t="shared" si="37"/>
        <v>7.926442613</v>
      </c>
      <c r="CZ111" s="479">
        <f t="shared" si="37"/>
        <v>9.687874304</v>
      </c>
      <c r="DA111" s="479">
        <f t="shared" si="37"/>
        <v>7.045726767</v>
      </c>
      <c r="DB111" s="479">
        <f t="shared" si="37"/>
        <v>7.926442613</v>
      </c>
      <c r="DC111" s="479">
        <f t="shared" si="37"/>
        <v>7.045726767</v>
      </c>
      <c r="DD111" s="479">
        <f t="shared" si="37"/>
        <v>6.165010921</v>
      </c>
      <c r="DE111" s="479">
        <f t="shared" si="37"/>
        <v>6.165010921</v>
      </c>
      <c r="DF111" s="479">
        <f t="shared" si="37"/>
        <v>7.045726767</v>
      </c>
      <c r="DG111" s="479">
        <f t="shared" si="37"/>
        <v>5.284295075</v>
      </c>
      <c r="DH111" s="479">
        <f t="shared" si="37"/>
        <v>7.045726767</v>
      </c>
      <c r="DI111" s="479">
        <f t="shared" si="37"/>
        <v>6.165010921</v>
      </c>
      <c r="DJ111" s="479">
        <f t="shared" si="37"/>
        <v>6.165010921</v>
      </c>
      <c r="DK111" s="479">
        <f t="shared" si="37"/>
        <v>8.807158458</v>
      </c>
      <c r="DL111" s="479">
        <f t="shared" si="37"/>
        <v>11.449306</v>
      </c>
      <c r="DM111" s="479">
        <f t="shared" si="37"/>
        <v>11.449306</v>
      </c>
      <c r="DN111" s="479">
        <f t="shared" si="37"/>
        <v>14.97216938</v>
      </c>
      <c r="DO111" s="479">
        <f t="shared" si="37"/>
        <v>21.1371803</v>
      </c>
      <c r="DP111" s="479">
        <f t="shared" si="37"/>
        <v>21.1371803</v>
      </c>
      <c r="DQ111" s="479">
        <f t="shared" si="37"/>
        <v>29.06362291</v>
      </c>
      <c r="DR111" s="479">
        <f t="shared" si="37"/>
        <v>26.42147538</v>
      </c>
      <c r="DS111" s="479">
        <f t="shared" si="37"/>
        <v>29.06362291</v>
      </c>
      <c r="DT111" s="479">
        <f t="shared" si="37"/>
        <v>29.94433876</v>
      </c>
      <c r="DU111" s="479">
        <f t="shared" si="37"/>
        <v>34.34791799</v>
      </c>
      <c r="DV111" s="479">
        <f t="shared" si="37"/>
        <v>25.54075953</v>
      </c>
      <c r="DW111" s="479">
        <f t="shared" si="37"/>
        <v>25.54075953</v>
      </c>
      <c r="DX111" s="479">
        <f t="shared" si="37"/>
        <v>17.61431692</v>
      </c>
      <c r="DY111" s="479">
        <f t="shared" si="37"/>
        <v>16.73360107</v>
      </c>
      <c r="DZ111" s="479">
        <f t="shared" si="37"/>
        <v>12.33002184</v>
      </c>
      <c r="EA111" s="479">
        <f t="shared" si="37"/>
        <v>11.449306</v>
      </c>
      <c r="EB111" s="479">
        <f t="shared" si="37"/>
        <v>4.403579229</v>
      </c>
      <c r="EC111" s="479">
        <f t="shared" si="37"/>
        <v>4.403579229</v>
      </c>
      <c r="ED111" s="479">
        <f t="shared" si="37"/>
        <v>7.045726767</v>
      </c>
      <c r="EE111" s="479">
        <f t="shared" si="37"/>
        <v>7.045726767</v>
      </c>
      <c r="EF111" s="479">
        <f t="shared" si="37"/>
        <v>7.045726767</v>
      </c>
      <c r="EG111" s="479">
        <f t="shared" si="37"/>
        <v>6.165010921</v>
      </c>
      <c r="EH111" s="479">
        <f t="shared" si="37"/>
        <v>6.165010921</v>
      </c>
      <c r="EI111" s="479">
        <f t="shared" si="37"/>
        <v>5.284295075</v>
      </c>
      <c r="EJ111" s="479">
        <f t="shared" si="37"/>
        <v>5.284295075</v>
      </c>
      <c r="EK111" s="479">
        <f t="shared" si="37"/>
        <v>3.522863383</v>
      </c>
      <c r="EL111" s="479">
        <f t="shared" si="37"/>
        <v>6.165010921</v>
      </c>
      <c r="EM111" s="479">
        <f t="shared" si="37"/>
        <v>8.807158458</v>
      </c>
      <c r="EN111" s="479">
        <f t="shared" si="37"/>
        <v>9.687874304</v>
      </c>
      <c r="EO111" s="479">
        <f t="shared" si="37"/>
        <v>14.97216938</v>
      </c>
      <c r="EP111" s="479">
        <f t="shared" si="37"/>
        <v>22.89861199</v>
      </c>
      <c r="EQ111" s="479">
        <f t="shared" si="37"/>
        <v>27.30219122</v>
      </c>
      <c r="ER111" s="479">
        <f t="shared" si="37"/>
        <v>36.10934968</v>
      </c>
      <c r="ES111" s="479">
        <f t="shared" si="37"/>
        <v>42.2743606</v>
      </c>
      <c r="ET111" s="484">
        <f t="shared" si="37"/>
        <v>57.24652998</v>
      </c>
      <c r="EU111" s="484">
        <f t="shared" si="37"/>
        <v>65.17297259</v>
      </c>
      <c r="EV111" s="484">
        <f t="shared" si="37"/>
        <v>69.57655182</v>
      </c>
      <c r="EW111" s="484">
        <f t="shared" si="37"/>
        <v>74.8608469</v>
      </c>
      <c r="EX111" s="480">
        <f t="shared" si="37"/>
        <v>91.59444797</v>
      </c>
      <c r="EY111" s="480">
        <f t="shared" si="37"/>
        <v>91.59444797</v>
      </c>
      <c r="EZ111" s="480">
        <f t="shared" si="37"/>
        <v>90.71373212</v>
      </c>
      <c r="FA111" s="480">
        <f t="shared" si="37"/>
        <v>118.0159233</v>
      </c>
      <c r="FB111" s="480">
        <f t="shared" si="37"/>
        <v>124.1809343</v>
      </c>
      <c r="FC111" s="480">
        <f t="shared" si="37"/>
        <v>113.6123441</v>
      </c>
      <c r="FD111" s="480">
        <f t="shared" si="37"/>
        <v>143.5566829</v>
      </c>
      <c r="FE111" s="480">
        <f t="shared" si="37"/>
        <v>141.7952512</v>
      </c>
      <c r="FF111" s="480">
        <f t="shared" si="37"/>
        <v>184.9503276</v>
      </c>
      <c r="FG111" s="480">
        <f t="shared" si="37"/>
        <v>236.0318467</v>
      </c>
      <c r="FH111" s="480">
        <f t="shared" si="37"/>
        <v>243.0775735</v>
      </c>
      <c r="FI111" s="480">
        <f t="shared" si="37"/>
        <v>266.8569013</v>
      </c>
      <c r="FJ111" s="507">
        <f t="shared" si="37"/>
        <v>290.6362291</v>
      </c>
      <c r="FK111" s="507">
        <f t="shared" si="37"/>
        <v>257.169027</v>
      </c>
      <c r="FL111" s="507">
        <f t="shared" si="37"/>
        <v>305.6083985</v>
      </c>
      <c r="FM111" s="507">
        <f t="shared" si="37"/>
        <v>320.5805679</v>
      </c>
      <c r="FN111" s="507">
        <f t="shared" si="37"/>
        <v>290.6362291</v>
      </c>
      <c r="FO111" s="507">
        <f t="shared" si="37"/>
        <v>277.4254914</v>
      </c>
      <c r="FP111" s="507">
        <f t="shared" si="37"/>
        <v>283.5905024</v>
      </c>
      <c r="FQ111" s="468"/>
      <c r="FR111" s="471"/>
      <c r="FS111" s="482">
        <f t="shared" si="10"/>
        <v>0.06270627063</v>
      </c>
      <c r="FT111" s="473"/>
      <c r="FU111" s="474"/>
      <c r="FV111" s="469"/>
      <c r="FW111" s="469"/>
      <c r="FX111" s="469"/>
      <c r="FY111" s="469"/>
      <c r="FZ111" s="469"/>
      <c r="GA111" s="469"/>
      <c r="GB111" s="469"/>
      <c r="GC111" s="469"/>
      <c r="GD111" s="469"/>
      <c r="GE111" s="469"/>
      <c r="GF111" s="469"/>
      <c r="GG111" s="469"/>
      <c r="GH111" s="469"/>
      <c r="GI111" s="469"/>
      <c r="GJ111" s="469"/>
      <c r="GK111" s="469"/>
    </row>
    <row r="112" ht="15.75" customHeight="1">
      <c r="A112" s="472">
        <v>30.0</v>
      </c>
      <c r="B112" s="469" t="s">
        <v>130</v>
      </c>
      <c r="C112" s="474">
        <v>50322.0</v>
      </c>
      <c r="D112" s="466"/>
      <c r="E112" s="466"/>
      <c r="F112" s="466"/>
      <c r="G112" s="466"/>
      <c r="H112" s="466"/>
      <c r="I112" s="466"/>
      <c r="J112" s="467"/>
      <c r="K112" s="467"/>
      <c r="L112" s="467"/>
      <c r="M112" s="467"/>
      <c r="N112" s="467"/>
      <c r="O112" s="467"/>
      <c r="P112" s="467"/>
      <c r="Q112" s="467"/>
      <c r="R112" s="468"/>
      <c r="S112" s="468"/>
      <c r="T112" s="468"/>
      <c r="U112" s="469"/>
      <c r="V112" s="469"/>
      <c r="W112" s="469"/>
      <c r="X112" s="469"/>
      <c r="Y112" s="469"/>
      <c r="Z112" s="469"/>
      <c r="AA112" s="469"/>
      <c r="AB112" s="469"/>
      <c r="AC112" s="469"/>
      <c r="AD112" s="469"/>
      <c r="AE112" s="468"/>
      <c r="AF112" s="468"/>
      <c r="AG112" s="468"/>
      <c r="AH112" s="468"/>
      <c r="AI112" s="479">
        <f t="shared" ref="AI112:FP112" si="38">sum(AC33:AI33)/($C$112/100000)</f>
        <v>13.91041692</v>
      </c>
      <c r="AJ112" s="479">
        <f t="shared" si="38"/>
        <v>13.91041692</v>
      </c>
      <c r="AK112" s="479">
        <f t="shared" si="38"/>
        <v>13.91041692</v>
      </c>
      <c r="AL112" s="479">
        <f t="shared" si="38"/>
        <v>9.936012082</v>
      </c>
      <c r="AM112" s="479">
        <f t="shared" si="38"/>
        <v>9.936012082</v>
      </c>
      <c r="AN112" s="479">
        <f t="shared" si="38"/>
        <v>17.88482175</v>
      </c>
      <c r="AO112" s="479">
        <f t="shared" si="38"/>
        <v>13.91041692</v>
      </c>
      <c r="AP112" s="479">
        <f t="shared" si="38"/>
        <v>11.9232145</v>
      </c>
      <c r="AQ112" s="479">
        <f t="shared" si="38"/>
        <v>11.9232145</v>
      </c>
      <c r="AR112" s="479">
        <f t="shared" si="38"/>
        <v>11.9232145</v>
      </c>
      <c r="AS112" s="479">
        <f t="shared" si="38"/>
        <v>11.9232145</v>
      </c>
      <c r="AT112" s="479">
        <f t="shared" si="38"/>
        <v>9.936012082</v>
      </c>
      <c r="AU112" s="479">
        <f t="shared" si="38"/>
        <v>1.987202416</v>
      </c>
      <c r="AV112" s="479">
        <f t="shared" si="38"/>
        <v>1.987202416</v>
      </c>
      <c r="AW112" s="479">
        <f t="shared" si="38"/>
        <v>0</v>
      </c>
      <c r="AX112" s="479">
        <f t="shared" si="38"/>
        <v>0</v>
      </c>
      <c r="AY112" s="479">
        <f t="shared" si="38"/>
        <v>0</v>
      </c>
      <c r="AZ112" s="479">
        <f t="shared" si="38"/>
        <v>0</v>
      </c>
      <c r="BA112" s="479">
        <f t="shared" si="38"/>
        <v>0</v>
      </c>
      <c r="BB112" s="479">
        <f t="shared" si="38"/>
        <v>0</v>
      </c>
      <c r="BC112" s="479">
        <f t="shared" si="38"/>
        <v>0</v>
      </c>
      <c r="BD112" s="479">
        <f t="shared" si="38"/>
        <v>0</v>
      </c>
      <c r="BE112" s="479">
        <f t="shared" si="38"/>
        <v>0</v>
      </c>
      <c r="BF112" s="479">
        <f t="shared" si="38"/>
        <v>0</v>
      </c>
      <c r="BG112" s="479">
        <f t="shared" si="38"/>
        <v>0</v>
      </c>
      <c r="BH112" s="479">
        <f t="shared" si="38"/>
        <v>1.987202416</v>
      </c>
      <c r="BI112" s="479">
        <f t="shared" si="38"/>
        <v>1.987202416</v>
      </c>
      <c r="BJ112" s="479">
        <f t="shared" si="38"/>
        <v>1.987202416</v>
      </c>
      <c r="BK112" s="479">
        <f t="shared" si="38"/>
        <v>3.974404833</v>
      </c>
      <c r="BL112" s="479">
        <f t="shared" si="38"/>
        <v>3.974404833</v>
      </c>
      <c r="BM112" s="479">
        <f t="shared" si="38"/>
        <v>3.974404833</v>
      </c>
      <c r="BN112" s="479">
        <f t="shared" si="38"/>
        <v>5.961607249</v>
      </c>
      <c r="BO112" s="479">
        <f t="shared" si="38"/>
        <v>5.961607249</v>
      </c>
      <c r="BP112" s="479">
        <f t="shared" si="38"/>
        <v>11.9232145</v>
      </c>
      <c r="BQ112" s="479">
        <f t="shared" si="38"/>
        <v>11.9232145</v>
      </c>
      <c r="BR112" s="479">
        <f t="shared" si="38"/>
        <v>15.89761933</v>
      </c>
      <c r="BS112" s="479">
        <f t="shared" si="38"/>
        <v>17.88482175</v>
      </c>
      <c r="BT112" s="479">
        <f t="shared" si="38"/>
        <v>17.88482175</v>
      </c>
      <c r="BU112" s="479">
        <f t="shared" si="38"/>
        <v>19.87202416</v>
      </c>
      <c r="BV112" s="479">
        <f t="shared" si="38"/>
        <v>21.85922658</v>
      </c>
      <c r="BW112" s="479">
        <f t="shared" si="38"/>
        <v>15.89761933</v>
      </c>
      <c r="BX112" s="479">
        <f t="shared" si="38"/>
        <v>15.89761933</v>
      </c>
      <c r="BY112" s="479">
        <f t="shared" si="38"/>
        <v>11.9232145</v>
      </c>
      <c r="BZ112" s="479">
        <f t="shared" si="38"/>
        <v>9.936012082</v>
      </c>
      <c r="CA112" s="479">
        <f t="shared" si="38"/>
        <v>11.9232145</v>
      </c>
      <c r="CB112" s="479">
        <f t="shared" si="38"/>
        <v>15.89761933</v>
      </c>
      <c r="CC112" s="479">
        <f t="shared" si="38"/>
        <v>15.89761933</v>
      </c>
      <c r="CD112" s="479">
        <f t="shared" si="38"/>
        <v>19.87202416</v>
      </c>
      <c r="CE112" s="479">
        <f t="shared" si="38"/>
        <v>19.87202416</v>
      </c>
      <c r="CF112" s="479">
        <f t="shared" si="38"/>
        <v>17.88482175</v>
      </c>
      <c r="CG112" s="479">
        <f t="shared" si="38"/>
        <v>17.88482175</v>
      </c>
      <c r="CH112" s="479">
        <f t="shared" si="38"/>
        <v>15.89761933</v>
      </c>
      <c r="CI112" s="479">
        <f t="shared" si="38"/>
        <v>7.948809666</v>
      </c>
      <c r="CJ112" s="479">
        <f t="shared" si="38"/>
        <v>5.961607249</v>
      </c>
      <c r="CK112" s="479">
        <f t="shared" si="38"/>
        <v>1.987202416</v>
      </c>
      <c r="CL112" s="479">
        <f t="shared" si="38"/>
        <v>1.987202416</v>
      </c>
      <c r="CM112" s="479">
        <f t="shared" si="38"/>
        <v>1.987202416</v>
      </c>
      <c r="CN112" s="479">
        <f t="shared" si="38"/>
        <v>1.987202416</v>
      </c>
      <c r="CO112" s="479">
        <f t="shared" si="38"/>
        <v>1.987202416</v>
      </c>
      <c r="CP112" s="479">
        <f t="shared" si="38"/>
        <v>1.987202416</v>
      </c>
      <c r="CQ112" s="479">
        <f t="shared" si="38"/>
        <v>5.961607249</v>
      </c>
      <c r="CR112" s="479">
        <f t="shared" si="38"/>
        <v>5.961607249</v>
      </c>
      <c r="CS112" s="479">
        <f t="shared" si="38"/>
        <v>5.961607249</v>
      </c>
      <c r="CT112" s="479">
        <f t="shared" si="38"/>
        <v>5.961607249</v>
      </c>
      <c r="CU112" s="479">
        <f t="shared" si="38"/>
        <v>33.78244108</v>
      </c>
      <c r="CV112" s="479">
        <f t="shared" si="38"/>
        <v>37.75684591</v>
      </c>
      <c r="CW112" s="479">
        <f t="shared" si="38"/>
        <v>37.75684591</v>
      </c>
      <c r="CX112" s="479">
        <f t="shared" si="38"/>
        <v>31.79523866</v>
      </c>
      <c r="CY112" s="479">
        <f t="shared" si="38"/>
        <v>31.79523866</v>
      </c>
      <c r="CZ112" s="479">
        <f t="shared" si="38"/>
        <v>31.79523866</v>
      </c>
      <c r="DA112" s="479">
        <f t="shared" si="38"/>
        <v>35.7696435</v>
      </c>
      <c r="DB112" s="479">
        <f t="shared" si="38"/>
        <v>13.91041692</v>
      </c>
      <c r="DC112" s="479">
        <f t="shared" si="38"/>
        <v>15.89761933</v>
      </c>
      <c r="DD112" s="479">
        <f t="shared" si="38"/>
        <v>17.88482175</v>
      </c>
      <c r="DE112" s="479">
        <f t="shared" si="38"/>
        <v>17.88482175</v>
      </c>
      <c r="DF112" s="479">
        <f t="shared" si="38"/>
        <v>17.88482175</v>
      </c>
      <c r="DG112" s="479">
        <f t="shared" si="38"/>
        <v>21.85922658</v>
      </c>
      <c r="DH112" s="479">
        <f t="shared" si="38"/>
        <v>21.85922658</v>
      </c>
      <c r="DI112" s="479">
        <f t="shared" si="38"/>
        <v>21.85922658</v>
      </c>
      <c r="DJ112" s="479">
        <f t="shared" si="38"/>
        <v>23.846429</v>
      </c>
      <c r="DK112" s="479">
        <f t="shared" si="38"/>
        <v>27.82083383</v>
      </c>
      <c r="DL112" s="479">
        <f t="shared" si="38"/>
        <v>31.79523866</v>
      </c>
      <c r="DM112" s="479">
        <f t="shared" si="38"/>
        <v>33.78244108</v>
      </c>
      <c r="DN112" s="479">
        <f t="shared" si="38"/>
        <v>35.7696435</v>
      </c>
      <c r="DO112" s="479">
        <f t="shared" si="38"/>
        <v>43.71845316</v>
      </c>
      <c r="DP112" s="479">
        <f t="shared" si="38"/>
        <v>37.75684591</v>
      </c>
      <c r="DQ112" s="479">
        <f t="shared" si="38"/>
        <v>29.80803625</v>
      </c>
      <c r="DR112" s="479">
        <f t="shared" si="38"/>
        <v>23.846429</v>
      </c>
      <c r="DS112" s="479">
        <f t="shared" si="38"/>
        <v>19.87202416</v>
      </c>
      <c r="DT112" s="479">
        <f t="shared" si="38"/>
        <v>21.85922658</v>
      </c>
      <c r="DU112" s="479">
        <f t="shared" si="38"/>
        <v>15.89761933</v>
      </c>
      <c r="DV112" s="479">
        <f t="shared" si="38"/>
        <v>3.974404833</v>
      </c>
      <c r="DW112" s="479">
        <f t="shared" si="38"/>
        <v>13.91041692</v>
      </c>
      <c r="DX112" s="479">
        <f t="shared" si="38"/>
        <v>19.87202416</v>
      </c>
      <c r="DY112" s="479">
        <f t="shared" si="38"/>
        <v>21.85922658</v>
      </c>
      <c r="DZ112" s="479">
        <f t="shared" si="38"/>
        <v>21.85922658</v>
      </c>
      <c r="EA112" s="479">
        <f t="shared" si="38"/>
        <v>35.7696435</v>
      </c>
      <c r="EB112" s="479">
        <f t="shared" si="38"/>
        <v>69.55208458</v>
      </c>
      <c r="EC112" s="479">
        <f t="shared" si="38"/>
        <v>103.3345257</v>
      </c>
      <c r="ED112" s="479">
        <f t="shared" si="38"/>
        <v>103.3345257</v>
      </c>
      <c r="EE112" s="479">
        <f t="shared" si="38"/>
        <v>137.1169667</v>
      </c>
      <c r="EF112" s="479">
        <f t="shared" si="38"/>
        <v>168.9122054</v>
      </c>
      <c r="EG112" s="479">
        <f t="shared" si="38"/>
        <v>188.7842296</v>
      </c>
      <c r="EH112" s="479">
        <f t="shared" si="38"/>
        <v>180.8354199</v>
      </c>
      <c r="EI112" s="479">
        <f t="shared" si="38"/>
        <v>156.9889909</v>
      </c>
      <c r="EJ112" s="479">
        <f t="shared" si="38"/>
        <v>141.0913716</v>
      </c>
      <c r="EK112" s="479">
        <f t="shared" si="38"/>
        <v>160.9633957</v>
      </c>
      <c r="EL112" s="479">
        <f t="shared" si="38"/>
        <v>153.0145861</v>
      </c>
      <c r="EM112" s="479">
        <f t="shared" si="38"/>
        <v>172.8866102</v>
      </c>
      <c r="EN112" s="479">
        <f t="shared" si="38"/>
        <v>162.9505981</v>
      </c>
      <c r="EO112" s="479">
        <f t="shared" si="38"/>
        <v>168.9122054</v>
      </c>
      <c r="EP112" s="479">
        <f t="shared" si="38"/>
        <v>162.9505981</v>
      </c>
      <c r="EQ112" s="479">
        <f t="shared" si="38"/>
        <v>174.8738126</v>
      </c>
      <c r="ER112" s="479">
        <f t="shared" si="38"/>
        <v>172.8866102</v>
      </c>
      <c r="ES112" s="479">
        <f t="shared" si="38"/>
        <v>162.9505981</v>
      </c>
      <c r="ET112" s="481">
        <f t="shared" si="38"/>
        <v>127.1809547</v>
      </c>
      <c r="EU112" s="481">
        <f t="shared" si="38"/>
        <v>133.1425619</v>
      </c>
      <c r="EV112" s="481">
        <f t="shared" si="38"/>
        <v>139.1041692</v>
      </c>
      <c r="EW112" s="481">
        <f t="shared" si="38"/>
        <v>151.0273836</v>
      </c>
      <c r="EX112" s="481">
        <f t="shared" si="38"/>
        <v>121.2193474</v>
      </c>
      <c r="EY112" s="481">
        <f t="shared" si="38"/>
        <v>131.1553595</v>
      </c>
      <c r="EZ112" s="481">
        <f t="shared" si="38"/>
        <v>143.078574</v>
      </c>
      <c r="FA112" s="481">
        <f t="shared" si="38"/>
        <v>131.1553595</v>
      </c>
      <c r="FB112" s="481">
        <f t="shared" si="38"/>
        <v>131.1553595</v>
      </c>
      <c r="FC112" s="481">
        <f t="shared" si="38"/>
        <v>117.2449426</v>
      </c>
      <c r="FD112" s="481">
        <f t="shared" si="38"/>
        <v>119.232145</v>
      </c>
      <c r="FE112" s="481">
        <f t="shared" si="38"/>
        <v>125.1937522</v>
      </c>
      <c r="FF112" s="481">
        <f t="shared" si="38"/>
        <v>107.3089305</v>
      </c>
      <c r="FG112" s="481">
        <f t="shared" si="38"/>
        <v>97.37291841</v>
      </c>
      <c r="FH112" s="481">
        <f t="shared" si="38"/>
        <v>143.078574</v>
      </c>
      <c r="FI112" s="481">
        <f t="shared" si="38"/>
        <v>129.1681571</v>
      </c>
      <c r="FJ112" s="506">
        <f t="shared" si="38"/>
        <v>147.0529788</v>
      </c>
      <c r="FK112" s="506">
        <f t="shared" si="38"/>
        <v>164.9378006</v>
      </c>
      <c r="FL112" s="506">
        <f t="shared" si="38"/>
        <v>174.8738126</v>
      </c>
      <c r="FM112" s="506">
        <f t="shared" si="38"/>
        <v>176.8610151</v>
      </c>
      <c r="FN112" s="506">
        <f t="shared" si="38"/>
        <v>162.9505981</v>
      </c>
      <c r="FO112" s="506">
        <f t="shared" si="38"/>
        <v>119.232145</v>
      </c>
      <c r="FP112" s="506">
        <f t="shared" si="38"/>
        <v>127.1809547</v>
      </c>
      <c r="FQ112" s="468"/>
      <c r="FR112" s="471"/>
      <c r="FS112" s="482">
        <f t="shared" si="10"/>
        <v>-0.01538461538</v>
      </c>
      <c r="FT112" s="473"/>
      <c r="FU112" s="474"/>
      <c r="FV112" s="469"/>
      <c r="FW112" s="469"/>
      <c r="FX112" s="469"/>
      <c r="FY112" s="469"/>
      <c r="FZ112" s="469"/>
      <c r="GA112" s="469"/>
      <c r="GB112" s="469"/>
      <c r="GC112" s="469"/>
      <c r="GD112" s="469"/>
      <c r="GE112" s="469"/>
      <c r="GF112" s="469"/>
      <c r="GG112" s="469"/>
      <c r="GH112" s="469"/>
      <c r="GI112" s="469"/>
      <c r="GJ112" s="469"/>
      <c r="GK112" s="469"/>
    </row>
    <row r="113" ht="15.75" customHeight="1">
      <c r="A113" s="472">
        <v>31.0</v>
      </c>
      <c r="B113" s="469" t="s">
        <v>131</v>
      </c>
      <c r="C113" s="474">
        <v>104371.0</v>
      </c>
      <c r="D113" s="466"/>
      <c r="E113" s="466"/>
      <c r="F113" s="466"/>
      <c r="G113" s="466"/>
      <c r="H113" s="466"/>
      <c r="I113" s="466"/>
      <c r="J113" s="467"/>
      <c r="K113" s="467"/>
      <c r="L113" s="467"/>
      <c r="M113" s="467"/>
      <c r="N113" s="467"/>
      <c r="O113" s="467"/>
      <c r="P113" s="467"/>
      <c r="Q113" s="467"/>
      <c r="R113" s="468"/>
      <c r="S113" s="468"/>
      <c r="T113" s="468"/>
      <c r="U113" s="469"/>
      <c r="V113" s="469"/>
      <c r="W113" s="469"/>
      <c r="X113" s="469"/>
      <c r="Y113" s="469"/>
      <c r="Z113" s="469"/>
      <c r="AA113" s="469"/>
      <c r="AB113" s="469"/>
      <c r="AC113" s="469"/>
      <c r="AD113" s="469"/>
      <c r="AE113" s="468"/>
      <c r="AF113" s="468"/>
      <c r="AG113" s="468"/>
      <c r="AH113" s="468"/>
      <c r="AI113" s="479">
        <f t="shared" ref="AI113:FP113" si="39">sum(AC34:AI34)/($C$113/100000)</f>
        <v>0</v>
      </c>
      <c r="AJ113" s="479">
        <f t="shared" si="39"/>
        <v>0</v>
      </c>
      <c r="AK113" s="479">
        <f t="shared" si="39"/>
        <v>0</v>
      </c>
      <c r="AL113" s="479">
        <f t="shared" si="39"/>
        <v>0</v>
      </c>
      <c r="AM113" s="479">
        <f t="shared" si="39"/>
        <v>0</v>
      </c>
      <c r="AN113" s="479">
        <f t="shared" si="39"/>
        <v>0</v>
      </c>
      <c r="AO113" s="479">
        <f t="shared" si="39"/>
        <v>0</v>
      </c>
      <c r="AP113" s="479">
        <f t="shared" si="39"/>
        <v>0</v>
      </c>
      <c r="AQ113" s="479">
        <f t="shared" si="39"/>
        <v>0</v>
      </c>
      <c r="AR113" s="479">
        <f t="shared" si="39"/>
        <v>0</v>
      </c>
      <c r="AS113" s="479">
        <f t="shared" si="39"/>
        <v>0</v>
      </c>
      <c r="AT113" s="479">
        <f t="shared" si="39"/>
        <v>0</v>
      </c>
      <c r="AU113" s="479">
        <f t="shared" si="39"/>
        <v>0</v>
      </c>
      <c r="AV113" s="479">
        <f t="shared" si="39"/>
        <v>0</v>
      </c>
      <c r="AW113" s="479">
        <f t="shared" si="39"/>
        <v>0</v>
      </c>
      <c r="AX113" s="479">
        <f t="shared" si="39"/>
        <v>0</v>
      </c>
      <c r="AY113" s="479">
        <f t="shared" si="39"/>
        <v>0</v>
      </c>
      <c r="AZ113" s="479">
        <f t="shared" si="39"/>
        <v>0</v>
      </c>
      <c r="BA113" s="479">
        <f t="shared" si="39"/>
        <v>0</v>
      </c>
      <c r="BB113" s="479">
        <f t="shared" si="39"/>
        <v>0</v>
      </c>
      <c r="BC113" s="479">
        <f t="shared" si="39"/>
        <v>0</v>
      </c>
      <c r="BD113" s="479">
        <f t="shared" si="39"/>
        <v>0</v>
      </c>
      <c r="BE113" s="479">
        <f t="shared" si="39"/>
        <v>2.874361652</v>
      </c>
      <c r="BF113" s="479">
        <f t="shared" si="39"/>
        <v>2.874361652</v>
      </c>
      <c r="BG113" s="479">
        <f t="shared" si="39"/>
        <v>5.748723304</v>
      </c>
      <c r="BH113" s="479">
        <f t="shared" si="39"/>
        <v>6.706843855</v>
      </c>
      <c r="BI113" s="479">
        <f t="shared" si="39"/>
        <v>11.49744661</v>
      </c>
      <c r="BJ113" s="479">
        <f t="shared" si="39"/>
        <v>18.20429046</v>
      </c>
      <c r="BK113" s="479">
        <f t="shared" si="39"/>
        <v>19.16241101</v>
      </c>
      <c r="BL113" s="479">
        <f t="shared" si="39"/>
        <v>19.16241101</v>
      </c>
      <c r="BM113" s="479">
        <f t="shared" si="39"/>
        <v>22.03677267</v>
      </c>
      <c r="BN113" s="479">
        <f t="shared" si="39"/>
        <v>21.07865212</v>
      </c>
      <c r="BO113" s="479">
        <f t="shared" si="39"/>
        <v>26.82737542</v>
      </c>
      <c r="BP113" s="479">
        <f t="shared" si="39"/>
        <v>23.95301377</v>
      </c>
      <c r="BQ113" s="479">
        <f t="shared" si="39"/>
        <v>18.20429046</v>
      </c>
      <c r="BR113" s="479">
        <f t="shared" si="39"/>
        <v>18.20429046</v>
      </c>
      <c r="BS113" s="479">
        <f t="shared" si="39"/>
        <v>15.32992881</v>
      </c>
      <c r="BT113" s="479">
        <f t="shared" si="39"/>
        <v>12.45556716</v>
      </c>
      <c r="BU113" s="479">
        <f t="shared" si="39"/>
        <v>19.16241101</v>
      </c>
      <c r="BV113" s="479">
        <f t="shared" si="39"/>
        <v>14.37180826</v>
      </c>
      <c r="BW113" s="479">
        <f t="shared" si="39"/>
        <v>13.41368771</v>
      </c>
      <c r="BX113" s="479">
        <f t="shared" si="39"/>
        <v>13.41368771</v>
      </c>
      <c r="BY113" s="479">
        <f t="shared" si="39"/>
        <v>14.37180826</v>
      </c>
      <c r="BZ113" s="479">
        <f t="shared" si="39"/>
        <v>16.28804936</v>
      </c>
      <c r="CA113" s="479">
        <f t="shared" si="39"/>
        <v>17.24616991</v>
      </c>
      <c r="CB113" s="479">
        <f t="shared" si="39"/>
        <v>9.581205507</v>
      </c>
      <c r="CC113" s="479">
        <f t="shared" si="39"/>
        <v>7.664964406</v>
      </c>
      <c r="CD113" s="479">
        <f t="shared" si="39"/>
        <v>7.664964406</v>
      </c>
      <c r="CE113" s="479">
        <f t="shared" si="39"/>
        <v>7.664964406</v>
      </c>
      <c r="CF113" s="479">
        <f t="shared" si="39"/>
        <v>7.664964406</v>
      </c>
      <c r="CG113" s="479">
        <f t="shared" si="39"/>
        <v>6.706843855</v>
      </c>
      <c r="CH113" s="479">
        <f t="shared" si="39"/>
        <v>5.748723304</v>
      </c>
      <c r="CI113" s="479">
        <f t="shared" si="39"/>
        <v>5.748723304</v>
      </c>
      <c r="CJ113" s="479">
        <f t="shared" si="39"/>
        <v>5.748723304</v>
      </c>
      <c r="CK113" s="479">
        <f t="shared" si="39"/>
        <v>4.790602754</v>
      </c>
      <c r="CL113" s="479">
        <f t="shared" si="39"/>
        <v>3.832482203</v>
      </c>
      <c r="CM113" s="479">
        <f t="shared" si="39"/>
        <v>1.916241101</v>
      </c>
      <c r="CN113" s="479">
        <f t="shared" si="39"/>
        <v>0.9581205507</v>
      </c>
      <c r="CO113" s="479">
        <f t="shared" si="39"/>
        <v>0.9581205507</v>
      </c>
      <c r="CP113" s="479">
        <f t="shared" si="39"/>
        <v>0.9581205507</v>
      </c>
      <c r="CQ113" s="479">
        <f t="shared" si="39"/>
        <v>0.9581205507</v>
      </c>
      <c r="CR113" s="479">
        <f t="shared" si="39"/>
        <v>0.9581205507</v>
      </c>
      <c r="CS113" s="479">
        <f t="shared" si="39"/>
        <v>1.916241101</v>
      </c>
      <c r="CT113" s="479">
        <f t="shared" si="39"/>
        <v>2.874361652</v>
      </c>
      <c r="CU113" s="479">
        <f t="shared" si="39"/>
        <v>2.874361652</v>
      </c>
      <c r="CV113" s="479">
        <f t="shared" si="39"/>
        <v>3.832482203</v>
      </c>
      <c r="CW113" s="479">
        <f t="shared" si="39"/>
        <v>2.874361652</v>
      </c>
      <c r="CX113" s="479">
        <f t="shared" si="39"/>
        <v>3.832482203</v>
      </c>
      <c r="CY113" s="479">
        <f t="shared" si="39"/>
        <v>4.790602754</v>
      </c>
      <c r="CZ113" s="479">
        <f t="shared" si="39"/>
        <v>3.832482203</v>
      </c>
      <c r="DA113" s="479">
        <f t="shared" si="39"/>
        <v>5.748723304</v>
      </c>
      <c r="DB113" s="479">
        <f t="shared" si="39"/>
        <v>5.748723304</v>
      </c>
      <c r="DC113" s="479">
        <f t="shared" si="39"/>
        <v>4.790602754</v>
      </c>
      <c r="DD113" s="479">
        <f t="shared" si="39"/>
        <v>5.748723304</v>
      </c>
      <c r="DE113" s="479">
        <f t="shared" si="39"/>
        <v>4.790602754</v>
      </c>
      <c r="DF113" s="479">
        <f t="shared" si="39"/>
        <v>3.832482203</v>
      </c>
      <c r="DG113" s="479">
        <f t="shared" si="39"/>
        <v>6.706843855</v>
      </c>
      <c r="DH113" s="479">
        <f t="shared" si="39"/>
        <v>3.832482203</v>
      </c>
      <c r="DI113" s="479">
        <f t="shared" si="39"/>
        <v>3.832482203</v>
      </c>
      <c r="DJ113" s="479">
        <f t="shared" si="39"/>
        <v>5.748723304</v>
      </c>
      <c r="DK113" s="479">
        <f t="shared" si="39"/>
        <v>4.790602754</v>
      </c>
      <c r="DL113" s="479">
        <f t="shared" si="39"/>
        <v>4.790602754</v>
      </c>
      <c r="DM113" s="479">
        <f t="shared" si="39"/>
        <v>4.790602754</v>
      </c>
      <c r="DN113" s="479">
        <f t="shared" si="39"/>
        <v>1.916241101</v>
      </c>
      <c r="DO113" s="479">
        <f t="shared" si="39"/>
        <v>1.916241101</v>
      </c>
      <c r="DP113" s="479">
        <f t="shared" si="39"/>
        <v>3.832482203</v>
      </c>
      <c r="DQ113" s="479">
        <f t="shared" si="39"/>
        <v>6.706843855</v>
      </c>
      <c r="DR113" s="479">
        <f t="shared" si="39"/>
        <v>8.623084957</v>
      </c>
      <c r="DS113" s="479">
        <f t="shared" si="39"/>
        <v>10.53932606</v>
      </c>
      <c r="DT113" s="479">
        <f t="shared" si="39"/>
        <v>12.45556716</v>
      </c>
      <c r="DU113" s="479">
        <f t="shared" si="39"/>
        <v>12.45556716</v>
      </c>
      <c r="DV113" s="479">
        <f t="shared" si="39"/>
        <v>13.41368771</v>
      </c>
      <c r="DW113" s="479">
        <f t="shared" si="39"/>
        <v>12.45556716</v>
      </c>
      <c r="DX113" s="479">
        <f t="shared" si="39"/>
        <v>9.581205507</v>
      </c>
      <c r="DY113" s="479">
        <f t="shared" si="39"/>
        <v>10.53932606</v>
      </c>
      <c r="DZ113" s="479">
        <f t="shared" si="39"/>
        <v>12.45556716</v>
      </c>
      <c r="EA113" s="479">
        <f t="shared" si="39"/>
        <v>11.49744661</v>
      </c>
      <c r="EB113" s="479">
        <f t="shared" si="39"/>
        <v>17.24616991</v>
      </c>
      <c r="EC113" s="479">
        <f t="shared" si="39"/>
        <v>20.12053157</v>
      </c>
      <c r="ED113" s="479">
        <f t="shared" si="39"/>
        <v>19.16241101</v>
      </c>
      <c r="EE113" s="479">
        <f t="shared" si="39"/>
        <v>22.03677267</v>
      </c>
      <c r="EF113" s="479">
        <f t="shared" si="39"/>
        <v>20.12053157</v>
      </c>
      <c r="EG113" s="479">
        <f t="shared" si="39"/>
        <v>18.20429046</v>
      </c>
      <c r="EH113" s="479">
        <f t="shared" si="39"/>
        <v>22.03677267</v>
      </c>
      <c r="EI113" s="479">
        <f t="shared" si="39"/>
        <v>18.20429046</v>
      </c>
      <c r="EJ113" s="479">
        <f t="shared" si="39"/>
        <v>16.28804936</v>
      </c>
      <c r="EK113" s="479">
        <f t="shared" si="39"/>
        <v>18.20429046</v>
      </c>
      <c r="EL113" s="479">
        <f t="shared" si="39"/>
        <v>18.20429046</v>
      </c>
      <c r="EM113" s="479">
        <f t="shared" si="39"/>
        <v>21.07865212</v>
      </c>
      <c r="EN113" s="479">
        <f t="shared" si="39"/>
        <v>21.07865212</v>
      </c>
      <c r="EO113" s="479">
        <f t="shared" si="39"/>
        <v>21.07865212</v>
      </c>
      <c r="EP113" s="479">
        <f t="shared" si="39"/>
        <v>30.65985762</v>
      </c>
      <c r="EQ113" s="479">
        <f t="shared" si="39"/>
        <v>32.57609872</v>
      </c>
      <c r="ER113" s="479">
        <f t="shared" si="39"/>
        <v>30.65985762</v>
      </c>
      <c r="ES113" s="479">
        <f t="shared" si="39"/>
        <v>33.53421928</v>
      </c>
      <c r="ET113" s="484">
        <f t="shared" si="39"/>
        <v>35.45046038</v>
      </c>
      <c r="EU113" s="484">
        <f t="shared" si="39"/>
        <v>36.40858093</v>
      </c>
      <c r="EV113" s="484">
        <f t="shared" si="39"/>
        <v>37.36670148</v>
      </c>
      <c r="EW113" s="484">
        <f t="shared" si="39"/>
        <v>33.53421928</v>
      </c>
      <c r="EX113" s="484">
        <f t="shared" si="39"/>
        <v>33.53421928</v>
      </c>
      <c r="EY113" s="484">
        <f t="shared" si="39"/>
        <v>53.65475084</v>
      </c>
      <c r="EZ113" s="484">
        <f t="shared" si="39"/>
        <v>55.57099194</v>
      </c>
      <c r="FA113" s="484">
        <f t="shared" si="39"/>
        <v>62.2778358</v>
      </c>
      <c r="FB113" s="484">
        <f t="shared" si="39"/>
        <v>62.2778358</v>
      </c>
      <c r="FC113" s="484">
        <f t="shared" si="39"/>
        <v>57.48723304</v>
      </c>
      <c r="FD113" s="484">
        <f t="shared" si="39"/>
        <v>66.110318</v>
      </c>
      <c r="FE113" s="484">
        <f t="shared" si="39"/>
        <v>68.0265591</v>
      </c>
      <c r="FF113" s="484">
        <f t="shared" si="39"/>
        <v>67.06843855</v>
      </c>
      <c r="FG113" s="484">
        <f t="shared" si="39"/>
        <v>67.06843855</v>
      </c>
      <c r="FH113" s="484">
        <f t="shared" si="39"/>
        <v>62.2778358</v>
      </c>
      <c r="FI113" s="484">
        <f t="shared" si="39"/>
        <v>64.1940769</v>
      </c>
      <c r="FJ113" s="507">
        <f t="shared" si="39"/>
        <v>73.77528241</v>
      </c>
      <c r="FK113" s="507">
        <f t="shared" si="39"/>
        <v>71.8590413</v>
      </c>
      <c r="FL113" s="507">
        <f t="shared" si="39"/>
        <v>76.64964406</v>
      </c>
      <c r="FM113" s="507">
        <f t="shared" si="39"/>
        <v>61.31971525</v>
      </c>
      <c r="FN113" s="507">
        <f t="shared" si="39"/>
        <v>60.3615947</v>
      </c>
      <c r="FO113" s="507">
        <f t="shared" si="39"/>
        <v>61.31971525</v>
      </c>
      <c r="FP113" s="507">
        <f t="shared" si="39"/>
        <v>59.40347415</v>
      </c>
      <c r="FQ113" s="468"/>
      <c r="FR113" s="471"/>
      <c r="FS113" s="482">
        <f t="shared" si="10"/>
        <v>-0.07462686567</v>
      </c>
      <c r="FT113" s="473"/>
      <c r="FU113" s="474"/>
      <c r="FV113" s="469"/>
      <c r="FW113" s="469"/>
      <c r="FX113" s="469"/>
      <c r="FY113" s="469"/>
      <c r="FZ113" s="469"/>
      <c r="GA113" s="469"/>
      <c r="GB113" s="469"/>
      <c r="GC113" s="469"/>
      <c r="GD113" s="469"/>
      <c r="GE113" s="469"/>
      <c r="GF113" s="469"/>
      <c r="GG113" s="469"/>
      <c r="GH113" s="469"/>
      <c r="GI113" s="469"/>
      <c r="GJ113" s="469"/>
      <c r="GK113" s="469"/>
    </row>
    <row r="114" ht="15.75" customHeight="1">
      <c r="A114" s="472">
        <v>32.0</v>
      </c>
      <c r="B114" s="469" t="s">
        <v>132</v>
      </c>
      <c r="C114" s="474">
        <v>35801.0</v>
      </c>
      <c r="D114" s="466"/>
      <c r="E114" s="466"/>
      <c r="F114" s="466"/>
      <c r="G114" s="466"/>
      <c r="H114" s="466"/>
      <c r="I114" s="466"/>
      <c r="J114" s="467"/>
      <c r="K114" s="467"/>
      <c r="L114" s="467"/>
      <c r="M114" s="467"/>
      <c r="N114" s="467"/>
      <c r="O114" s="467"/>
      <c r="P114" s="467"/>
      <c r="Q114" s="467"/>
      <c r="R114" s="468"/>
      <c r="S114" s="468"/>
      <c r="T114" s="468"/>
      <c r="U114" s="469"/>
      <c r="V114" s="469"/>
      <c r="W114" s="469"/>
      <c r="X114" s="469"/>
      <c r="Y114" s="469"/>
      <c r="Z114" s="469"/>
      <c r="AA114" s="469"/>
      <c r="AB114" s="469"/>
      <c r="AC114" s="469"/>
      <c r="AD114" s="469"/>
      <c r="AE114" s="468"/>
      <c r="AF114" s="468"/>
      <c r="AG114" s="468"/>
      <c r="AH114" s="468"/>
      <c r="AI114" s="479">
        <f t="shared" ref="AI114:FP114" si="40">sum(AC35:AI35)/($C$114/100000)</f>
        <v>0</v>
      </c>
      <c r="AJ114" s="479">
        <f t="shared" si="40"/>
        <v>0</v>
      </c>
      <c r="AK114" s="479">
        <f t="shared" si="40"/>
        <v>0</v>
      </c>
      <c r="AL114" s="479">
        <f t="shared" si="40"/>
        <v>0</v>
      </c>
      <c r="AM114" s="479">
        <f t="shared" si="40"/>
        <v>0</v>
      </c>
      <c r="AN114" s="479">
        <f t="shared" si="40"/>
        <v>0</v>
      </c>
      <c r="AO114" s="479">
        <f t="shared" si="40"/>
        <v>0</v>
      </c>
      <c r="AP114" s="479">
        <f t="shared" si="40"/>
        <v>0</v>
      </c>
      <c r="AQ114" s="479">
        <f t="shared" si="40"/>
        <v>0</v>
      </c>
      <c r="AR114" s="479">
        <f t="shared" si="40"/>
        <v>0</v>
      </c>
      <c r="AS114" s="479">
        <f t="shared" si="40"/>
        <v>0</v>
      </c>
      <c r="AT114" s="479">
        <f t="shared" si="40"/>
        <v>0</v>
      </c>
      <c r="AU114" s="479">
        <f t="shared" si="40"/>
        <v>0</v>
      </c>
      <c r="AV114" s="479">
        <f t="shared" si="40"/>
        <v>0</v>
      </c>
      <c r="AW114" s="479">
        <f t="shared" si="40"/>
        <v>0</v>
      </c>
      <c r="AX114" s="479">
        <f t="shared" si="40"/>
        <v>0</v>
      </c>
      <c r="AY114" s="479">
        <f t="shared" si="40"/>
        <v>0</v>
      </c>
      <c r="AZ114" s="479">
        <f t="shared" si="40"/>
        <v>0</v>
      </c>
      <c r="BA114" s="479">
        <f t="shared" si="40"/>
        <v>0</v>
      </c>
      <c r="BB114" s="479">
        <f t="shared" si="40"/>
        <v>0</v>
      </c>
      <c r="BC114" s="479">
        <f t="shared" si="40"/>
        <v>0</v>
      </c>
      <c r="BD114" s="479">
        <f t="shared" si="40"/>
        <v>0</v>
      </c>
      <c r="BE114" s="479">
        <f t="shared" si="40"/>
        <v>0</v>
      </c>
      <c r="BF114" s="479">
        <f t="shared" si="40"/>
        <v>2.793218067</v>
      </c>
      <c r="BG114" s="479">
        <f t="shared" si="40"/>
        <v>2.793218067</v>
      </c>
      <c r="BH114" s="479">
        <f t="shared" si="40"/>
        <v>2.793218067</v>
      </c>
      <c r="BI114" s="479">
        <f t="shared" si="40"/>
        <v>2.793218067</v>
      </c>
      <c r="BJ114" s="479">
        <f t="shared" si="40"/>
        <v>2.793218067</v>
      </c>
      <c r="BK114" s="479">
        <f t="shared" si="40"/>
        <v>2.793218067</v>
      </c>
      <c r="BL114" s="479">
        <f t="shared" si="40"/>
        <v>2.793218067</v>
      </c>
      <c r="BM114" s="479">
        <f t="shared" si="40"/>
        <v>5.586436133</v>
      </c>
      <c r="BN114" s="479">
        <f t="shared" si="40"/>
        <v>5.586436133</v>
      </c>
      <c r="BO114" s="479">
        <f t="shared" si="40"/>
        <v>5.586436133</v>
      </c>
      <c r="BP114" s="479">
        <f t="shared" si="40"/>
        <v>5.586436133</v>
      </c>
      <c r="BQ114" s="479">
        <f t="shared" si="40"/>
        <v>11.17287227</v>
      </c>
      <c r="BR114" s="479">
        <f t="shared" si="40"/>
        <v>13.96609033</v>
      </c>
      <c r="BS114" s="479">
        <f t="shared" si="40"/>
        <v>16.7593084</v>
      </c>
      <c r="BT114" s="479">
        <f t="shared" si="40"/>
        <v>13.96609033</v>
      </c>
      <c r="BU114" s="479">
        <f t="shared" si="40"/>
        <v>13.96609033</v>
      </c>
      <c r="BV114" s="479">
        <f t="shared" si="40"/>
        <v>13.96609033</v>
      </c>
      <c r="BW114" s="479">
        <f t="shared" si="40"/>
        <v>13.96609033</v>
      </c>
      <c r="BX114" s="479">
        <f t="shared" si="40"/>
        <v>8.3796542</v>
      </c>
      <c r="BY114" s="479">
        <f t="shared" si="40"/>
        <v>5.586436133</v>
      </c>
      <c r="BZ114" s="479">
        <f t="shared" si="40"/>
        <v>11.17287227</v>
      </c>
      <c r="CA114" s="479">
        <f t="shared" si="40"/>
        <v>8.3796542</v>
      </c>
      <c r="CB114" s="479">
        <f t="shared" si="40"/>
        <v>8.3796542</v>
      </c>
      <c r="CC114" s="479">
        <f t="shared" si="40"/>
        <v>8.3796542</v>
      </c>
      <c r="CD114" s="479">
        <f t="shared" si="40"/>
        <v>8.3796542</v>
      </c>
      <c r="CE114" s="479">
        <f t="shared" si="40"/>
        <v>8.3796542</v>
      </c>
      <c r="CF114" s="479">
        <f t="shared" si="40"/>
        <v>8.3796542</v>
      </c>
      <c r="CG114" s="479">
        <f t="shared" si="40"/>
        <v>0</v>
      </c>
      <c r="CH114" s="479">
        <f t="shared" si="40"/>
        <v>0</v>
      </c>
      <c r="CI114" s="479">
        <f t="shared" si="40"/>
        <v>0</v>
      </c>
      <c r="CJ114" s="479">
        <f t="shared" si="40"/>
        <v>0</v>
      </c>
      <c r="CK114" s="479">
        <f t="shared" si="40"/>
        <v>0</v>
      </c>
      <c r="CL114" s="479">
        <f t="shared" si="40"/>
        <v>2.793218067</v>
      </c>
      <c r="CM114" s="479">
        <f t="shared" si="40"/>
        <v>2.793218067</v>
      </c>
      <c r="CN114" s="479">
        <f t="shared" si="40"/>
        <v>5.586436133</v>
      </c>
      <c r="CO114" s="479">
        <f t="shared" si="40"/>
        <v>5.586436133</v>
      </c>
      <c r="CP114" s="479">
        <f t="shared" si="40"/>
        <v>5.586436133</v>
      </c>
      <c r="CQ114" s="479">
        <f t="shared" si="40"/>
        <v>5.586436133</v>
      </c>
      <c r="CR114" s="479">
        <f t="shared" si="40"/>
        <v>5.586436133</v>
      </c>
      <c r="CS114" s="479">
        <f t="shared" si="40"/>
        <v>2.793218067</v>
      </c>
      <c r="CT114" s="479">
        <f t="shared" si="40"/>
        <v>2.793218067</v>
      </c>
      <c r="CU114" s="479">
        <f t="shared" si="40"/>
        <v>11.17287227</v>
      </c>
      <c r="CV114" s="479">
        <f t="shared" si="40"/>
        <v>11.17287227</v>
      </c>
      <c r="CW114" s="479">
        <f t="shared" si="40"/>
        <v>16.7593084</v>
      </c>
      <c r="CX114" s="479">
        <f t="shared" si="40"/>
        <v>16.7593084</v>
      </c>
      <c r="CY114" s="479">
        <f t="shared" si="40"/>
        <v>16.7593084</v>
      </c>
      <c r="CZ114" s="479">
        <f t="shared" si="40"/>
        <v>22.34574453</v>
      </c>
      <c r="DA114" s="479">
        <f t="shared" si="40"/>
        <v>22.34574453</v>
      </c>
      <c r="DB114" s="479">
        <f t="shared" si="40"/>
        <v>13.96609033</v>
      </c>
      <c r="DC114" s="479">
        <f t="shared" si="40"/>
        <v>13.96609033</v>
      </c>
      <c r="DD114" s="479">
        <f t="shared" si="40"/>
        <v>8.3796542</v>
      </c>
      <c r="DE114" s="479">
        <f t="shared" si="40"/>
        <v>8.3796542</v>
      </c>
      <c r="DF114" s="479">
        <f t="shared" si="40"/>
        <v>8.3796542</v>
      </c>
      <c r="DG114" s="479">
        <f t="shared" si="40"/>
        <v>5.586436133</v>
      </c>
      <c r="DH114" s="479">
        <f t="shared" si="40"/>
        <v>5.586436133</v>
      </c>
      <c r="DI114" s="479">
        <f t="shared" si="40"/>
        <v>2.793218067</v>
      </c>
      <c r="DJ114" s="479">
        <f t="shared" si="40"/>
        <v>2.793218067</v>
      </c>
      <c r="DK114" s="479">
        <f t="shared" si="40"/>
        <v>2.793218067</v>
      </c>
      <c r="DL114" s="479">
        <f t="shared" si="40"/>
        <v>2.793218067</v>
      </c>
      <c r="DM114" s="479">
        <f t="shared" si="40"/>
        <v>2.793218067</v>
      </c>
      <c r="DN114" s="479">
        <f t="shared" si="40"/>
        <v>0</v>
      </c>
      <c r="DO114" s="479">
        <f t="shared" si="40"/>
        <v>0</v>
      </c>
      <c r="DP114" s="479">
        <f t="shared" si="40"/>
        <v>0</v>
      </c>
      <c r="DQ114" s="479">
        <f t="shared" si="40"/>
        <v>0</v>
      </c>
      <c r="DR114" s="479">
        <f t="shared" si="40"/>
        <v>0</v>
      </c>
      <c r="DS114" s="479">
        <f t="shared" si="40"/>
        <v>0</v>
      </c>
      <c r="DT114" s="479">
        <f t="shared" si="40"/>
        <v>0</v>
      </c>
      <c r="DU114" s="479">
        <f t="shared" si="40"/>
        <v>2.793218067</v>
      </c>
      <c r="DV114" s="479">
        <f t="shared" si="40"/>
        <v>2.793218067</v>
      </c>
      <c r="DW114" s="479">
        <f t="shared" si="40"/>
        <v>2.793218067</v>
      </c>
      <c r="DX114" s="479">
        <f t="shared" si="40"/>
        <v>2.793218067</v>
      </c>
      <c r="DY114" s="479">
        <f t="shared" si="40"/>
        <v>2.793218067</v>
      </c>
      <c r="DZ114" s="479">
        <f t="shared" si="40"/>
        <v>2.793218067</v>
      </c>
      <c r="EA114" s="479">
        <f t="shared" si="40"/>
        <v>2.793218067</v>
      </c>
      <c r="EB114" s="479">
        <f t="shared" si="40"/>
        <v>0</v>
      </c>
      <c r="EC114" s="479">
        <f t="shared" si="40"/>
        <v>0</v>
      </c>
      <c r="ED114" s="479">
        <f t="shared" si="40"/>
        <v>0</v>
      </c>
      <c r="EE114" s="479">
        <f t="shared" si="40"/>
        <v>0</v>
      </c>
      <c r="EF114" s="479">
        <f t="shared" si="40"/>
        <v>0</v>
      </c>
      <c r="EG114" s="479">
        <f t="shared" si="40"/>
        <v>0</v>
      </c>
      <c r="EH114" s="479">
        <f t="shared" si="40"/>
        <v>2.793218067</v>
      </c>
      <c r="EI114" s="479">
        <f t="shared" si="40"/>
        <v>2.793218067</v>
      </c>
      <c r="EJ114" s="479">
        <f t="shared" si="40"/>
        <v>2.793218067</v>
      </c>
      <c r="EK114" s="479">
        <f t="shared" si="40"/>
        <v>2.793218067</v>
      </c>
      <c r="EL114" s="479">
        <f t="shared" si="40"/>
        <v>2.793218067</v>
      </c>
      <c r="EM114" s="479">
        <f t="shared" si="40"/>
        <v>2.793218067</v>
      </c>
      <c r="EN114" s="479">
        <f t="shared" si="40"/>
        <v>2.793218067</v>
      </c>
      <c r="EO114" s="479">
        <f t="shared" si="40"/>
        <v>0</v>
      </c>
      <c r="EP114" s="479">
        <f t="shared" si="40"/>
        <v>0</v>
      </c>
      <c r="EQ114" s="479">
        <f t="shared" si="40"/>
        <v>0</v>
      </c>
      <c r="ER114" s="479">
        <f t="shared" si="40"/>
        <v>0</v>
      </c>
      <c r="ES114" s="479">
        <f t="shared" si="40"/>
        <v>0</v>
      </c>
      <c r="ET114" s="485">
        <f t="shared" si="40"/>
        <v>0</v>
      </c>
      <c r="EU114" s="485">
        <f t="shared" si="40"/>
        <v>0</v>
      </c>
      <c r="EV114" s="485">
        <f t="shared" si="40"/>
        <v>0</v>
      </c>
      <c r="EW114" s="485">
        <f t="shared" si="40"/>
        <v>0</v>
      </c>
      <c r="EX114" s="485">
        <f t="shared" si="40"/>
        <v>0</v>
      </c>
      <c r="EY114" s="485">
        <f t="shared" si="40"/>
        <v>0</v>
      </c>
      <c r="EZ114" s="485">
        <f t="shared" si="40"/>
        <v>2.793218067</v>
      </c>
      <c r="FA114" s="485">
        <f t="shared" si="40"/>
        <v>11.17287227</v>
      </c>
      <c r="FB114" s="485">
        <f t="shared" si="40"/>
        <v>13.96609033</v>
      </c>
      <c r="FC114" s="485">
        <f t="shared" si="40"/>
        <v>16.7593084</v>
      </c>
      <c r="FD114" s="485">
        <f t="shared" si="40"/>
        <v>19.55252647</v>
      </c>
      <c r="FE114" s="485">
        <f t="shared" si="40"/>
        <v>25.1389626</v>
      </c>
      <c r="FF114" s="485">
        <f t="shared" si="40"/>
        <v>25.1389626</v>
      </c>
      <c r="FG114" s="485">
        <f t="shared" si="40"/>
        <v>25.1389626</v>
      </c>
      <c r="FH114" s="485">
        <f t="shared" si="40"/>
        <v>16.7593084</v>
      </c>
      <c r="FI114" s="485">
        <f t="shared" si="40"/>
        <v>13.96609033</v>
      </c>
      <c r="FJ114" s="485">
        <f t="shared" si="40"/>
        <v>13.96609033</v>
      </c>
      <c r="FK114" s="485">
        <f t="shared" si="40"/>
        <v>11.17287227</v>
      </c>
      <c r="FL114" s="485">
        <f t="shared" si="40"/>
        <v>16.7593084</v>
      </c>
      <c r="FM114" s="485">
        <f t="shared" si="40"/>
        <v>47.48470713</v>
      </c>
      <c r="FN114" s="485">
        <f t="shared" si="40"/>
        <v>50.2779252</v>
      </c>
      <c r="FO114" s="485">
        <f t="shared" si="40"/>
        <v>50.2779252</v>
      </c>
      <c r="FP114" s="485">
        <f t="shared" si="40"/>
        <v>58.6575794</v>
      </c>
      <c r="FQ114" s="468"/>
      <c r="FR114" s="471"/>
      <c r="FS114" s="482">
        <f t="shared" si="10"/>
        <v>3.2</v>
      </c>
      <c r="FT114" s="473"/>
      <c r="FU114" s="474"/>
      <c r="FV114" s="469"/>
      <c r="FW114" s="469"/>
      <c r="FX114" s="469"/>
      <c r="FY114" s="469"/>
      <c r="FZ114" s="469"/>
      <c r="GA114" s="469"/>
      <c r="GB114" s="469"/>
      <c r="GC114" s="469"/>
      <c r="GD114" s="469"/>
      <c r="GE114" s="469"/>
      <c r="GF114" s="469"/>
      <c r="GG114" s="469"/>
      <c r="GH114" s="469"/>
      <c r="GI114" s="469"/>
      <c r="GJ114" s="469"/>
      <c r="GK114" s="469"/>
    </row>
    <row r="115" ht="15.75" customHeight="1">
      <c r="A115" s="472">
        <v>33.0</v>
      </c>
      <c r="B115" s="469" t="s">
        <v>133</v>
      </c>
      <c r="C115" s="474">
        <v>80419.0</v>
      </c>
      <c r="D115" s="466"/>
      <c r="E115" s="466"/>
      <c r="F115" s="466"/>
      <c r="G115" s="466"/>
      <c r="H115" s="466"/>
      <c r="I115" s="466"/>
      <c r="J115" s="467"/>
      <c r="K115" s="467"/>
      <c r="L115" s="467"/>
      <c r="M115" s="467"/>
      <c r="N115" s="467"/>
      <c r="O115" s="467"/>
      <c r="P115" s="467"/>
      <c r="Q115" s="467"/>
      <c r="R115" s="468"/>
      <c r="S115" s="468"/>
      <c r="T115" s="468"/>
      <c r="U115" s="469"/>
      <c r="V115" s="469"/>
      <c r="W115" s="469"/>
      <c r="X115" s="469"/>
      <c r="Y115" s="469"/>
      <c r="Z115" s="469"/>
      <c r="AA115" s="469"/>
      <c r="AB115" s="469"/>
      <c r="AC115" s="469"/>
      <c r="AD115" s="469"/>
      <c r="AE115" s="468"/>
      <c r="AF115" s="468"/>
      <c r="AG115" s="468"/>
      <c r="AH115" s="468"/>
      <c r="AI115" s="479">
        <f t="shared" ref="AI115:FP115" si="41">sum(AC36:AI36)/($C$115/100000)</f>
        <v>0</v>
      </c>
      <c r="AJ115" s="479">
        <f t="shared" si="41"/>
        <v>0</v>
      </c>
      <c r="AK115" s="479">
        <f t="shared" si="41"/>
        <v>0</v>
      </c>
      <c r="AL115" s="479">
        <f t="shared" si="41"/>
        <v>0</v>
      </c>
      <c r="AM115" s="479">
        <f t="shared" si="41"/>
        <v>0</v>
      </c>
      <c r="AN115" s="479">
        <f t="shared" si="41"/>
        <v>0</v>
      </c>
      <c r="AO115" s="479">
        <f t="shared" si="41"/>
        <v>0</v>
      </c>
      <c r="AP115" s="479">
        <f t="shared" si="41"/>
        <v>0</v>
      </c>
      <c r="AQ115" s="479">
        <f t="shared" si="41"/>
        <v>0</v>
      </c>
      <c r="AR115" s="479">
        <f t="shared" si="41"/>
        <v>0</v>
      </c>
      <c r="AS115" s="479">
        <f t="shared" si="41"/>
        <v>0</v>
      </c>
      <c r="AT115" s="479">
        <f t="shared" si="41"/>
        <v>0</v>
      </c>
      <c r="AU115" s="479">
        <f t="shared" si="41"/>
        <v>0</v>
      </c>
      <c r="AV115" s="479">
        <f t="shared" si="41"/>
        <v>0</v>
      </c>
      <c r="AW115" s="479">
        <f t="shared" si="41"/>
        <v>0</v>
      </c>
      <c r="AX115" s="479">
        <f t="shared" si="41"/>
        <v>0</v>
      </c>
      <c r="AY115" s="479">
        <f t="shared" si="41"/>
        <v>0</v>
      </c>
      <c r="AZ115" s="479">
        <f t="shared" si="41"/>
        <v>0</v>
      </c>
      <c r="BA115" s="479">
        <f t="shared" si="41"/>
        <v>0</v>
      </c>
      <c r="BB115" s="479">
        <f t="shared" si="41"/>
        <v>0</v>
      </c>
      <c r="BC115" s="479">
        <f t="shared" si="41"/>
        <v>0</v>
      </c>
      <c r="BD115" s="479">
        <f t="shared" si="41"/>
        <v>1.243487236</v>
      </c>
      <c r="BE115" s="479">
        <f t="shared" si="41"/>
        <v>1.243487236</v>
      </c>
      <c r="BF115" s="479">
        <f t="shared" si="41"/>
        <v>1.243487236</v>
      </c>
      <c r="BG115" s="479">
        <f t="shared" si="41"/>
        <v>1.243487236</v>
      </c>
      <c r="BH115" s="479">
        <f t="shared" si="41"/>
        <v>1.243487236</v>
      </c>
      <c r="BI115" s="479">
        <f t="shared" si="41"/>
        <v>1.243487236</v>
      </c>
      <c r="BJ115" s="479">
        <f t="shared" si="41"/>
        <v>1.243487236</v>
      </c>
      <c r="BK115" s="479">
        <f t="shared" si="41"/>
        <v>0</v>
      </c>
      <c r="BL115" s="479">
        <f t="shared" si="41"/>
        <v>1.243487236</v>
      </c>
      <c r="BM115" s="479">
        <f t="shared" si="41"/>
        <v>1.243487236</v>
      </c>
      <c r="BN115" s="479">
        <f t="shared" si="41"/>
        <v>2.486974471</v>
      </c>
      <c r="BO115" s="479">
        <f t="shared" si="41"/>
        <v>2.486974471</v>
      </c>
      <c r="BP115" s="479">
        <f t="shared" si="41"/>
        <v>2.486974471</v>
      </c>
      <c r="BQ115" s="479">
        <f t="shared" si="41"/>
        <v>3.730461707</v>
      </c>
      <c r="BR115" s="479">
        <f t="shared" si="41"/>
        <v>4.973948942</v>
      </c>
      <c r="BS115" s="479">
        <f t="shared" si="41"/>
        <v>6.217436178</v>
      </c>
      <c r="BT115" s="479">
        <f t="shared" si="41"/>
        <v>9.947897885</v>
      </c>
      <c r="BU115" s="479">
        <f t="shared" si="41"/>
        <v>9.947897885</v>
      </c>
      <c r="BV115" s="479">
        <f t="shared" si="41"/>
        <v>11.19138512</v>
      </c>
      <c r="BW115" s="479">
        <f t="shared" si="41"/>
        <v>12.43487236</v>
      </c>
      <c r="BX115" s="479">
        <f t="shared" si="41"/>
        <v>11.19138512</v>
      </c>
      <c r="BY115" s="479">
        <f t="shared" si="41"/>
        <v>11.19138512</v>
      </c>
      <c r="BZ115" s="479">
        <f t="shared" si="41"/>
        <v>14.92184683</v>
      </c>
      <c r="CA115" s="479">
        <f t="shared" si="41"/>
        <v>11.19138512</v>
      </c>
      <c r="CB115" s="479">
        <f t="shared" si="41"/>
        <v>11.19138512</v>
      </c>
      <c r="CC115" s="479">
        <f t="shared" si="41"/>
        <v>9.947897885</v>
      </c>
      <c r="CD115" s="479">
        <f t="shared" si="41"/>
        <v>8.704410649</v>
      </c>
      <c r="CE115" s="479">
        <f t="shared" si="41"/>
        <v>9.947897885</v>
      </c>
      <c r="CF115" s="479">
        <f t="shared" si="41"/>
        <v>8.704410649</v>
      </c>
      <c r="CG115" s="479">
        <f t="shared" si="41"/>
        <v>2.486974471</v>
      </c>
      <c r="CH115" s="479">
        <f t="shared" si="41"/>
        <v>3.730461707</v>
      </c>
      <c r="CI115" s="479">
        <f t="shared" si="41"/>
        <v>2.486974471</v>
      </c>
      <c r="CJ115" s="479">
        <f t="shared" si="41"/>
        <v>3.730461707</v>
      </c>
      <c r="CK115" s="479">
        <f t="shared" si="41"/>
        <v>3.730461707</v>
      </c>
      <c r="CL115" s="479">
        <f t="shared" si="41"/>
        <v>2.486974471</v>
      </c>
      <c r="CM115" s="479">
        <f t="shared" si="41"/>
        <v>13.67835959</v>
      </c>
      <c r="CN115" s="479">
        <f t="shared" si="41"/>
        <v>14.92184683</v>
      </c>
      <c r="CO115" s="479">
        <f t="shared" si="41"/>
        <v>13.67835959</v>
      </c>
      <c r="CP115" s="479">
        <f t="shared" si="41"/>
        <v>16.16533406</v>
      </c>
      <c r="CQ115" s="479">
        <f t="shared" si="41"/>
        <v>14.92184683</v>
      </c>
      <c r="CR115" s="479">
        <f t="shared" si="41"/>
        <v>14.92184683</v>
      </c>
      <c r="CS115" s="479">
        <f t="shared" si="41"/>
        <v>14.92184683</v>
      </c>
      <c r="CT115" s="479">
        <f t="shared" si="41"/>
        <v>19.89579577</v>
      </c>
      <c r="CU115" s="479">
        <f t="shared" si="41"/>
        <v>21.13928301</v>
      </c>
      <c r="CV115" s="479">
        <f t="shared" si="41"/>
        <v>21.13928301</v>
      </c>
      <c r="CW115" s="479">
        <f t="shared" si="41"/>
        <v>18.65230853</v>
      </c>
      <c r="CX115" s="479">
        <f t="shared" si="41"/>
        <v>18.65230853</v>
      </c>
      <c r="CY115" s="479">
        <f t="shared" si="41"/>
        <v>18.65230853</v>
      </c>
      <c r="CZ115" s="479">
        <f t="shared" si="41"/>
        <v>18.65230853</v>
      </c>
      <c r="DA115" s="479">
        <f t="shared" si="41"/>
        <v>3.730461707</v>
      </c>
      <c r="DB115" s="479">
        <f t="shared" si="41"/>
        <v>1.243487236</v>
      </c>
      <c r="DC115" s="479">
        <f t="shared" si="41"/>
        <v>3.730461707</v>
      </c>
      <c r="DD115" s="479">
        <f t="shared" si="41"/>
        <v>3.730461707</v>
      </c>
      <c r="DE115" s="479">
        <f t="shared" si="41"/>
        <v>3.730461707</v>
      </c>
      <c r="DF115" s="479">
        <f t="shared" si="41"/>
        <v>3.730461707</v>
      </c>
      <c r="DG115" s="479">
        <f t="shared" si="41"/>
        <v>6.217436178</v>
      </c>
      <c r="DH115" s="479">
        <f t="shared" si="41"/>
        <v>4.973948942</v>
      </c>
      <c r="DI115" s="479">
        <f t="shared" si="41"/>
        <v>4.973948942</v>
      </c>
      <c r="DJ115" s="479">
        <f t="shared" si="41"/>
        <v>2.486974471</v>
      </c>
      <c r="DK115" s="479">
        <f t="shared" si="41"/>
        <v>2.486974471</v>
      </c>
      <c r="DL115" s="479">
        <f t="shared" si="41"/>
        <v>2.486974471</v>
      </c>
      <c r="DM115" s="479">
        <f t="shared" si="41"/>
        <v>2.486974471</v>
      </c>
      <c r="DN115" s="479">
        <f t="shared" si="41"/>
        <v>0</v>
      </c>
      <c r="DO115" s="479">
        <f t="shared" si="41"/>
        <v>0</v>
      </c>
      <c r="DP115" s="479">
        <f t="shared" si="41"/>
        <v>0</v>
      </c>
      <c r="DQ115" s="479">
        <f t="shared" si="41"/>
        <v>0</v>
      </c>
      <c r="DR115" s="479">
        <f t="shared" si="41"/>
        <v>1.243487236</v>
      </c>
      <c r="DS115" s="479">
        <f t="shared" si="41"/>
        <v>1.243487236</v>
      </c>
      <c r="DT115" s="479">
        <f t="shared" si="41"/>
        <v>1.243487236</v>
      </c>
      <c r="DU115" s="479">
        <f t="shared" si="41"/>
        <v>3.730461707</v>
      </c>
      <c r="DV115" s="479">
        <f t="shared" si="41"/>
        <v>6.217436178</v>
      </c>
      <c r="DW115" s="479">
        <f t="shared" si="41"/>
        <v>18.65230853</v>
      </c>
      <c r="DX115" s="479">
        <f t="shared" si="41"/>
        <v>21.13928301</v>
      </c>
      <c r="DY115" s="479">
        <f t="shared" si="41"/>
        <v>21.13928301</v>
      </c>
      <c r="DZ115" s="479">
        <f t="shared" si="41"/>
        <v>21.13928301</v>
      </c>
      <c r="EA115" s="479">
        <f t="shared" si="41"/>
        <v>21.13928301</v>
      </c>
      <c r="EB115" s="479">
        <f t="shared" si="41"/>
        <v>23.62625748</v>
      </c>
      <c r="EC115" s="479">
        <f t="shared" si="41"/>
        <v>27.35671918</v>
      </c>
      <c r="ED115" s="479">
        <f t="shared" si="41"/>
        <v>17.4088213</v>
      </c>
      <c r="EE115" s="479">
        <f t="shared" si="41"/>
        <v>14.92184683</v>
      </c>
      <c r="EF115" s="479">
        <f t="shared" si="41"/>
        <v>17.4088213</v>
      </c>
      <c r="EG115" s="479">
        <f t="shared" si="41"/>
        <v>21.13928301</v>
      </c>
      <c r="EH115" s="479">
        <f t="shared" si="41"/>
        <v>22.38277024</v>
      </c>
      <c r="EI115" s="479">
        <f t="shared" si="41"/>
        <v>19.89579577</v>
      </c>
      <c r="EJ115" s="479">
        <f t="shared" si="41"/>
        <v>19.89579577</v>
      </c>
      <c r="EK115" s="479">
        <f t="shared" si="41"/>
        <v>22.38277024</v>
      </c>
      <c r="EL115" s="479">
        <f t="shared" si="41"/>
        <v>28.60020642</v>
      </c>
      <c r="EM115" s="479">
        <f t="shared" si="41"/>
        <v>43.52205325</v>
      </c>
      <c r="EN115" s="479">
        <f t="shared" si="41"/>
        <v>50.98297666</v>
      </c>
      <c r="EO115" s="479">
        <f t="shared" si="41"/>
        <v>49.73948942</v>
      </c>
      <c r="EP115" s="479">
        <f t="shared" si="41"/>
        <v>60.93087454</v>
      </c>
      <c r="EQ115" s="479">
        <f t="shared" si="41"/>
        <v>70.87877243</v>
      </c>
      <c r="ER115" s="479">
        <f t="shared" si="41"/>
        <v>83.31364479</v>
      </c>
      <c r="ES115" s="479">
        <f t="shared" si="41"/>
        <v>88.28759373</v>
      </c>
      <c r="ET115" s="481">
        <f t="shared" si="41"/>
        <v>92.01805543</v>
      </c>
      <c r="EU115" s="481">
        <f t="shared" si="41"/>
        <v>113.1573384</v>
      </c>
      <c r="EV115" s="481">
        <f t="shared" si="41"/>
        <v>136.7835959</v>
      </c>
      <c r="EW115" s="481">
        <f t="shared" si="41"/>
        <v>155.4359045</v>
      </c>
      <c r="EX115" s="481">
        <f t="shared" si="41"/>
        <v>202.6884194</v>
      </c>
      <c r="EY115" s="481">
        <f t="shared" si="41"/>
        <v>233.7756003</v>
      </c>
      <c r="EZ115" s="481">
        <f t="shared" si="41"/>
        <v>256.1583705</v>
      </c>
      <c r="FA115" s="481">
        <f t="shared" si="41"/>
        <v>258.645345</v>
      </c>
      <c r="FB115" s="481">
        <f t="shared" si="41"/>
        <v>358.1243239</v>
      </c>
      <c r="FC115" s="481">
        <f t="shared" si="41"/>
        <v>348.176426</v>
      </c>
      <c r="FD115" s="481">
        <f t="shared" si="41"/>
        <v>335.7415536</v>
      </c>
      <c r="FE115" s="481">
        <f t="shared" si="41"/>
        <v>318.3327323</v>
      </c>
      <c r="FF115" s="481">
        <f t="shared" si="41"/>
        <v>318.3327323</v>
      </c>
      <c r="FG115" s="481">
        <f t="shared" si="41"/>
        <v>360.6112983</v>
      </c>
      <c r="FH115" s="481">
        <f t="shared" si="41"/>
        <v>381.7505813</v>
      </c>
      <c r="FI115" s="481">
        <f t="shared" si="41"/>
        <v>277.2976535</v>
      </c>
      <c r="FJ115" s="507">
        <f t="shared" si="41"/>
        <v>286.0020642</v>
      </c>
      <c r="FK115" s="507">
        <f t="shared" si="41"/>
        <v>325.7936557</v>
      </c>
      <c r="FL115" s="507">
        <f t="shared" si="41"/>
        <v>405.3768388</v>
      </c>
      <c r="FM115" s="507">
        <f t="shared" si="41"/>
        <v>441.4379686</v>
      </c>
      <c r="FN115" s="507">
        <f t="shared" si="41"/>
        <v>397.9159154</v>
      </c>
      <c r="FO115" s="507">
        <f t="shared" si="41"/>
        <v>396.6724282</v>
      </c>
      <c r="FP115" s="507">
        <f t="shared" si="41"/>
        <v>384.2375558</v>
      </c>
      <c r="FQ115" s="468"/>
      <c r="FR115" s="471"/>
      <c r="FS115" s="482">
        <f t="shared" si="10"/>
        <v>0.3856502242</v>
      </c>
      <c r="FT115" s="473"/>
      <c r="FU115" s="474"/>
      <c r="FV115" s="469"/>
      <c r="FW115" s="469"/>
      <c r="FX115" s="469"/>
      <c r="FY115" s="469"/>
      <c r="FZ115" s="469"/>
      <c r="GA115" s="469"/>
      <c r="GB115" s="469"/>
      <c r="GC115" s="469"/>
      <c r="GD115" s="469"/>
      <c r="GE115" s="469"/>
      <c r="GF115" s="469"/>
      <c r="GG115" s="469"/>
      <c r="GH115" s="469"/>
      <c r="GI115" s="469"/>
      <c r="GJ115" s="469"/>
      <c r="GK115" s="469"/>
    </row>
    <row r="116" ht="15.75" customHeight="1">
      <c r="A116" s="472">
        <v>34.0</v>
      </c>
      <c r="B116" s="469" t="s">
        <v>134</v>
      </c>
      <c r="C116" s="474">
        <v>150196.0</v>
      </c>
      <c r="D116" s="466"/>
      <c r="E116" s="466"/>
      <c r="F116" s="466"/>
      <c r="G116" s="466"/>
      <c r="H116" s="466"/>
      <c r="I116" s="466"/>
      <c r="J116" s="467"/>
      <c r="K116" s="467"/>
      <c r="L116" s="467"/>
      <c r="M116" s="467"/>
      <c r="N116" s="467"/>
      <c r="O116" s="467"/>
      <c r="P116" s="467"/>
      <c r="Q116" s="467"/>
      <c r="R116" s="468"/>
      <c r="S116" s="468"/>
      <c r="T116" s="468"/>
      <c r="U116" s="469"/>
      <c r="V116" s="469"/>
      <c r="W116" s="469"/>
      <c r="X116" s="469"/>
      <c r="Y116" s="469"/>
      <c r="Z116" s="469"/>
      <c r="AA116" s="469"/>
      <c r="AB116" s="469"/>
      <c r="AC116" s="469"/>
      <c r="AD116" s="469"/>
      <c r="AE116" s="468"/>
      <c r="AF116" s="468"/>
      <c r="AG116" s="468"/>
      <c r="AH116" s="468"/>
      <c r="AI116" s="479">
        <f t="shared" ref="AI116:FP116" si="42">sum(AC37:AI37)/($C$116/100000)</f>
        <v>0</v>
      </c>
      <c r="AJ116" s="479">
        <f t="shared" si="42"/>
        <v>0</v>
      </c>
      <c r="AK116" s="479">
        <f t="shared" si="42"/>
        <v>0.6657966923</v>
      </c>
      <c r="AL116" s="479">
        <f t="shared" si="42"/>
        <v>0.6657966923</v>
      </c>
      <c r="AM116" s="479">
        <f t="shared" si="42"/>
        <v>4.660576846</v>
      </c>
      <c r="AN116" s="479">
        <f t="shared" si="42"/>
        <v>4.660576846</v>
      </c>
      <c r="AO116" s="479">
        <f t="shared" si="42"/>
        <v>5.326373539</v>
      </c>
      <c r="AP116" s="479">
        <f t="shared" si="42"/>
        <v>5.326373539</v>
      </c>
      <c r="AQ116" s="479">
        <f t="shared" si="42"/>
        <v>5.992170231</v>
      </c>
      <c r="AR116" s="479">
        <f t="shared" si="42"/>
        <v>5.326373539</v>
      </c>
      <c r="AS116" s="479">
        <f t="shared" si="42"/>
        <v>5.326373539</v>
      </c>
      <c r="AT116" s="479">
        <f t="shared" si="42"/>
        <v>1.331593385</v>
      </c>
      <c r="AU116" s="479">
        <f t="shared" si="42"/>
        <v>1.331593385</v>
      </c>
      <c r="AV116" s="479">
        <f t="shared" si="42"/>
        <v>0.6657966923</v>
      </c>
      <c r="AW116" s="479">
        <f t="shared" si="42"/>
        <v>0.6657966923</v>
      </c>
      <c r="AX116" s="479">
        <f t="shared" si="42"/>
        <v>0</v>
      </c>
      <c r="AY116" s="479">
        <f t="shared" si="42"/>
        <v>0</v>
      </c>
      <c r="AZ116" s="479">
        <f t="shared" si="42"/>
        <v>0</v>
      </c>
      <c r="BA116" s="479">
        <f t="shared" si="42"/>
        <v>0.6657966923</v>
      </c>
      <c r="BB116" s="479">
        <f t="shared" si="42"/>
        <v>0.6657966923</v>
      </c>
      <c r="BC116" s="479">
        <f t="shared" si="42"/>
        <v>0.6657966923</v>
      </c>
      <c r="BD116" s="479">
        <f t="shared" si="42"/>
        <v>0.6657966923</v>
      </c>
      <c r="BE116" s="479">
        <f t="shared" si="42"/>
        <v>1.331593385</v>
      </c>
      <c r="BF116" s="479">
        <f t="shared" si="42"/>
        <v>2.663186769</v>
      </c>
      <c r="BG116" s="479">
        <f t="shared" si="42"/>
        <v>2.663186769</v>
      </c>
      <c r="BH116" s="479">
        <f t="shared" si="42"/>
        <v>2.663186769</v>
      </c>
      <c r="BI116" s="479">
        <f t="shared" si="42"/>
        <v>2.663186769</v>
      </c>
      <c r="BJ116" s="479">
        <f t="shared" si="42"/>
        <v>3.328983462</v>
      </c>
      <c r="BK116" s="479">
        <f t="shared" si="42"/>
        <v>4.660576846</v>
      </c>
      <c r="BL116" s="479">
        <f t="shared" si="42"/>
        <v>4.660576846</v>
      </c>
      <c r="BM116" s="479">
        <f t="shared" si="42"/>
        <v>3.994780154</v>
      </c>
      <c r="BN116" s="479">
        <f t="shared" si="42"/>
        <v>4.660576846</v>
      </c>
      <c r="BO116" s="479">
        <f t="shared" si="42"/>
        <v>3.994780154</v>
      </c>
      <c r="BP116" s="479">
        <f t="shared" si="42"/>
        <v>3.994780154</v>
      </c>
      <c r="BQ116" s="479">
        <f t="shared" si="42"/>
        <v>3.994780154</v>
      </c>
      <c r="BR116" s="479">
        <f t="shared" si="42"/>
        <v>3.328983462</v>
      </c>
      <c r="BS116" s="479">
        <f t="shared" si="42"/>
        <v>3.328983462</v>
      </c>
      <c r="BT116" s="479">
        <f t="shared" si="42"/>
        <v>2.663186769</v>
      </c>
      <c r="BU116" s="479">
        <f t="shared" si="42"/>
        <v>3.328983462</v>
      </c>
      <c r="BV116" s="479">
        <f t="shared" si="42"/>
        <v>4.660576846</v>
      </c>
      <c r="BW116" s="479">
        <f t="shared" si="42"/>
        <v>5.326373539</v>
      </c>
      <c r="BX116" s="479">
        <f t="shared" si="42"/>
        <v>5.992170231</v>
      </c>
      <c r="BY116" s="479">
        <f t="shared" si="42"/>
        <v>6.657966923</v>
      </c>
      <c r="BZ116" s="479">
        <f t="shared" si="42"/>
        <v>7.989560308</v>
      </c>
      <c r="CA116" s="479">
        <f t="shared" si="42"/>
        <v>10.65274708</v>
      </c>
      <c r="CB116" s="479">
        <f t="shared" si="42"/>
        <v>12.65013715</v>
      </c>
      <c r="CC116" s="479">
        <f t="shared" si="42"/>
        <v>12.65013715</v>
      </c>
      <c r="CD116" s="479">
        <f t="shared" si="42"/>
        <v>21.97129085</v>
      </c>
      <c r="CE116" s="479">
        <f t="shared" si="42"/>
        <v>21.97129085</v>
      </c>
      <c r="CF116" s="479">
        <f t="shared" si="42"/>
        <v>26.63186769</v>
      </c>
      <c r="CG116" s="479">
        <f t="shared" si="42"/>
        <v>29.29505446</v>
      </c>
      <c r="CH116" s="479">
        <f t="shared" si="42"/>
        <v>32.62403792</v>
      </c>
      <c r="CI116" s="479">
        <f t="shared" si="42"/>
        <v>33.28983462</v>
      </c>
      <c r="CJ116" s="479">
        <f t="shared" si="42"/>
        <v>33.28983462</v>
      </c>
      <c r="CK116" s="479">
        <f t="shared" si="42"/>
        <v>29.29505446</v>
      </c>
      <c r="CL116" s="479">
        <f t="shared" si="42"/>
        <v>29.96085115</v>
      </c>
      <c r="CM116" s="479">
        <f t="shared" si="42"/>
        <v>24.63447762</v>
      </c>
      <c r="CN116" s="479">
        <f t="shared" si="42"/>
        <v>23.30288423</v>
      </c>
      <c r="CO116" s="479">
        <f t="shared" si="42"/>
        <v>19.97390077</v>
      </c>
      <c r="CP116" s="479">
        <f t="shared" si="42"/>
        <v>18.64230739</v>
      </c>
      <c r="CQ116" s="479">
        <f t="shared" si="42"/>
        <v>21.30549415</v>
      </c>
      <c r="CR116" s="479">
        <f t="shared" si="42"/>
        <v>17.310714</v>
      </c>
      <c r="CS116" s="479">
        <f t="shared" si="42"/>
        <v>15.31332392</v>
      </c>
      <c r="CT116" s="479">
        <f t="shared" si="42"/>
        <v>15.31332392</v>
      </c>
      <c r="CU116" s="479">
        <f t="shared" si="42"/>
        <v>16.64491731</v>
      </c>
      <c r="CV116" s="479">
        <f t="shared" si="42"/>
        <v>18.64230739</v>
      </c>
      <c r="CW116" s="479">
        <f t="shared" si="42"/>
        <v>18.64230739</v>
      </c>
      <c r="CX116" s="479">
        <f t="shared" si="42"/>
        <v>17.97651069</v>
      </c>
      <c r="CY116" s="479">
        <f t="shared" si="42"/>
        <v>17.310714</v>
      </c>
      <c r="CZ116" s="479">
        <f t="shared" si="42"/>
        <v>19.97390077</v>
      </c>
      <c r="DA116" s="479">
        <f t="shared" si="42"/>
        <v>21.30549415</v>
      </c>
      <c r="DB116" s="479">
        <f t="shared" si="42"/>
        <v>19.97390077</v>
      </c>
      <c r="DC116" s="479">
        <f t="shared" si="42"/>
        <v>21.30549415</v>
      </c>
      <c r="DD116" s="479">
        <f t="shared" si="42"/>
        <v>23.96868092</v>
      </c>
      <c r="DE116" s="479">
        <f t="shared" si="42"/>
        <v>20.63969746</v>
      </c>
      <c r="DF116" s="479">
        <f t="shared" si="42"/>
        <v>19.97390077</v>
      </c>
      <c r="DG116" s="479">
        <f t="shared" si="42"/>
        <v>24.63447762</v>
      </c>
      <c r="DH116" s="479">
        <f t="shared" si="42"/>
        <v>22.63708754</v>
      </c>
      <c r="DI116" s="479">
        <f t="shared" si="42"/>
        <v>19.97390077</v>
      </c>
      <c r="DJ116" s="479">
        <f t="shared" si="42"/>
        <v>18.64230739</v>
      </c>
      <c r="DK116" s="479">
        <f t="shared" si="42"/>
        <v>15.97912062</v>
      </c>
      <c r="DL116" s="479">
        <f t="shared" si="42"/>
        <v>17.97651069</v>
      </c>
      <c r="DM116" s="479">
        <f t="shared" si="42"/>
        <v>20.63969746</v>
      </c>
      <c r="DN116" s="479">
        <f t="shared" si="42"/>
        <v>15.97912062</v>
      </c>
      <c r="DO116" s="479">
        <f t="shared" si="42"/>
        <v>19.30810408</v>
      </c>
      <c r="DP116" s="479">
        <f t="shared" si="42"/>
        <v>22.63708754</v>
      </c>
      <c r="DQ116" s="479">
        <f t="shared" si="42"/>
        <v>20.63969746</v>
      </c>
      <c r="DR116" s="479">
        <f t="shared" si="42"/>
        <v>22.63708754</v>
      </c>
      <c r="DS116" s="479">
        <f t="shared" si="42"/>
        <v>23.96868092</v>
      </c>
      <c r="DT116" s="479">
        <f t="shared" si="42"/>
        <v>34.621428</v>
      </c>
      <c r="DU116" s="479">
        <f t="shared" si="42"/>
        <v>33.95563131</v>
      </c>
      <c r="DV116" s="479">
        <f t="shared" si="42"/>
        <v>49.93475192</v>
      </c>
      <c r="DW116" s="479">
        <f t="shared" si="42"/>
        <v>57.92431223</v>
      </c>
      <c r="DX116" s="479">
        <f t="shared" si="42"/>
        <v>70.57444939</v>
      </c>
      <c r="DY116" s="479">
        <f t="shared" si="42"/>
        <v>73.23763616</v>
      </c>
      <c r="DZ116" s="479">
        <f t="shared" si="42"/>
        <v>79.22980639</v>
      </c>
      <c r="EA116" s="479">
        <f t="shared" si="42"/>
        <v>77.898213</v>
      </c>
      <c r="EB116" s="479">
        <f t="shared" si="42"/>
        <v>99.20370716</v>
      </c>
      <c r="EC116" s="479">
        <f t="shared" si="42"/>
        <v>99.20370716</v>
      </c>
      <c r="ED116" s="479">
        <f t="shared" si="42"/>
        <v>101.8668939</v>
      </c>
      <c r="EE116" s="479">
        <f t="shared" si="42"/>
        <v>102.5326906</v>
      </c>
      <c r="EF116" s="479">
        <f t="shared" si="42"/>
        <v>111.1880476</v>
      </c>
      <c r="EG116" s="479">
        <f t="shared" si="42"/>
        <v>123.8381848</v>
      </c>
      <c r="EH116" s="479">
        <f t="shared" si="42"/>
        <v>125.1697782</v>
      </c>
      <c r="EI116" s="479">
        <f t="shared" si="42"/>
        <v>115.1828278</v>
      </c>
      <c r="EJ116" s="479">
        <f t="shared" si="42"/>
        <v>113.8512344</v>
      </c>
      <c r="EK116" s="479">
        <f t="shared" si="42"/>
        <v>105.8616741</v>
      </c>
      <c r="EL116" s="479">
        <f t="shared" si="42"/>
        <v>103.1984873</v>
      </c>
      <c r="EM116" s="479">
        <f t="shared" si="42"/>
        <v>107.1932675</v>
      </c>
      <c r="EN116" s="479">
        <f t="shared" si="42"/>
        <v>95.208927</v>
      </c>
      <c r="EO116" s="479">
        <f t="shared" si="42"/>
        <v>88.55096008</v>
      </c>
      <c r="EP116" s="479">
        <f t="shared" si="42"/>
        <v>83.22458654</v>
      </c>
      <c r="EQ116" s="479">
        <f t="shared" si="42"/>
        <v>70.57444939</v>
      </c>
      <c r="ER116" s="479">
        <f t="shared" si="42"/>
        <v>83.89038323</v>
      </c>
      <c r="ES116" s="479">
        <f t="shared" si="42"/>
        <v>83.22458654</v>
      </c>
      <c r="ET116" s="481">
        <f t="shared" si="42"/>
        <v>76.56661962</v>
      </c>
      <c r="EU116" s="481">
        <f t="shared" si="42"/>
        <v>79.22980639</v>
      </c>
      <c r="EV116" s="481">
        <f t="shared" si="42"/>
        <v>75.90082292</v>
      </c>
      <c r="EW116" s="481">
        <f t="shared" si="42"/>
        <v>82.55878985</v>
      </c>
      <c r="EX116" s="481">
        <f t="shared" si="42"/>
        <v>81.22719646</v>
      </c>
      <c r="EY116" s="481">
        <f t="shared" si="42"/>
        <v>69.90865269</v>
      </c>
      <c r="EZ116" s="481">
        <f t="shared" si="42"/>
        <v>66.57966923</v>
      </c>
      <c r="FA116" s="481">
        <f t="shared" si="42"/>
        <v>75.23502623</v>
      </c>
      <c r="FB116" s="481">
        <f t="shared" si="42"/>
        <v>73.90343285</v>
      </c>
      <c r="FC116" s="481">
        <f t="shared" si="42"/>
        <v>85.22197662</v>
      </c>
      <c r="FD116" s="481">
        <f t="shared" si="42"/>
        <v>77.23241631</v>
      </c>
      <c r="FE116" s="481">
        <f t="shared" si="42"/>
        <v>91.21414685</v>
      </c>
      <c r="FF116" s="481">
        <f t="shared" si="42"/>
        <v>103.864284</v>
      </c>
      <c r="FG116" s="481">
        <f t="shared" si="42"/>
        <v>112.519641</v>
      </c>
      <c r="FH116" s="481">
        <f t="shared" si="42"/>
        <v>105.1958774</v>
      </c>
      <c r="FI116" s="481">
        <f t="shared" si="42"/>
        <v>99.20370716</v>
      </c>
      <c r="FJ116" s="506">
        <f t="shared" si="42"/>
        <v>108.5248608</v>
      </c>
      <c r="FK116" s="506">
        <f t="shared" si="42"/>
        <v>117.8460145</v>
      </c>
      <c r="FL116" s="506">
        <f t="shared" si="42"/>
        <v>135.8225252</v>
      </c>
      <c r="FM116" s="506">
        <f t="shared" si="42"/>
        <v>126.5013715</v>
      </c>
      <c r="FN116" s="506">
        <f t="shared" si="42"/>
        <v>123.1723881</v>
      </c>
      <c r="FO116" s="506">
        <f t="shared" si="42"/>
        <v>134.4909318</v>
      </c>
      <c r="FP116" s="506">
        <f t="shared" si="42"/>
        <v>135.1567285</v>
      </c>
      <c r="FQ116" s="468"/>
      <c r="FR116" s="471"/>
      <c r="FS116" s="482">
        <f t="shared" si="10"/>
        <v>0.3624161074</v>
      </c>
      <c r="FT116" s="473"/>
      <c r="FU116" s="474"/>
      <c r="FV116" s="469"/>
      <c r="FW116" s="469"/>
      <c r="FX116" s="469"/>
      <c r="FY116" s="469"/>
      <c r="FZ116" s="469"/>
      <c r="GA116" s="469"/>
      <c r="GB116" s="469"/>
      <c r="GC116" s="469"/>
      <c r="GD116" s="469"/>
      <c r="GE116" s="469"/>
      <c r="GF116" s="469"/>
      <c r="GG116" s="469"/>
      <c r="GH116" s="469"/>
      <c r="GI116" s="469"/>
      <c r="GJ116" s="469"/>
      <c r="GK116" s="469"/>
    </row>
    <row r="117" ht="15.75" customHeight="1">
      <c r="A117" s="472">
        <v>35.0</v>
      </c>
      <c r="B117" s="469" t="s">
        <v>135</v>
      </c>
      <c r="C117" s="474">
        <v>145082.0</v>
      </c>
      <c r="D117" s="466"/>
      <c r="E117" s="466"/>
      <c r="F117" s="466"/>
      <c r="G117" s="466"/>
      <c r="H117" s="466"/>
      <c r="I117" s="466"/>
      <c r="J117" s="467"/>
      <c r="K117" s="467"/>
      <c r="L117" s="467"/>
      <c r="M117" s="467"/>
      <c r="N117" s="467"/>
      <c r="O117" s="467"/>
      <c r="P117" s="467"/>
      <c r="Q117" s="467"/>
      <c r="R117" s="468"/>
      <c r="S117" s="468"/>
      <c r="T117" s="468"/>
      <c r="U117" s="469"/>
      <c r="V117" s="469"/>
      <c r="W117" s="469"/>
      <c r="X117" s="469"/>
      <c r="Y117" s="469"/>
      <c r="Z117" s="469"/>
      <c r="AA117" s="469"/>
      <c r="AB117" s="469"/>
      <c r="AC117" s="469"/>
      <c r="AD117" s="469"/>
      <c r="AE117" s="468"/>
      <c r="AF117" s="468"/>
      <c r="AG117" s="468"/>
      <c r="AH117" s="468"/>
      <c r="AI117" s="479">
        <f t="shared" ref="AI117:FP117" si="43">sum(AC38:AI38)/($C$117/100000)</f>
        <v>0</v>
      </c>
      <c r="AJ117" s="479">
        <f t="shared" si="43"/>
        <v>0</v>
      </c>
      <c r="AK117" s="479">
        <f t="shared" si="43"/>
        <v>0</v>
      </c>
      <c r="AL117" s="479">
        <f t="shared" si="43"/>
        <v>0</v>
      </c>
      <c r="AM117" s="479">
        <f t="shared" si="43"/>
        <v>0</v>
      </c>
      <c r="AN117" s="479">
        <f t="shared" si="43"/>
        <v>0</v>
      </c>
      <c r="AO117" s="479">
        <f t="shared" si="43"/>
        <v>0</v>
      </c>
      <c r="AP117" s="479">
        <f t="shared" si="43"/>
        <v>0</v>
      </c>
      <c r="AQ117" s="479">
        <f t="shared" si="43"/>
        <v>0</v>
      </c>
      <c r="AR117" s="479">
        <f t="shared" si="43"/>
        <v>0</v>
      </c>
      <c r="AS117" s="479">
        <f t="shared" si="43"/>
        <v>0</v>
      </c>
      <c r="AT117" s="479">
        <f t="shared" si="43"/>
        <v>0</v>
      </c>
      <c r="AU117" s="479">
        <f t="shared" si="43"/>
        <v>0</v>
      </c>
      <c r="AV117" s="479">
        <f t="shared" si="43"/>
        <v>0.689265381</v>
      </c>
      <c r="AW117" s="479">
        <f t="shared" si="43"/>
        <v>0.689265381</v>
      </c>
      <c r="AX117" s="479">
        <f t="shared" si="43"/>
        <v>0.689265381</v>
      </c>
      <c r="AY117" s="479">
        <f t="shared" si="43"/>
        <v>0.689265381</v>
      </c>
      <c r="AZ117" s="479">
        <f t="shared" si="43"/>
        <v>0.689265381</v>
      </c>
      <c r="BA117" s="479">
        <f t="shared" si="43"/>
        <v>0.689265381</v>
      </c>
      <c r="BB117" s="479">
        <f t="shared" si="43"/>
        <v>0.689265381</v>
      </c>
      <c r="BC117" s="479">
        <f t="shared" si="43"/>
        <v>0</v>
      </c>
      <c r="BD117" s="479">
        <f t="shared" si="43"/>
        <v>0.689265381</v>
      </c>
      <c r="BE117" s="479">
        <f t="shared" si="43"/>
        <v>0.689265381</v>
      </c>
      <c r="BF117" s="479">
        <f t="shared" si="43"/>
        <v>0.689265381</v>
      </c>
      <c r="BG117" s="479">
        <f t="shared" si="43"/>
        <v>1.378530762</v>
      </c>
      <c r="BH117" s="479">
        <f t="shared" si="43"/>
        <v>2.067796143</v>
      </c>
      <c r="BI117" s="479">
        <f t="shared" si="43"/>
        <v>4.135592286</v>
      </c>
      <c r="BJ117" s="479">
        <f t="shared" si="43"/>
        <v>4.135592286</v>
      </c>
      <c r="BK117" s="479">
        <f t="shared" si="43"/>
        <v>3.446326905</v>
      </c>
      <c r="BL117" s="479">
        <f t="shared" si="43"/>
        <v>5.514123048</v>
      </c>
      <c r="BM117" s="479">
        <f t="shared" si="43"/>
        <v>6.203388429</v>
      </c>
      <c r="BN117" s="479">
        <f t="shared" si="43"/>
        <v>5.514123048</v>
      </c>
      <c r="BO117" s="479">
        <f t="shared" si="43"/>
        <v>6.203388429</v>
      </c>
      <c r="BP117" s="479">
        <f t="shared" si="43"/>
        <v>5.514123048</v>
      </c>
      <c r="BQ117" s="479">
        <f t="shared" si="43"/>
        <v>5.514123048</v>
      </c>
      <c r="BR117" s="479">
        <f t="shared" si="43"/>
        <v>6.203388429</v>
      </c>
      <c r="BS117" s="479">
        <f t="shared" si="43"/>
        <v>4.824857667</v>
      </c>
      <c r="BT117" s="479">
        <f t="shared" si="43"/>
        <v>4.135592286</v>
      </c>
      <c r="BU117" s="479">
        <f t="shared" si="43"/>
        <v>4.135592286</v>
      </c>
      <c r="BV117" s="479">
        <f t="shared" si="43"/>
        <v>2.757061524</v>
      </c>
      <c r="BW117" s="479">
        <f t="shared" si="43"/>
        <v>1.378530762</v>
      </c>
      <c r="BX117" s="479">
        <f t="shared" si="43"/>
        <v>3.446326905</v>
      </c>
      <c r="BY117" s="479">
        <f t="shared" si="43"/>
        <v>2.757061524</v>
      </c>
      <c r="BZ117" s="479">
        <f t="shared" si="43"/>
        <v>2.067796143</v>
      </c>
      <c r="CA117" s="479">
        <f t="shared" si="43"/>
        <v>2.757061524</v>
      </c>
      <c r="CB117" s="479">
        <f t="shared" si="43"/>
        <v>4.135592286</v>
      </c>
      <c r="CC117" s="479">
        <f t="shared" si="43"/>
        <v>4.135592286</v>
      </c>
      <c r="CD117" s="479">
        <f t="shared" si="43"/>
        <v>4.135592286</v>
      </c>
      <c r="CE117" s="479">
        <f t="shared" si="43"/>
        <v>2.067796143</v>
      </c>
      <c r="CF117" s="479">
        <f t="shared" si="43"/>
        <v>2.757061524</v>
      </c>
      <c r="CG117" s="479">
        <f t="shared" si="43"/>
        <v>3.446326905</v>
      </c>
      <c r="CH117" s="479">
        <f t="shared" si="43"/>
        <v>3.446326905</v>
      </c>
      <c r="CI117" s="479">
        <f t="shared" si="43"/>
        <v>2.757061524</v>
      </c>
      <c r="CJ117" s="479">
        <f t="shared" si="43"/>
        <v>2.757061524</v>
      </c>
      <c r="CK117" s="479">
        <f t="shared" si="43"/>
        <v>3.446326905</v>
      </c>
      <c r="CL117" s="479">
        <f t="shared" si="43"/>
        <v>6.89265381</v>
      </c>
      <c r="CM117" s="479">
        <f t="shared" si="43"/>
        <v>8.960449952</v>
      </c>
      <c r="CN117" s="479">
        <f t="shared" si="43"/>
        <v>8.960449952</v>
      </c>
      <c r="CO117" s="479">
        <f t="shared" si="43"/>
        <v>10.33898071</v>
      </c>
      <c r="CP117" s="479">
        <f t="shared" si="43"/>
        <v>11.0282461</v>
      </c>
      <c r="CQ117" s="479">
        <f t="shared" si="43"/>
        <v>11.0282461</v>
      </c>
      <c r="CR117" s="479">
        <f t="shared" si="43"/>
        <v>10.33898071</v>
      </c>
      <c r="CS117" s="479">
        <f t="shared" si="43"/>
        <v>6.89265381</v>
      </c>
      <c r="CT117" s="479">
        <f t="shared" si="43"/>
        <v>4.824857667</v>
      </c>
      <c r="CU117" s="479">
        <f t="shared" si="43"/>
        <v>4.135592286</v>
      </c>
      <c r="CV117" s="479">
        <f t="shared" si="43"/>
        <v>2.067796143</v>
      </c>
      <c r="CW117" s="479">
        <f t="shared" si="43"/>
        <v>0.689265381</v>
      </c>
      <c r="CX117" s="479">
        <f t="shared" si="43"/>
        <v>0.689265381</v>
      </c>
      <c r="CY117" s="479">
        <f t="shared" si="43"/>
        <v>0.689265381</v>
      </c>
      <c r="CZ117" s="479">
        <f t="shared" si="43"/>
        <v>0.689265381</v>
      </c>
      <c r="DA117" s="479">
        <f t="shared" si="43"/>
        <v>2.067796143</v>
      </c>
      <c r="DB117" s="479">
        <f t="shared" si="43"/>
        <v>2.757061524</v>
      </c>
      <c r="DC117" s="479">
        <f t="shared" si="43"/>
        <v>4.824857667</v>
      </c>
      <c r="DD117" s="479">
        <f t="shared" si="43"/>
        <v>4.824857667</v>
      </c>
      <c r="DE117" s="479">
        <f t="shared" si="43"/>
        <v>6.203388429</v>
      </c>
      <c r="DF117" s="479">
        <f t="shared" si="43"/>
        <v>7.581919191</v>
      </c>
      <c r="DG117" s="479">
        <f t="shared" si="43"/>
        <v>8.271184571</v>
      </c>
      <c r="DH117" s="479">
        <f t="shared" si="43"/>
        <v>6.203388429</v>
      </c>
      <c r="DI117" s="479">
        <f t="shared" si="43"/>
        <v>6.203388429</v>
      </c>
      <c r="DJ117" s="479">
        <f t="shared" si="43"/>
        <v>5.514123048</v>
      </c>
      <c r="DK117" s="479">
        <f t="shared" si="43"/>
        <v>5.514123048</v>
      </c>
      <c r="DL117" s="479">
        <f t="shared" si="43"/>
        <v>4.135592286</v>
      </c>
      <c r="DM117" s="479">
        <f t="shared" si="43"/>
        <v>2.757061524</v>
      </c>
      <c r="DN117" s="479">
        <f t="shared" si="43"/>
        <v>2.757061524</v>
      </c>
      <c r="DO117" s="479">
        <f t="shared" si="43"/>
        <v>2.757061524</v>
      </c>
      <c r="DP117" s="479">
        <f t="shared" si="43"/>
        <v>4.135592286</v>
      </c>
      <c r="DQ117" s="479">
        <f t="shared" si="43"/>
        <v>4.824857667</v>
      </c>
      <c r="DR117" s="479">
        <f t="shared" si="43"/>
        <v>6.203388429</v>
      </c>
      <c r="DS117" s="479">
        <f t="shared" si="43"/>
        <v>9.649715333</v>
      </c>
      <c r="DT117" s="479">
        <f t="shared" si="43"/>
        <v>12.40677686</v>
      </c>
      <c r="DU117" s="479">
        <f t="shared" si="43"/>
        <v>14.474573</v>
      </c>
      <c r="DV117" s="479">
        <f t="shared" si="43"/>
        <v>19.98869605</v>
      </c>
      <c r="DW117" s="479">
        <f t="shared" si="43"/>
        <v>23.43502295</v>
      </c>
      <c r="DX117" s="479">
        <f t="shared" si="43"/>
        <v>28.949146</v>
      </c>
      <c r="DY117" s="479">
        <f t="shared" si="43"/>
        <v>28.949146</v>
      </c>
      <c r="DZ117" s="479">
        <f t="shared" si="43"/>
        <v>28.949146</v>
      </c>
      <c r="EA117" s="479">
        <f t="shared" si="43"/>
        <v>32.3954729</v>
      </c>
      <c r="EB117" s="479">
        <f t="shared" si="43"/>
        <v>35.15253443</v>
      </c>
      <c r="EC117" s="479">
        <f t="shared" si="43"/>
        <v>33.08473829</v>
      </c>
      <c r="ED117" s="479">
        <f t="shared" si="43"/>
        <v>28.949146</v>
      </c>
      <c r="EE117" s="479">
        <f t="shared" si="43"/>
        <v>22.05649219</v>
      </c>
      <c r="EF117" s="479">
        <f t="shared" si="43"/>
        <v>21.36722681</v>
      </c>
      <c r="EG117" s="479">
        <f t="shared" si="43"/>
        <v>22.05649219</v>
      </c>
      <c r="EH117" s="479">
        <f t="shared" si="43"/>
        <v>19.98869605</v>
      </c>
      <c r="EI117" s="479">
        <f t="shared" si="43"/>
        <v>19.29943067</v>
      </c>
      <c r="EJ117" s="479">
        <f t="shared" si="43"/>
        <v>17.23163452</v>
      </c>
      <c r="EK117" s="479">
        <f t="shared" si="43"/>
        <v>16.54236914</v>
      </c>
      <c r="EL117" s="479">
        <f t="shared" si="43"/>
        <v>16.54236914</v>
      </c>
      <c r="EM117" s="479">
        <f t="shared" si="43"/>
        <v>17.23163452</v>
      </c>
      <c r="EN117" s="479">
        <f t="shared" si="43"/>
        <v>17.9208999</v>
      </c>
      <c r="EO117" s="479">
        <f t="shared" si="43"/>
        <v>17.9208999</v>
      </c>
      <c r="EP117" s="479">
        <f t="shared" si="43"/>
        <v>16.54236914</v>
      </c>
      <c r="EQ117" s="479">
        <f t="shared" si="43"/>
        <v>18.61016529</v>
      </c>
      <c r="ER117" s="479">
        <f t="shared" si="43"/>
        <v>21.36722681</v>
      </c>
      <c r="ES117" s="479">
        <f t="shared" si="43"/>
        <v>20.67796143</v>
      </c>
      <c r="ET117" s="484">
        <f t="shared" si="43"/>
        <v>21.36722681</v>
      </c>
      <c r="EU117" s="484">
        <f t="shared" si="43"/>
        <v>18.61016529</v>
      </c>
      <c r="EV117" s="484">
        <f t="shared" si="43"/>
        <v>21.36722681</v>
      </c>
      <c r="EW117" s="484">
        <f t="shared" si="43"/>
        <v>22.05649219</v>
      </c>
      <c r="EX117" s="484">
        <f t="shared" si="43"/>
        <v>42.04518824</v>
      </c>
      <c r="EY117" s="484">
        <f t="shared" si="43"/>
        <v>46.18078052</v>
      </c>
      <c r="EZ117" s="484">
        <f t="shared" si="43"/>
        <v>53.76269971</v>
      </c>
      <c r="FA117" s="484">
        <f t="shared" si="43"/>
        <v>59.27682276</v>
      </c>
      <c r="FB117" s="484">
        <f t="shared" si="43"/>
        <v>59.96608814</v>
      </c>
      <c r="FC117" s="484">
        <f t="shared" si="43"/>
        <v>60.65535352</v>
      </c>
      <c r="FD117" s="484">
        <f t="shared" si="43"/>
        <v>65.48021119</v>
      </c>
      <c r="FE117" s="484">
        <f t="shared" si="43"/>
        <v>54.4519651</v>
      </c>
      <c r="FF117" s="484">
        <f t="shared" si="43"/>
        <v>53.76269971</v>
      </c>
      <c r="FG117" s="484">
        <f t="shared" si="43"/>
        <v>55.83049586</v>
      </c>
      <c r="FH117" s="484">
        <f t="shared" si="43"/>
        <v>59.96608814</v>
      </c>
      <c r="FI117" s="484">
        <f t="shared" si="43"/>
        <v>62.03388429</v>
      </c>
      <c r="FJ117" s="507">
        <f t="shared" si="43"/>
        <v>54.4519651</v>
      </c>
      <c r="FK117" s="507">
        <f t="shared" si="43"/>
        <v>53.07343433</v>
      </c>
      <c r="FL117" s="507">
        <f t="shared" si="43"/>
        <v>47.55931129</v>
      </c>
      <c r="FM117" s="507">
        <f t="shared" si="43"/>
        <v>42.04518824</v>
      </c>
      <c r="FN117" s="507">
        <f t="shared" si="43"/>
        <v>53.76269971</v>
      </c>
      <c r="FO117" s="507">
        <f t="shared" si="43"/>
        <v>45.49151514</v>
      </c>
      <c r="FP117" s="507">
        <f t="shared" si="43"/>
        <v>43.423719</v>
      </c>
      <c r="FQ117" s="468"/>
      <c r="FR117" s="471"/>
      <c r="FS117" s="482">
        <f t="shared" si="10"/>
        <v>-0.3</v>
      </c>
      <c r="FT117" s="473"/>
      <c r="FU117" s="474"/>
      <c r="FV117" s="469"/>
      <c r="FW117" s="469"/>
      <c r="FX117" s="469"/>
      <c r="FY117" s="469"/>
      <c r="FZ117" s="469"/>
      <c r="GA117" s="469"/>
      <c r="GB117" s="469"/>
      <c r="GC117" s="469"/>
      <c r="GD117" s="469"/>
      <c r="GE117" s="469"/>
      <c r="GF117" s="469"/>
      <c r="GG117" s="469"/>
      <c r="GH117" s="469"/>
      <c r="GI117" s="469"/>
      <c r="GJ117" s="469"/>
      <c r="GK117" s="469"/>
    </row>
    <row r="118" ht="15.75" customHeight="1">
      <c r="A118" s="472">
        <v>36.0</v>
      </c>
      <c r="B118" s="508" t="s">
        <v>136</v>
      </c>
      <c r="C118" s="509">
        <v>117987.0</v>
      </c>
      <c r="D118" s="510"/>
      <c r="E118" s="510"/>
      <c r="F118" s="510"/>
      <c r="G118" s="510"/>
      <c r="H118" s="510"/>
      <c r="I118" s="510"/>
      <c r="J118" s="511"/>
      <c r="K118" s="511"/>
      <c r="L118" s="511"/>
      <c r="M118" s="511"/>
      <c r="N118" s="511"/>
      <c r="O118" s="511"/>
      <c r="P118" s="511"/>
      <c r="Q118" s="511"/>
      <c r="R118" s="512"/>
      <c r="S118" s="512"/>
      <c r="T118" s="512"/>
      <c r="U118" s="513"/>
      <c r="V118" s="513"/>
      <c r="W118" s="513"/>
      <c r="X118" s="513"/>
      <c r="Y118" s="513"/>
      <c r="Z118" s="513"/>
      <c r="AA118" s="513"/>
      <c r="AB118" s="513"/>
      <c r="AC118" s="513"/>
      <c r="AD118" s="513"/>
      <c r="AE118" s="512"/>
      <c r="AF118" s="512"/>
      <c r="AG118" s="512"/>
      <c r="AH118" s="512"/>
      <c r="AI118" s="479">
        <f t="shared" ref="AI118:FP118" si="44">sum(AC39:AI39)/($C$118/100000)</f>
        <v>0</v>
      </c>
      <c r="AJ118" s="479">
        <f t="shared" si="44"/>
        <v>0</v>
      </c>
      <c r="AK118" s="479">
        <f t="shared" si="44"/>
        <v>0</v>
      </c>
      <c r="AL118" s="479">
        <f t="shared" si="44"/>
        <v>0</v>
      </c>
      <c r="AM118" s="479">
        <f t="shared" si="44"/>
        <v>0</v>
      </c>
      <c r="AN118" s="479">
        <f t="shared" si="44"/>
        <v>0</v>
      </c>
      <c r="AO118" s="479">
        <f t="shared" si="44"/>
        <v>0</v>
      </c>
      <c r="AP118" s="479">
        <f t="shared" si="44"/>
        <v>0</v>
      </c>
      <c r="AQ118" s="479">
        <f t="shared" si="44"/>
        <v>0</v>
      </c>
      <c r="AR118" s="479">
        <f t="shared" si="44"/>
        <v>0</v>
      </c>
      <c r="AS118" s="479">
        <f t="shared" si="44"/>
        <v>0</v>
      </c>
      <c r="AT118" s="479">
        <f t="shared" si="44"/>
        <v>0</v>
      </c>
      <c r="AU118" s="479">
        <f t="shared" si="44"/>
        <v>0</v>
      </c>
      <c r="AV118" s="479">
        <f t="shared" si="44"/>
        <v>0</v>
      </c>
      <c r="AW118" s="479">
        <f t="shared" si="44"/>
        <v>0</v>
      </c>
      <c r="AX118" s="479">
        <f t="shared" si="44"/>
        <v>0</v>
      </c>
      <c r="AY118" s="479">
        <f t="shared" si="44"/>
        <v>0</v>
      </c>
      <c r="AZ118" s="479">
        <f t="shared" si="44"/>
        <v>0</v>
      </c>
      <c r="BA118" s="479">
        <f t="shared" si="44"/>
        <v>0</v>
      </c>
      <c r="BB118" s="479">
        <f t="shared" si="44"/>
        <v>0</v>
      </c>
      <c r="BC118" s="479">
        <f t="shared" si="44"/>
        <v>0</v>
      </c>
      <c r="BD118" s="479">
        <f t="shared" si="44"/>
        <v>0</v>
      </c>
      <c r="BE118" s="479">
        <f t="shared" si="44"/>
        <v>0</v>
      </c>
      <c r="BF118" s="479">
        <f t="shared" si="44"/>
        <v>0</v>
      </c>
      <c r="BG118" s="479">
        <f t="shared" si="44"/>
        <v>0</v>
      </c>
      <c r="BH118" s="479">
        <f t="shared" si="44"/>
        <v>0</v>
      </c>
      <c r="BI118" s="479">
        <f t="shared" si="44"/>
        <v>1.695102003</v>
      </c>
      <c r="BJ118" s="479">
        <f t="shared" si="44"/>
        <v>1.695102003</v>
      </c>
      <c r="BK118" s="479">
        <f t="shared" si="44"/>
        <v>2.542653004</v>
      </c>
      <c r="BL118" s="479">
        <f t="shared" si="44"/>
        <v>10.17061202</v>
      </c>
      <c r="BM118" s="479">
        <f t="shared" si="44"/>
        <v>10.17061202</v>
      </c>
      <c r="BN118" s="479">
        <f t="shared" si="44"/>
        <v>11.01816302</v>
      </c>
      <c r="BO118" s="479">
        <f t="shared" si="44"/>
        <v>13.56081602</v>
      </c>
      <c r="BP118" s="479">
        <f t="shared" si="44"/>
        <v>11.86571402</v>
      </c>
      <c r="BQ118" s="479">
        <f t="shared" si="44"/>
        <v>13.56081602</v>
      </c>
      <c r="BR118" s="479">
        <f t="shared" si="44"/>
        <v>15.25591802</v>
      </c>
      <c r="BS118" s="479">
        <f t="shared" si="44"/>
        <v>11.01816302</v>
      </c>
      <c r="BT118" s="479">
        <f t="shared" si="44"/>
        <v>13.56081602</v>
      </c>
      <c r="BU118" s="479">
        <f t="shared" si="44"/>
        <v>15.25591802</v>
      </c>
      <c r="BV118" s="479">
        <f t="shared" si="44"/>
        <v>16.95102003</v>
      </c>
      <c r="BW118" s="479">
        <f t="shared" si="44"/>
        <v>17.79857103</v>
      </c>
      <c r="BX118" s="479">
        <f t="shared" si="44"/>
        <v>24.57897904</v>
      </c>
      <c r="BY118" s="479">
        <f t="shared" si="44"/>
        <v>26.27408104</v>
      </c>
      <c r="BZ118" s="479">
        <f t="shared" si="44"/>
        <v>22.88387704</v>
      </c>
      <c r="CA118" s="479">
        <f t="shared" si="44"/>
        <v>22.88387704</v>
      </c>
      <c r="CB118" s="479">
        <f t="shared" si="44"/>
        <v>29.66428505</v>
      </c>
      <c r="CC118" s="479">
        <f t="shared" si="44"/>
        <v>42.37755007</v>
      </c>
      <c r="CD118" s="479">
        <f t="shared" si="44"/>
        <v>45.76775407</v>
      </c>
      <c r="CE118" s="479">
        <f t="shared" si="44"/>
        <v>44.07265207</v>
      </c>
      <c r="CF118" s="479">
        <f t="shared" si="44"/>
        <v>47.46285608</v>
      </c>
      <c r="CG118" s="479">
        <f t="shared" si="44"/>
        <v>50.85306008</v>
      </c>
      <c r="CH118" s="479">
        <f t="shared" si="44"/>
        <v>56.78591709</v>
      </c>
      <c r="CI118" s="479">
        <f t="shared" si="44"/>
        <v>49.15795808</v>
      </c>
      <c r="CJ118" s="479">
        <f t="shared" si="44"/>
        <v>33.90204006</v>
      </c>
      <c r="CK118" s="479">
        <f t="shared" si="44"/>
        <v>35.59714206</v>
      </c>
      <c r="CL118" s="479">
        <f t="shared" si="44"/>
        <v>29.66428505</v>
      </c>
      <c r="CM118" s="479">
        <f t="shared" si="44"/>
        <v>23.73142804</v>
      </c>
      <c r="CN118" s="479">
        <f t="shared" si="44"/>
        <v>21.18877503</v>
      </c>
      <c r="CO118" s="479">
        <f t="shared" si="44"/>
        <v>16.10346903</v>
      </c>
      <c r="CP118" s="479">
        <f t="shared" si="44"/>
        <v>20.34122403</v>
      </c>
      <c r="CQ118" s="479">
        <f t="shared" si="44"/>
        <v>19.49367303</v>
      </c>
      <c r="CR118" s="479">
        <f t="shared" si="44"/>
        <v>13.56081602</v>
      </c>
      <c r="CS118" s="479">
        <f t="shared" si="44"/>
        <v>12.71326502</v>
      </c>
      <c r="CT118" s="479">
        <f t="shared" si="44"/>
        <v>11.01816302</v>
      </c>
      <c r="CU118" s="479">
        <f t="shared" si="44"/>
        <v>10.17061202</v>
      </c>
      <c r="CV118" s="479">
        <f t="shared" si="44"/>
        <v>6.780408011</v>
      </c>
      <c r="CW118" s="479">
        <f t="shared" si="44"/>
        <v>0.8475510014</v>
      </c>
      <c r="CX118" s="479">
        <f t="shared" si="44"/>
        <v>0</v>
      </c>
      <c r="CY118" s="479">
        <f t="shared" si="44"/>
        <v>0</v>
      </c>
      <c r="CZ118" s="479">
        <f t="shared" si="44"/>
        <v>0</v>
      </c>
      <c r="DA118" s="479">
        <f t="shared" si="44"/>
        <v>0</v>
      </c>
      <c r="DB118" s="479">
        <f t="shared" si="44"/>
        <v>0</v>
      </c>
      <c r="DC118" s="479">
        <f t="shared" si="44"/>
        <v>0</v>
      </c>
      <c r="DD118" s="479">
        <f t="shared" si="44"/>
        <v>0</v>
      </c>
      <c r="DE118" s="479">
        <f t="shared" si="44"/>
        <v>0</v>
      </c>
      <c r="DF118" s="479">
        <f t="shared" si="44"/>
        <v>0</v>
      </c>
      <c r="DG118" s="479">
        <f t="shared" si="44"/>
        <v>0</v>
      </c>
      <c r="DH118" s="479">
        <f t="shared" si="44"/>
        <v>0</v>
      </c>
      <c r="DI118" s="479">
        <f t="shared" si="44"/>
        <v>0</v>
      </c>
      <c r="DJ118" s="479">
        <f t="shared" si="44"/>
        <v>0</v>
      </c>
      <c r="DK118" s="479">
        <f t="shared" si="44"/>
        <v>0</v>
      </c>
      <c r="DL118" s="479">
        <f t="shared" si="44"/>
        <v>0</v>
      </c>
      <c r="DM118" s="479">
        <f t="shared" si="44"/>
        <v>0</v>
      </c>
      <c r="DN118" s="479">
        <f t="shared" si="44"/>
        <v>0</v>
      </c>
      <c r="DO118" s="479">
        <f t="shared" si="44"/>
        <v>0</v>
      </c>
      <c r="DP118" s="479">
        <f t="shared" si="44"/>
        <v>0</v>
      </c>
      <c r="DQ118" s="479">
        <f t="shared" si="44"/>
        <v>0</v>
      </c>
      <c r="DR118" s="479">
        <f t="shared" si="44"/>
        <v>0</v>
      </c>
      <c r="DS118" s="479">
        <f t="shared" si="44"/>
        <v>0</v>
      </c>
      <c r="DT118" s="479">
        <f t="shared" si="44"/>
        <v>0</v>
      </c>
      <c r="DU118" s="479">
        <f t="shared" si="44"/>
        <v>0</v>
      </c>
      <c r="DV118" s="479">
        <f t="shared" si="44"/>
        <v>0</v>
      </c>
      <c r="DW118" s="479">
        <f t="shared" si="44"/>
        <v>0</v>
      </c>
      <c r="DX118" s="479">
        <f t="shared" si="44"/>
        <v>0</v>
      </c>
      <c r="DY118" s="479">
        <f t="shared" si="44"/>
        <v>0</v>
      </c>
      <c r="DZ118" s="479">
        <f t="shared" si="44"/>
        <v>0</v>
      </c>
      <c r="EA118" s="479">
        <f t="shared" si="44"/>
        <v>0</v>
      </c>
      <c r="EB118" s="479">
        <f t="shared" si="44"/>
        <v>0</v>
      </c>
      <c r="EC118" s="479">
        <f t="shared" si="44"/>
        <v>0</v>
      </c>
      <c r="ED118" s="479">
        <f t="shared" si="44"/>
        <v>0</v>
      </c>
      <c r="EE118" s="479">
        <f t="shared" si="44"/>
        <v>0</v>
      </c>
      <c r="EF118" s="479">
        <f t="shared" si="44"/>
        <v>0</v>
      </c>
      <c r="EG118" s="479">
        <f t="shared" si="44"/>
        <v>0</v>
      </c>
      <c r="EH118" s="479">
        <f t="shared" si="44"/>
        <v>0</v>
      </c>
      <c r="EI118" s="479">
        <f t="shared" si="44"/>
        <v>0</v>
      </c>
      <c r="EJ118" s="479">
        <f t="shared" si="44"/>
        <v>0</v>
      </c>
      <c r="EK118" s="479">
        <f t="shared" si="44"/>
        <v>0</v>
      </c>
      <c r="EL118" s="479">
        <f t="shared" si="44"/>
        <v>0</v>
      </c>
      <c r="EM118" s="479">
        <f t="shared" si="44"/>
        <v>0</v>
      </c>
      <c r="EN118" s="479">
        <f t="shared" si="44"/>
        <v>0</v>
      </c>
      <c r="EO118" s="479">
        <f t="shared" si="44"/>
        <v>0</v>
      </c>
      <c r="EP118" s="479">
        <f t="shared" si="44"/>
        <v>0</v>
      </c>
      <c r="EQ118" s="479">
        <f t="shared" si="44"/>
        <v>0</v>
      </c>
      <c r="ER118" s="479">
        <f t="shared" si="44"/>
        <v>0</v>
      </c>
      <c r="ES118" s="479">
        <f t="shared" si="44"/>
        <v>0</v>
      </c>
      <c r="ET118" s="485">
        <f t="shared" si="44"/>
        <v>0</v>
      </c>
      <c r="EU118" s="485">
        <f t="shared" si="44"/>
        <v>0</v>
      </c>
      <c r="EV118" s="485">
        <f t="shared" si="44"/>
        <v>0</v>
      </c>
      <c r="EW118" s="485">
        <f t="shared" si="44"/>
        <v>0</v>
      </c>
      <c r="EX118" s="485">
        <f t="shared" si="44"/>
        <v>0</v>
      </c>
      <c r="EY118" s="485">
        <f t="shared" si="44"/>
        <v>0</v>
      </c>
      <c r="EZ118" s="485">
        <f t="shared" si="44"/>
        <v>0</v>
      </c>
      <c r="FA118" s="485">
        <f t="shared" si="44"/>
        <v>0</v>
      </c>
      <c r="FB118" s="485">
        <f t="shared" si="44"/>
        <v>0</v>
      </c>
      <c r="FC118" s="485">
        <f t="shared" si="44"/>
        <v>0</v>
      </c>
      <c r="FD118" s="485">
        <f t="shared" si="44"/>
        <v>0</v>
      </c>
      <c r="FE118" s="485">
        <f t="shared" si="44"/>
        <v>0</v>
      </c>
      <c r="FF118" s="485">
        <f t="shared" si="44"/>
        <v>0</v>
      </c>
      <c r="FG118" s="485">
        <f t="shared" si="44"/>
        <v>0</v>
      </c>
      <c r="FH118" s="485">
        <f t="shared" si="44"/>
        <v>0</v>
      </c>
      <c r="FI118" s="485">
        <f t="shared" si="44"/>
        <v>0</v>
      </c>
      <c r="FJ118" s="485">
        <f t="shared" si="44"/>
        <v>0</v>
      </c>
      <c r="FK118" s="485">
        <f t="shared" si="44"/>
        <v>0</v>
      </c>
      <c r="FL118" s="485">
        <f t="shared" si="44"/>
        <v>0</v>
      </c>
      <c r="FM118" s="485">
        <f t="shared" si="44"/>
        <v>0</v>
      </c>
      <c r="FN118" s="485">
        <f t="shared" si="44"/>
        <v>0</v>
      </c>
      <c r="FO118" s="485">
        <f t="shared" si="44"/>
        <v>0</v>
      </c>
      <c r="FP118" s="485">
        <f t="shared" si="44"/>
        <v>0</v>
      </c>
      <c r="FQ118" s="512"/>
      <c r="FR118" s="514"/>
      <c r="FS118" s="482">
        <f t="shared" si="10"/>
        <v>0</v>
      </c>
      <c r="FT118" s="515"/>
      <c r="FU118" s="516"/>
      <c r="FV118" s="513"/>
      <c r="FW118" s="513"/>
      <c r="FX118" s="513"/>
      <c r="FY118" s="513"/>
      <c r="FZ118" s="513"/>
      <c r="GA118" s="513"/>
      <c r="GB118" s="513"/>
      <c r="GC118" s="513"/>
      <c r="GD118" s="513"/>
      <c r="GE118" s="513"/>
      <c r="GF118" s="513"/>
      <c r="GG118" s="513"/>
      <c r="GH118" s="513"/>
      <c r="GI118" s="513"/>
      <c r="GJ118" s="513"/>
      <c r="GK118" s="513"/>
    </row>
    <row r="119" ht="15.75" customHeight="1">
      <c r="A119" s="472">
        <v>37.0</v>
      </c>
      <c r="B119" s="517" t="s">
        <v>137</v>
      </c>
      <c r="C119" s="496">
        <v>9221.0</v>
      </c>
      <c r="D119" s="497"/>
      <c r="E119" s="497"/>
      <c r="F119" s="497"/>
      <c r="G119" s="497"/>
      <c r="H119" s="497"/>
      <c r="I119" s="497"/>
      <c r="J119" s="498"/>
      <c r="K119" s="498"/>
      <c r="L119" s="498"/>
      <c r="M119" s="498"/>
      <c r="N119" s="498"/>
      <c r="O119" s="498"/>
      <c r="P119" s="498"/>
      <c r="Q119" s="498"/>
      <c r="R119" s="499"/>
      <c r="S119" s="499"/>
      <c r="T119" s="499"/>
      <c r="U119" s="500"/>
      <c r="V119" s="500"/>
      <c r="W119" s="500"/>
      <c r="X119" s="500"/>
      <c r="Y119" s="500"/>
      <c r="Z119" s="500"/>
      <c r="AA119" s="500"/>
      <c r="AB119" s="500"/>
      <c r="AC119" s="500"/>
      <c r="AD119" s="500"/>
      <c r="AE119" s="499"/>
      <c r="AF119" s="499"/>
      <c r="AG119" s="499"/>
      <c r="AH119" s="499"/>
      <c r="AI119" s="479">
        <f t="shared" ref="AI119:FP119" si="45">sum(AC40:AI40)/($C$119/100000)</f>
        <v>0</v>
      </c>
      <c r="AJ119" s="479">
        <f t="shared" si="45"/>
        <v>0</v>
      </c>
      <c r="AK119" s="479">
        <f t="shared" si="45"/>
        <v>0</v>
      </c>
      <c r="AL119" s="479">
        <f t="shared" si="45"/>
        <v>0</v>
      </c>
      <c r="AM119" s="479">
        <f t="shared" si="45"/>
        <v>0</v>
      </c>
      <c r="AN119" s="479">
        <f t="shared" si="45"/>
        <v>0</v>
      </c>
      <c r="AO119" s="479">
        <f t="shared" si="45"/>
        <v>0</v>
      </c>
      <c r="AP119" s="479">
        <f t="shared" si="45"/>
        <v>0</v>
      </c>
      <c r="AQ119" s="479">
        <f t="shared" si="45"/>
        <v>0</v>
      </c>
      <c r="AR119" s="479">
        <f t="shared" si="45"/>
        <v>0</v>
      </c>
      <c r="AS119" s="479">
        <f t="shared" si="45"/>
        <v>0</v>
      </c>
      <c r="AT119" s="479">
        <f t="shared" si="45"/>
        <v>0</v>
      </c>
      <c r="AU119" s="479">
        <f t="shared" si="45"/>
        <v>0</v>
      </c>
      <c r="AV119" s="479">
        <f t="shared" si="45"/>
        <v>0</v>
      </c>
      <c r="AW119" s="479">
        <f t="shared" si="45"/>
        <v>0</v>
      </c>
      <c r="AX119" s="479">
        <f t="shared" si="45"/>
        <v>0</v>
      </c>
      <c r="AY119" s="479">
        <f t="shared" si="45"/>
        <v>0</v>
      </c>
      <c r="AZ119" s="479">
        <f t="shared" si="45"/>
        <v>0</v>
      </c>
      <c r="BA119" s="479">
        <f t="shared" si="45"/>
        <v>0</v>
      </c>
      <c r="BB119" s="479">
        <f t="shared" si="45"/>
        <v>0</v>
      </c>
      <c r="BC119" s="479">
        <f t="shared" si="45"/>
        <v>0</v>
      </c>
      <c r="BD119" s="479">
        <f t="shared" si="45"/>
        <v>0</v>
      </c>
      <c r="BE119" s="479">
        <f t="shared" si="45"/>
        <v>0</v>
      </c>
      <c r="BF119" s="479">
        <f t="shared" si="45"/>
        <v>0</v>
      </c>
      <c r="BG119" s="479">
        <f t="shared" si="45"/>
        <v>0</v>
      </c>
      <c r="BH119" s="479">
        <f t="shared" si="45"/>
        <v>0</v>
      </c>
      <c r="BI119" s="479">
        <f t="shared" si="45"/>
        <v>0</v>
      </c>
      <c r="BJ119" s="479">
        <f t="shared" si="45"/>
        <v>0</v>
      </c>
      <c r="BK119" s="479">
        <f t="shared" si="45"/>
        <v>0</v>
      </c>
      <c r="BL119" s="479">
        <f t="shared" si="45"/>
        <v>0</v>
      </c>
      <c r="BM119" s="479">
        <f t="shared" si="45"/>
        <v>0</v>
      </c>
      <c r="BN119" s="479">
        <f t="shared" si="45"/>
        <v>0</v>
      </c>
      <c r="BO119" s="479">
        <f t="shared" si="45"/>
        <v>0</v>
      </c>
      <c r="BP119" s="479">
        <f t="shared" si="45"/>
        <v>0</v>
      </c>
      <c r="BQ119" s="479">
        <f t="shared" si="45"/>
        <v>0</v>
      </c>
      <c r="BR119" s="479">
        <f t="shared" si="45"/>
        <v>0</v>
      </c>
      <c r="BS119" s="479">
        <f t="shared" si="45"/>
        <v>0</v>
      </c>
      <c r="BT119" s="479">
        <f t="shared" si="45"/>
        <v>0</v>
      </c>
      <c r="BU119" s="479">
        <f t="shared" si="45"/>
        <v>0</v>
      </c>
      <c r="BV119" s="479">
        <f t="shared" si="45"/>
        <v>0</v>
      </c>
      <c r="BW119" s="479">
        <f t="shared" si="45"/>
        <v>0</v>
      </c>
      <c r="BX119" s="479">
        <f t="shared" si="45"/>
        <v>0</v>
      </c>
      <c r="BY119" s="479">
        <f t="shared" si="45"/>
        <v>0</v>
      </c>
      <c r="BZ119" s="479">
        <f t="shared" si="45"/>
        <v>0</v>
      </c>
      <c r="CA119" s="479">
        <f t="shared" si="45"/>
        <v>0</v>
      </c>
      <c r="CB119" s="479">
        <f t="shared" si="45"/>
        <v>0</v>
      </c>
      <c r="CC119" s="479">
        <f t="shared" si="45"/>
        <v>0</v>
      </c>
      <c r="CD119" s="479">
        <f t="shared" si="45"/>
        <v>0</v>
      </c>
      <c r="CE119" s="479">
        <f t="shared" si="45"/>
        <v>0</v>
      </c>
      <c r="CF119" s="479">
        <f t="shared" si="45"/>
        <v>0</v>
      </c>
      <c r="CG119" s="479">
        <f t="shared" si="45"/>
        <v>0</v>
      </c>
      <c r="CH119" s="479">
        <f t="shared" si="45"/>
        <v>0</v>
      </c>
      <c r="CI119" s="479">
        <f t="shared" si="45"/>
        <v>0</v>
      </c>
      <c r="CJ119" s="479">
        <f t="shared" si="45"/>
        <v>0</v>
      </c>
      <c r="CK119" s="479">
        <f t="shared" si="45"/>
        <v>0</v>
      </c>
      <c r="CL119" s="479">
        <f t="shared" si="45"/>
        <v>0</v>
      </c>
      <c r="CM119" s="479">
        <f t="shared" si="45"/>
        <v>0</v>
      </c>
      <c r="CN119" s="479">
        <f t="shared" si="45"/>
        <v>0</v>
      </c>
      <c r="CO119" s="479">
        <f t="shared" si="45"/>
        <v>0</v>
      </c>
      <c r="CP119" s="479">
        <f t="shared" si="45"/>
        <v>0</v>
      </c>
      <c r="CQ119" s="479">
        <f t="shared" si="45"/>
        <v>0</v>
      </c>
      <c r="CR119" s="479">
        <f t="shared" si="45"/>
        <v>0</v>
      </c>
      <c r="CS119" s="479">
        <f t="shared" si="45"/>
        <v>0</v>
      </c>
      <c r="CT119" s="479">
        <f t="shared" si="45"/>
        <v>0</v>
      </c>
      <c r="CU119" s="479">
        <f t="shared" si="45"/>
        <v>0</v>
      </c>
      <c r="CV119" s="479">
        <f t="shared" si="45"/>
        <v>0</v>
      </c>
      <c r="CW119" s="479">
        <f t="shared" si="45"/>
        <v>0</v>
      </c>
      <c r="CX119" s="479">
        <f t="shared" si="45"/>
        <v>0</v>
      </c>
      <c r="CY119" s="479">
        <f t="shared" si="45"/>
        <v>0</v>
      </c>
      <c r="CZ119" s="479">
        <f t="shared" si="45"/>
        <v>0</v>
      </c>
      <c r="DA119" s="479">
        <f t="shared" si="45"/>
        <v>0</v>
      </c>
      <c r="DB119" s="479">
        <f t="shared" si="45"/>
        <v>0</v>
      </c>
      <c r="DC119" s="479">
        <f t="shared" si="45"/>
        <v>0</v>
      </c>
      <c r="DD119" s="479">
        <f t="shared" si="45"/>
        <v>0</v>
      </c>
      <c r="DE119" s="479">
        <f t="shared" si="45"/>
        <v>0</v>
      </c>
      <c r="DF119" s="479">
        <f t="shared" si="45"/>
        <v>0</v>
      </c>
      <c r="DG119" s="479">
        <f t="shared" si="45"/>
        <v>0</v>
      </c>
      <c r="DH119" s="479">
        <f t="shared" si="45"/>
        <v>0</v>
      </c>
      <c r="DI119" s="479">
        <f t="shared" si="45"/>
        <v>0</v>
      </c>
      <c r="DJ119" s="479">
        <f t="shared" si="45"/>
        <v>0</v>
      </c>
      <c r="DK119" s="479">
        <f t="shared" si="45"/>
        <v>0</v>
      </c>
      <c r="DL119" s="479">
        <f t="shared" si="45"/>
        <v>0</v>
      </c>
      <c r="DM119" s="479">
        <f t="shared" si="45"/>
        <v>0</v>
      </c>
      <c r="DN119" s="479">
        <f t="shared" si="45"/>
        <v>0</v>
      </c>
      <c r="DO119" s="479">
        <f t="shared" si="45"/>
        <v>0</v>
      </c>
      <c r="DP119" s="479">
        <f t="shared" si="45"/>
        <v>0</v>
      </c>
      <c r="DQ119" s="479">
        <f t="shared" si="45"/>
        <v>0</v>
      </c>
      <c r="DR119" s="479">
        <f t="shared" si="45"/>
        <v>0</v>
      </c>
      <c r="DS119" s="479">
        <f t="shared" si="45"/>
        <v>0</v>
      </c>
      <c r="DT119" s="479">
        <f t="shared" si="45"/>
        <v>0</v>
      </c>
      <c r="DU119" s="479">
        <f t="shared" si="45"/>
        <v>0</v>
      </c>
      <c r="DV119" s="479">
        <f t="shared" si="45"/>
        <v>0</v>
      </c>
      <c r="DW119" s="479">
        <f t="shared" si="45"/>
        <v>0</v>
      </c>
      <c r="DX119" s="479">
        <f t="shared" si="45"/>
        <v>0</v>
      </c>
      <c r="DY119" s="479">
        <f t="shared" si="45"/>
        <v>0</v>
      </c>
      <c r="DZ119" s="479">
        <f t="shared" si="45"/>
        <v>0</v>
      </c>
      <c r="EA119" s="479">
        <f t="shared" si="45"/>
        <v>0</v>
      </c>
      <c r="EB119" s="479">
        <f t="shared" si="45"/>
        <v>0</v>
      </c>
      <c r="EC119" s="479">
        <f t="shared" si="45"/>
        <v>0</v>
      </c>
      <c r="ED119" s="479">
        <f t="shared" si="45"/>
        <v>0</v>
      </c>
      <c r="EE119" s="479">
        <f t="shared" si="45"/>
        <v>0</v>
      </c>
      <c r="EF119" s="479">
        <f t="shared" si="45"/>
        <v>0</v>
      </c>
      <c r="EG119" s="479">
        <f t="shared" si="45"/>
        <v>0</v>
      </c>
      <c r="EH119" s="479">
        <f t="shared" si="45"/>
        <v>0</v>
      </c>
      <c r="EI119" s="479">
        <f t="shared" si="45"/>
        <v>0</v>
      </c>
      <c r="EJ119" s="479">
        <f t="shared" si="45"/>
        <v>0</v>
      </c>
      <c r="EK119" s="479">
        <f t="shared" si="45"/>
        <v>10.84481076</v>
      </c>
      <c r="EL119" s="479">
        <f t="shared" si="45"/>
        <v>10.84481076</v>
      </c>
      <c r="EM119" s="479">
        <f t="shared" si="45"/>
        <v>10.84481076</v>
      </c>
      <c r="EN119" s="479">
        <f t="shared" si="45"/>
        <v>10.84481076</v>
      </c>
      <c r="EO119" s="479">
        <f t="shared" si="45"/>
        <v>10.84481076</v>
      </c>
      <c r="EP119" s="479">
        <f t="shared" si="45"/>
        <v>10.84481076</v>
      </c>
      <c r="EQ119" s="479">
        <f t="shared" si="45"/>
        <v>10.84481076</v>
      </c>
      <c r="ER119" s="479">
        <f t="shared" si="45"/>
        <v>0</v>
      </c>
      <c r="ES119" s="479">
        <f t="shared" si="45"/>
        <v>0</v>
      </c>
      <c r="ET119" s="483">
        <f t="shared" si="45"/>
        <v>0</v>
      </c>
      <c r="EU119" s="483">
        <f t="shared" si="45"/>
        <v>0</v>
      </c>
      <c r="EV119" s="483">
        <f t="shared" si="45"/>
        <v>0</v>
      </c>
      <c r="EW119" s="483">
        <f t="shared" si="45"/>
        <v>0</v>
      </c>
      <c r="EX119" s="483">
        <f t="shared" si="45"/>
        <v>0</v>
      </c>
      <c r="EY119" s="483">
        <f t="shared" si="45"/>
        <v>0</v>
      </c>
      <c r="EZ119" s="483">
        <f t="shared" si="45"/>
        <v>0</v>
      </c>
      <c r="FA119" s="483">
        <f t="shared" si="45"/>
        <v>10.84481076</v>
      </c>
      <c r="FB119" s="483">
        <f t="shared" si="45"/>
        <v>10.84481076</v>
      </c>
      <c r="FC119" s="483">
        <f t="shared" si="45"/>
        <v>10.84481076</v>
      </c>
      <c r="FD119" s="483">
        <f t="shared" si="45"/>
        <v>10.84481076</v>
      </c>
      <c r="FE119" s="483">
        <f t="shared" si="45"/>
        <v>43.37924303</v>
      </c>
      <c r="FF119" s="483">
        <f t="shared" si="45"/>
        <v>43.37924303</v>
      </c>
      <c r="FG119" s="483">
        <f t="shared" si="45"/>
        <v>43.37924303</v>
      </c>
      <c r="FH119" s="483">
        <f t="shared" si="45"/>
        <v>32.53443227</v>
      </c>
      <c r="FI119" s="483">
        <f t="shared" si="45"/>
        <v>32.53443227</v>
      </c>
      <c r="FJ119" s="483">
        <f t="shared" si="45"/>
        <v>32.53443227</v>
      </c>
      <c r="FK119" s="483">
        <f t="shared" si="45"/>
        <v>43.37924303</v>
      </c>
      <c r="FL119" s="483">
        <f t="shared" si="45"/>
        <v>10.84481076</v>
      </c>
      <c r="FM119" s="483">
        <f t="shared" si="45"/>
        <v>10.84481076</v>
      </c>
      <c r="FN119" s="483">
        <f t="shared" si="45"/>
        <v>32.53443227</v>
      </c>
      <c r="FO119" s="483">
        <f t="shared" si="45"/>
        <v>32.53443227</v>
      </c>
      <c r="FP119" s="483">
        <f t="shared" si="45"/>
        <v>32.53443227</v>
      </c>
      <c r="FQ119" s="499"/>
      <c r="FR119" s="501"/>
      <c r="FS119" s="482">
        <f t="shared" si="10"/>
        <v>0</v>
      </c>
      <c r="FT119" s="502"/>
      <c r="FU119" s="496"/>
      <c r="FV119" s="500"/>
      <c r="FW119" s="500"/>
      <c r="FX119" s="500"/>
      <c r="FY119" s="500"/>
      <c r="FZ119" s="500"/>
      <c r="GA119" s="500"/>
      <c r="GB119" s="500"/>
      <c r="GC119" s="500"/>
      <c r="GD119" s="500"/>
      <c r="GE119" s="500"/>
      <c r="GF119" s="500"/>
      <c r="GG119" s="500"/>
      <c r="GH119" s="500"/>
      <c r="GI119" s="500"/>
      <c r="GJ119" s="500"/>
      <c r="GK119" s="500"/>
    </row>
    <row r="120" ht="15.75" customHeight="1">
      <c r="A120" s="472">
        <v>38.0</v>
      </c>
      <c r="B120" s="517" t="s">
        <v>138</v>
      </c>
      <c r="C120" s="496">
        <v>9932.0</v>
      </c>
      <c r="D120" s="497"/>
      <c r="E120" s="497"/>
      <c r="F120" s="497"/>
      <c r="G120" s="497"/>
      <c r="H120" s="497"/>
      <c r="I120" s="497"/>
      <c r="J120" s="498"/>
      <c r="K120" s="498"/>
      <c r="L120" s="498"/>
      <c r="M120" s="498"/>
      <c r="N120" s="498"/>
      <c r="O120" s="498"/>
      <c r="P120" s="498"/>
      <c r="Q120" s="498"/>
      <c r="R120" s="499"/>
      <c r="S120" s="499"/>
      <c r="T120" s="499"/>
      <c r="U120" s="500"/>
      <c r="V120" s="500"/>
      <c r="W120" s="500"/>
      <c r="X120" s="500"/>
      <c r="Y120" s="500"/>
      <c r="Z120" s="500"/>
      <c r="AA120" s="500"/>
      <c r="AB120" s="500"/>
      <c r="AC120" s="500"/>
      <c r="AD120" s="500"/>
      <c r="AE120" s="499"/>
      <c r="AF120" s="499"/>
      <c r="AG120" s="499"/>
      <c r="AH120" s="499"/>
      <c r="AI120" s="479">
        <f t="shared" ref="AI120:FP120" si="46">sum(AC41:AI41)/($C$120/100000)</f>
        <v>0</v>
      </c>
      <c r="AJ120" s="479">
        <f t="shared" si="46"/>
        <v>0</v>
      </c>
      <c r="AK120" s="479">
        <f t="shared" si="46"/>
        <v>0</v>
      </c>
      <c r="AL120" s="479">
        <f t="shared" si="46"/>
        <v>0</v>
      </c>
      <c r="AM120" s="479">
        <f t="shared" si="46"/>
        <v>0</v>
      </c>
      <c r="AN120" s="479">
        <f t="shared" si="46"/>
        <v>0</v>
      </c>
      <c r="AO120" s="479">
        <f t="shared" si="46"/>
        <v>0</v>
      </c>
      <c r="AP120" s="479">
        <f t="shared" si="46"/>
        <v>0</v>
      </c>
      <c r="AQ120" s="479">
        <f t="shared" si="46"/>
        <v>0</v>
      </c>
      <c r="AR120" s="479">
        <f t="shared" si="46"/>
        <v>0</v>
      </c>
      <c r="AS120" s="479">
        <f t="shared" si="46"/>
        <v>0</v>
      </c>
      <c r="AT120" s="479">
        <f t="shared" si="46"/>
        <v>0</v>
      </c>
      <c r="AU120" s="479">
        <f t="shared" si="46"/>
        <v>0</v>
      </c>
      <c r="AV120" s="479">
        <f t="shared" si="46"/>
        <v>0</v>
      </c>
      <c r="AW120" s="479">
        <f t="shared" si="46"/>
        <v>0</v>
      </c>
      <c r="AX120" s="479">
        <f t="shared" si="46"/>
        <v>0</v>
      </c>
      <c r="AY120" s="479">
        <f t="shared" si="46"/>
        <v>0</v>
      </c>
      <c r="AZ120" s="479">
        <f t="shared" si="46"/>
        <v>0</v>
      </c>
      <c r="BA120" s="479">
        <f t="shared" si="46"/>
        <v>0</v>
      </c>
      <c r="BB120" s="479">
        <f t="shared" si="46"/>
        <v>0</v>
      </c>
      <c r="BC120" s="479">
        <f t="shared" si="46"/>
        <v>0</v>
      </c>
      <c r="BD120" s="479">
        <f t="shared" si="46"/>
        <v>0</v>
      </c>
      <c r="BE120" s="479">
        <f t="shared" si="46"/>
        <v>0</v>
      </c>
      <c r="BF120" s="479">
        <f t="shared" si="46"/>
        <v>0</v>
      </c>
      <c r="BG120" s="479">
        <f t="shared" si="46"/>
        <v>0</v>
      </c>
      <c r="BH120" s="479">
        <f t="shared" si="46"/>
        <v>0</v>
      </c>
      <c r="BI120" s="479">
        <f t="shared" si="46"/>
        <v>0</v>
      </c>
      <c r="BJ120" s="479">
        <f t="shared" si="46"/>
        <v>0</v>
      </c>
      <c r="BK120" s="479">
        <f t="shared" si="46"/>
        <v>0</v>
      </c>
      <c r="BL120" s="479">
        <f t="shared" si="46"/>
        <v>0</v>
      </c>
      <c r="BM120" s="479">
        <f t="shared" si="46"/>
        <v>0</v>
      </c>
      <c r="BN120" s="479">
        <f t="shared" si="46"/>
        <v>0</v>
      </c>
      <c r="BO120" s="479">
        <f t="shared" si="46"/>
        <v>0</v>
      </c>
      <c r="BP120" s="479">
        <f t="shared" si="46"/>
        <v>0</v>
      </c>
      <c r="BQ120" s="479">
        <f t="shared" si="46"/>
        <v>0</v>
      </c>
      <c r="BR120" s="479">
        <f t="shared" si="46"/>
        <v>0</v>
      </c>
      <c r="BS120" s="479">
        <f t="shared" si="46"/>
        <v>0</v>
      </c>
      <c r="BT120" s="479">
        <f t="shared" si="46"/>
        <v>0</v>
      </c>
      <c r="BU120" s="479">
        <f t="shared" si="46"/>
        <v>0</v>
      </c>
      <c r="BV120" s="479">
        <f t="shared" si="46"/>
        <v>0</v>
      </c>
      <c r="BW120" s="479">
        <f t="shared" si="46"/>
        <v>0</v>
      </c>
      <c r="BX120" s="479">
        <f t="shared" si="46"/>
        <v>0</v>
      </c>
      <c r="BY120" s="479">
        <f t="shared" si="46"/>
        <v>0</v>
      </c>
      <c r="BZ120" s="479">
        <f t="shared" si="46"/>
        <v>0</v>
      </c>
      <c r="CA120" s="479">
        <f t="shared" si="46"/>
        <v>0</v>
      </c>
      <c r="CB120" s="479">
        <f t="shared" si="46"/>
        <v>0</v>
      </c>
      <c r="CC120" s="479">
        <f t="shared" si="46"/>
        <v>0</v>
      </c>
      <c r="CD120" s="479">
        <f t="shared" si="46"/>
        <v>0</v>
      </c>
      <c r="CE120" s="479">
        <f t="shared" si="46"/>
        <v>0</v>
      </c>
      <c r="CF120" s="479">
        <f t="shared" si="46"/>
        <v>0</v>
      </c>
      <c r="CG120" s="479">
        <f t="shared" si="46"/>
        <v>0</v>
      </c>
      <c r="CH120" s="479">
        <f t="shared" si="46"/>
        <v>0</v>
      </c>
      <c r="CI120" s="479">
        <f t="shared" si="46"/>
        <v>0</v>
      </c>
      <c r="CJ120" s="479">
        <f t="shared" si="46"/>
        <v>0</v>
      </c>
      <c r="CK120" s="479">
        <f t="shared" si="46"/>
        <v>0</v>
      </c>
      <c r="CL120" s="479">
        <f t="shared" si="46"/>
        <v>0</v>
      </c>
      <c r="CM120" s="479">
        <f t="shared" si="46"/>
        <v>0</v>
      </c>
      <c r="CN120" s="479">
        <f t="shared" si="46"/>
        <v>0</v>
      </c>
      <c r="CO120" s="479">
        <f t="shared" si="46"/>
        <v>0</v>
      </c>
      <c r="CP120" s="479">
        <f t="shared" si="46"/>
        <v>0</v>
      </c>
      <c r="CQ120" s="479">
        <f t="shared" si="46"/>
        <v>0</v>
      </c>
      <c r="CR120" s="479">
        <f t="shared" si="46"/>
        <v>0</v>
      </c>
      <c r="CS120" s="479">
        <f t="shared" si="46"/>
        <v>0</v>
      </c>
      <c r="CT120" s="479">
        <f t="shared" si="46"/>
        <v>0</v>
      </c>
      <c r="CU120" s="479">
        <f t="shared" si="46"/>
        <v>0</v>
      </c>
      <c r="CV120" s="479">
        <f t="shared" si="46"/>
        <v>0</v>
      </c>
      <c r="CW120" s="479">
        <f t="shared" si="46"/>
        <v>0</v>
      </c>
      <c r="CX120" s="479">
        <f t="shared" si="46"/>
        <v>0</v>
      </c>
      <c r="CY120" s="479">
        <f t="shared" si="46"/>
        <v>0</v>
      </c>
      <c r="CZ120" s="479">
        <f t="shared" si="46"/>
        <v>0</v>
      </c>
      <c r="DA120" s="479">
        <f t="shared" si="46"/>
        <v>0</v>
      </c>
      <c r="DB120" s="479">
        <f t="shared" si="46"/>
        <v>0</v>
      </c>
      <c r="DC120" s="479">
        <f t="shared" si="46"/>
        <v>0</v>
      </c>
      <c r="DD120" s="479">
        <f t="shared" si="46"/>
        <v>0</v>
      </c>
      <c r="DE120" s="479">
        <f t="shared" si="46"/>
        <v>0</v>
      </c>
      <c r="DF120" s="479">
        <f t="shared" si="46"/>
        <v>0</v>
      </c>
      <c r="DG120" s="479">
        <f t="shared" si="46"/>
        <v>0</v>
      </c>
      <c r="DH120" s="479">
        <f t="shared" si="46"/>
        <v>0</v>
      </c>
      <c r="DI120" s="479">
        <f t="shared" si="46"/>
        <v>0</v>
      </c>
      <c r="DJ120" s="479">
        <f t="shared" si="46"/>
        <v>0</v>
      </c>
      <c r="DK120" s="479">
        <f t="shared" si="46"/>
        <v>0</v>
      </c>
      <c r="DL120" s="479">
        <f t="shared" si="46"/>
        <v>0</v>
      </c>
      <c r="DM120" s="479">
        <f t="shared" si="46"/>
        <v>0</v>
      </c>
      <c r="DN120" s="479">
        <f t="shared" si="46"/>
        <v>0</v>
      </c>
      <c r="DO120" s="479">
        <f t="shared" si="46"/>
        <v>0</v>
      </c>
      <c r="DP120" s="479">
        <f t="shared" si="46"/>
        <v>0</v>
      </c>
      <c r="DQ120" s="479">
        <f t="shared" si="46"/>
        <v>0</v>
      </c>
      <c r="DR120" s="479">
        <f t="shared" si="46"/>
        <v>0</v>
      </c>
      <c r="DS120" s="479">
        <f t="shared" si="46"/>
        <v>0</v>
      </c>
      <c r="DT120" s="479">
        <f t="shared" si="46"/>
        <v>0</v>
      </c>
      <c r="DU120" s="479">
        <f t="shared" si="46"/>
        <v>0</v>
      </c>
      <c r="DV120" s="479">
        <f t="shared" si="46"/>
        <v>0</v>
      </c>
      <c r="DW120" s="479">
        <f t="shared" si="46"/>
        <v>0</v>
      </c>
      <c r="DX120" s="479">
        <f t="shared" si="46"/>
        <v>0</v>
      </c>
      <c r="DY120" s="479">
        <f t="shared" si="46"/>
        <v>0</v>
      </c>
      <c r="DZ120" s="479">
        <f t="shared" si="46"/>
        <v>0</v>
      </c>
      <c r="EA120" s="479">
        <f t="shared" si="46"/>
        <v>0</v>
      </c>
      <c r="EB120" s="479">
        <f t="shared" si="46"/>
        <v>0</v>
      </c>
      <c r="EC120" s="479">
        <f t="shared" si="46"/>
        <v>0</v>
      </c>
      <c r="ED120" s="479">
        <f t="shared" si="46"/>
        <v>0</v>
      </c>
      <c r="EE120" s="479">
        <f t="shared" si="46"/>
        <v>10.06846557</v>
      </c>
      <c r="EF120" s="479">
        <f t="shared" si="46"/>
        <v>20.13693113</v>
      </c>
      <c r="EG120" s="479">
        <f t="shared" si="46"/>
        <v>20.13693113</v>
      </c>
      <c r="EH120" s="479">
        <f t="shared" si="46"/>
        <v>20.13693113</v>
      </c>
      <c r="EI120" s="479">
        <f t="shared" si="46"/>
        <v>20.13693113</v>
      </c>
      <c r="EJ120" s="479">
        <f t="shared" si="46"/>
        <v>20.13693113</v>
      </c>
      <c r="EK120" s="479">
        <f t="shared" si="46"/>
        <v>20.13693113</v>
      </c>
      <c r="EL120" s="479">
        <f t="shared" si="46"/>
        <v>10.06846557</v>
      </c>
      <c r="EM120" s="479">
        <f t="shared" si="46"/>
        <v>0</v>
      </c>
      <c r="EN120" s="479">
        <f t="shared" si="46"/>
        <v>0</v>
      </c>
      <c r="EO120" s="479">
        <f t="shared" si="46"/>
        <v>0</v>
      </c>
      <c r="EP120" s="479">
        <f t="shared" si="46"/>
        <v>0</v>
      </c>
      <c r="EQ120" s="479">
        <f t="shared" si="46"/>
        <v>0</v>
      </c>
      <c r="ER120" s="479">
        <f t="shared" si="46"/>
        <v>0</v>
      </c>
      <c r="ES120" s="479">
        <f t="shared" si="46"/>
        <v>10.06846557</v>
      </c>
      <c r="ET120" s="485">
        <f t="shared" si="46"/>
        <v>10.06846557</v>
      </c>
      <c r="EU120" s="485">
        <f t="shared" si="46"/>
        <v>10.06846557</v>
      </c>
      <c r="EV120" s="485">
        <f t="shared" si="46"/>
        <v>10.06846557</v>
      </c>
      <c r="EW120" s="485">
        <f t="shared" si="46"/>
        <v>10.06846557</v>
      </c>
      <c r="EX120" s="485">
        <f t="shared" si="46"/>
        <v>10.06846557</v>
      </c>
      <c r="EY120" s="485">
        <f t="shared" si="46"/>
        <v>10.06846557</v>
      </c>
      <c r="EZ120" s="485">
        <f t="shared" si="46"/>
        <v>0</v>
      </c>
      <c r="FA120" s="485">
        <f t="shared" si="46"/>
        <v>30.2053967</v>
      </c>
      <c r="FB120" s="485">
        <f t="shared" si="46"/>
        <v>30.2053967</v>
      </c>
      <c r="FC120" s="485">
        <f t="shared" si="46"/>
        <v>30.2053967</v>
      </c>
      <c r="FD120" s="485">
        <f t="shared" si="46"/>
        <v>30.2053967</v>
      </c>
      <c r="FE120" s="485">
        <f t="shared" si="46"/>
        <v>30.2053967</v>
      </c>
      <c r="FF120" s="485">
        <f t="shared" si="46"/>
        <v>40.27386226</v>
      </c>
      <c r="FG120" s="485">
        <f t="shared" si="46"/>
        <v>40.27386226</v>
      </c>
      <c r="FH120" s="485">
        <f t="shared" si="46"/>
        <v>10.06846557</v>
      </c>
      <c r="FI120" s="485">
        <f t="shared" si="46"/>
        <v>10.06846557</v>
      </c>
      <c r="FJ120" s="485">
        <f t="shared" si="46"/>
        <v>10.06846557</v>
      </c>
      <c r="FK120" s="485">
        <f t="shared" si="46"/>
        <v>10.06846557</v>
      </c>
      <c r="FL120" s="485">
        <f t="shared" si="46"/>
        <v>10.06846557</v>
      </c>
      <c r="FM120" s="485">
        <f t="shared" si="46"/>
        <v>0</v>
      </c>
      <c r="FN120" s="485">
        <f t="shared" si="46"/>
        <v>0</v>
      </c>
      <c r="FO120" s="485">
        <f t="shared" si="46"/>
        <v>0</v>
      </c>
      <c r="FP120" s="485">
        <f t="shared" si="46"/>
        <v>0</v>
      </c>
      <c r="FQ120" s="499"/>
      <c r="FR120" s="501"/>
      <c r="FS120" s="482">
        <f t="shared" si="10"/>
        <v>-1</v>
      </c>
      <c r="FT120" s="502"/>
      <c r="FU120" s="496"/>
      <c r="FV120" s="500"/>
      <c r="FW120" s="500"/>
      <c r="FX120" s="500"/>
      <c r="FY120" s="500"/>
      <c r="FZ120" s="500"/>
      <c r="GA120" s="500"/>
      <c r="GB120" s="500"/>
      <c r="GC120" s="500"/>
      <c r="GD120" s="500"/>
      <c r="GE120" s="500"/>
      <c r="GF120" s="500"/>
      <c r="GG120" s="500"/>
      <c r="GH120" s="500"/>
      <c r="GI120" s="500"/>
      <c r="GJ120" s="500"/>
      <c r="GK120" s="500"/>
    </row>
    <row r="121" ht="15.75" customHeight="1">
      <c r="A121" s="472">
        <v>39.0</v>
      </c>
      <c r="B121" s="517" t="s">
        <v>139</v>
      </c>
      <c r="C121" s="496">
        <v>18883.0</v>
      </c>
      <c r="D121" s="497"/>
      <c r="E121" s="497"/>
      <c r="F121" s="497"/>
      <c r="G121" s="497"/>
      <c r="H121" s="497"/>
      <c r="I121" s="497"/>
      <c r="J121" s="498"/>
      <c r="K121" s="498"/>
      <c r="L121" s="498"/>
      <c r="M121" s="498"/>
      <c r="N121" s="498"/>
      <c r="O121" s="498"/>
      <c r="P121" s="498"/>
      <c r="Q121" s="498"/>
      <c r="R121" s="499"/>
      <c r="S121" s="499"/>
      <c r="T121" s="499"/>
      <c r="U121" s="500"/>
      <c r="V121" s="500"/>
      <c r="W121" s="500"/>
      <c r="X121" s="500"/>
      <c r="Y121" s="500"/>
      <c r="Z121" s="500"/>
      <c r="AA121" s="500"/>
      <c r="AB121" s="500"/>
      <c r="AC121" s="500"/>
      <c r="AD121" s="500"/>
      <c r="AE121" s="499"/>
      <c r="AF121" s="499"/>
      <c r="AG121" s="499"/>
      <c r="AH121" s="499"/>
      <c r="AI121" s="479">
        <f t="shared" ref="AI121:FP121" si="47">sum(AC42:AI42)/($C$121/100000)</f>
        <v>0</v>
      </c>
      <c r="AJ121" s="479">
        <f t="shared" si="47"/>
        <v>0</v>
      </c>
      <c r="AK121" s="479">
        <f t="shared" si="47"/>
        <v>0</v>
      </c>
      <c r="AL121" s="479">
        <f t="shared" si="47"/>
        <v>0</v>
      </c>
      <c r="AM121" s="479">
        <f t="shared" si="47"/>
        <v>0</v>
      </c>
      <c r="AN121" s="479">
        <f t="shared" si="47"/>
        <v>0</v>
      </c>
      <c r="AO121" s="479">
        <f t="shared" si="47"/>
        <v>0</v>
      </c>
      <c r="AP121" s="479">
        <f t="shared" si="47"/>
        <v>0</v>
      </c>
      <c r="AQ121" s="479">
        <f t="shared" si="47"/>
        <v>0</v>
      </c>
      <c r="AR121" s="479">
        <f t="shared" si="47"/>
        <v>0</v>
      </c>
      <c r="AS121" s="479">
        <f t="shared" si="47"/>
        <v>0</v>
      </c>
      <c r="AT121" s="479">
        <f t="shared" si="47"/>
        <v>0</v>
      </c>
      <c r="AU121" s="479">
        <f t="shared" si="47"/>
        <v>0</v>
      </c>
      <c r="AV121" s="479">
        <f t="shared" si="47"/>
        <v>0</v>
      </c>
      <c r="AW121" s="479">
        <f t="shared" si="47"/>
        <v>0</v>
      </c>
      <c r="AX121" s="479">
        <f t="shared" si="47"/>
        <v>0</v>
      </c>
      <c r="AY121" s="479">
        <f t="shared" si="47"/>
        <v>0</v>
      </c>
      <c r="AZ121" s="479">
        <f t="shared" si="47"/>
        <v>0</v>
      </c>
      <c r="BA121" s="479">
        <f t="shared" si="47"/>
        <v>0</v>
      </c>
      <c r="BB121" s="479">
        <f t="shared" si="47"/>
        <v>0</v>
      </c>
      <c r="BC121" s="479">
        <f t="shared" si="47"/>
        <v>0</v>
      </c>
      <c r="BD121" s="479">
        <f t="shared" si="47"/>
        <v>0</v>
      </c>
      <c r="BE121" s="479">
        <f t="shared" si="47"/>
        <v>0</v>
      </c>
      <c r="BF121" s="479">
        <f t="shared" si="47"/>
        <v>0</v>
      </c>
      <c r="BG121" s="479">
        <f t="shared" si="47"/>
        <v>0</v>
      </c>
      <c r="BH121" s="479">
        <f t="shared" si="47"/>
        <v>0</v>
      </c>
      <c r="BI121" s="479">
        <f t="shared" si="47"/>
        <v>0</v>
      </c>
      <c r="BJ121" s="479">
        <f t="shared" si="47"/>
        <v>0</v>
      </c>
      <c r="BK121" s="479">
        <f t="shared" si="47"/>
        <v>0</v>
      </c>
      <c r="BL121" s="479">
        <f t="shared" si="47"/>
        <v>0</v>
      </c>
      <c r="BM121" s="479">
        <f t="shared" si="47"/>
        <v>0</v>
      </c>
      <c r="BN121" s="479">
        <f t="shared" si="47"/>
        <v>0</v>
      </c>
      <c r="BO121" s="479">
        <f t="shared" si="47"/>
        <v>0</v>
      </c>
      <c r="BP121" s="479">
        <f t="shared" si="47"/>
        <v>0</v>
      </c>
      <c r="BQ121" s="479">
        <f t="shared" si="47"/>
        <v>0</v>
      </c>
      <c r="BR121" s="479">
        <f t="shared" si="47"/>
        <v>0</v>
      </c>
      <c r="BS121" s="479">
        <f t="shared" si="47"/>
        <v>0</v>
      </c>
      <c r="BT121" s="479">
        <f t="shared" si="47"/>
        <v>0</v>
      </c>
      <c r="BU121" s="479">
        <f t="shared" si="47"/>
        <v>0</v>
      </c>
      <c r="BV121" s="479">
        <f t="shared" si="47"/>
        <v>0</v>
      </c>
      <c r="BW121" s="479">
        <f t="shared" si="47"/>
        <v>0</v>
      </c>
      <c r="BX121" s="479">
        <f t="shared" si="47"/>
        <v>0</v>
      </c>
      <c r="BY121" s="479">
        <f t="shared" si="47"/>
        <v>0</v>
      </c>
      <c r="BZ121" s="479">
        <f t="shared" si="47"/>
        <v>0</v>
      </c>
      <c r="CA121" s="479">
        <f t="shared" si="47"/>
        <v>0</v>
      </c>
      <c r="CB121" s="479">
        <f t="shared" si="47"/>
        <v>0</v>
      </c>
      <c r="CC121" s="479">
        <f t="shared" si="47"/>
        <v>0</v>
      </c>
      <c r="CD121" s="479">
        <f t="shared" si="47"/>
        <v>0</v>
      </c>
      <c r="CE121" s="479">
        <f t="shared" si="47"/>
        <v>0</v>
      </c>
      <c r="CF121" s="479">
        <f t="shared" si="47"/>
        <v>0</v>
      </c>
      <c r="CG121" s="479">
        <f t="shared" si="47"/>
        <v>0</v>
      </c>
      <c r="CH121" s="479">
        <f t="shared" si="47"/>
        <v>0</v>
      </c>
      <c r="CI121" s="479">
        <f t="shared" si="47"/>
        <v>0</v>
      </c>
      <c r="CJ121" s="479">
        <f t="shared" si="47"/>
        <v>0</v>
      </c>
      <c r="CK121" s="479">
        <f t="shared" si="47"/>
        <v>0</v>
      </c>
      <c r="CL121" s="479">
        <f t="shared" si="47"/>
        <v>0</v>
      </c>
      <c r="CM121" s="479">
        <f t="shared" si="47"/>
        <v>0</v>
      </c>
      <c r="CN121" s="479">
        <f t="shared" si="47"/>
        <v>0</v>
      </c>
      <c r="CO121" s="479">
        <f t="shared" si="47"/>
        <v>0</v>
      </c>
      <c r="CP121" s="479">
        <f t="shared" si="47"/>
        <v>0</v>
      </c>
      <c r="CQ121" s="479">
        <f t="shared" si="47"/>
        <v>0</v>
      </c>
      <c r="CR121" s="479">
        <f t="shared" si="47"/>
        <v>0</v>
      </c>
      <c r="CS121" s="479">
        <f t="shared" si="47"/>
        <v>5.295768681</v>
      </c>
      <c r="CT121" s="479">
        <f t="shared" si="47"/>
        <v>5.295768681</v>
      </c>
      <c r="CU121" s="479">
        <f t="shared" si="47"/>
        <v>5.295768681</v>
      </c>
      <c r="CV121" s="479">
        <f t="shared" si="47"/>
        <v>10.59153736</v>
      </c>
      <c r="CW121" s="479">
        <f t="shared" si="47"/>
        <v>15.88730604</v>
      </c>
      <c r="CX121" s="479">
        <f t="shared" si="47"/>
        <v>21.18307472</v>
      </c>
      <c r="CY121" s="479">
        <f t="shared" si="47"/>
        <v>37.07038077</v>
      </c>
      <c r="CZ121" s="479">
        <f t="shared" si="47"/>
        <v>37.07038077</v>
      </c>
      <c r="DA121" s="479">
        <f t="shared" si="47"/>
        <v>37.07038077</v>
      </c>
      <c r="DB121" s="479">
        <f t="shared" si="47"/>
        <v>42.36614945</v>
      </c>
      <c r="DC121" s="479">
        <f t="shared" si="47"/>
        <v>37.07038077</v>
      </c>
      <c r="DD121" s="479">
        <f t="shared" si="47"/>
        <v>37.07038077</v>
      </c>
      <c r="DE121" s="479">
        <f t="shared" si="47"/>
        <v>31.77461208</v>
      </c>
      <c r="DF121" s="479">
        <f t="shared" si="47"/>
        <v>15.88730604</v>
      </c>
      <c r="DG121" s="479">
        <f t="shared" si="47"/>
        <v>15.88730604</v>
      </c>
      <c r="DH121" s="479">
        <f t="shared" si="47"/>
        <v>15.88730604</v>
      </c>
      <c r="DI121" s="479">
        <f t="shared" si="47"/>
        <v>10.59153736</v>
      </c>
      <c r="DJ121" s="479">
        <f t="shared" si="47"/>
        <v>10.59153736</v>
      </c>
      <c r="DK121" s="479">
        <f t="shared" si="47"/>
        <v>5.295768681</v>
      </c>
      <c r="DL121" s="479">
        <f t="shared" si="47"/>
        <v>5.295768681</v>
      </c>
      <c r="DM121" s="479">
        <f t="shared" si="47"/>
        <v>10.59153736</v>
      </c>
      <c r="DN121" s="479">
        <f t="shared" si="47"/>
        <v>5.295768681</v>
      </c>
      <c r="DO121" s="479">
        <f t="shared" si="47"/>
        <v>10.59153736</v>
      </c>
      <c r="DP121" s="479">
        <f t="shared" si="47"/>
        <v>21.18307472</v>
      </c>
      <c r="DQ121" s="479">
        <f t="shared" si="47"/>
        <v>26.4788434</v>
      </c>
      <c r="DR121" s="479">
        <f t="shared" si="47"/>
        <v>31.77461208</v>
      </c>
      <c r="DS121" s="479">
        <f t="shared" si="47"/>
        <v>31.77461208</v>
      </c>
      <c r="DT121" s="479">
        <f t="shared" si="47"/>
        <v>26.4788434</v>
      </c>
      <c r="DU121" s="479">
        <f t="shared" si="47"/>
        <v>26.4788434</v>
      </c>
      <c r="DV121" s="479">
        <f t="shared" si="47"/>
        <v>26.4788434</v>
      </c>
      <c r="DW121" s="479">
        <f t="shared" si="47"/>
        <v>15.88730604</v>
      </c>
      <c r="DX121" s="479">
        <f t="shared" si="47"/>
        <v>31.77461208</v>
      </c>
      <c r="DY121" s="479">
        <f t="shared" si="47"/>
        <v>26.4788434</v>
      </c>
      <c r="DZ121" s="479">
        <f t="shared" si="47"/>
        <v>31.77461208</v>
      </c>
      <c r="EA121" s="479">
        <f t="shared" si="47"/>
        <v>42.36614945</v>
      </c>
      <c r="EB121" s="479">
        <f t="shared" si="47"/>
        <v>42.36614945</v>
      </c>
      <c r="EC121" s="479">
        <f t="shared" si="47"/>
        <v>47.66191813</v>
      </c>
      <c r="ED121" s="479">
        <f t="shared" si="47"/>
        <v>47.66191813</v>
      </c>
      <c r="EE121" s="479">
        <f t="shared" si="47"/>
        <v>26.4788434</v>
      </c>
      <c r="EF121" s="479">
        <f t="shared" si="47"/>
        <v>26.4788434</v>
      </c>
      <c r="EG121" s="479">
        <f t="shared" si="47"/>
        <v>21.18307472</v>
      </c>
      <c r="EH121" s="479">
        <f t="shared" si="47"/>
        <v>15.88730604</v>
      </c>
      <c r="EI121" s="479">
        <f t="shared" si="47"/>
        <v>15.88730604</v>
      </c>
      <c r="EJ121" s="479">
        <f t="shared" si="47"/>
        <v>10.59153736</v>
      </c>
      <c r="EK121" s="479">
        <f t="shared" si="47"/>
        <v>15.88730604</v>
      </c>
      <c r="EL121" s="479">
        <f t="shared" si="47"/>
        <v>26.4788434</v>
      </c>
      <c r="EM121" s="479">
        <f t="shared" si="47"/>
        <v>37.07038077</v>
      </c>
      <c r="EN121" s="479">
        <f t="shared" si="47"/>
        <v>42.36614945</v>
      </c>
      <c r="EO121" s="479">
        <f t="shared" si="47"/>
        <v>42.36614945</v>
      </c>
      <c r="EP121" s="479">
        <f t="shared" si="47"/>
        <v>42.36614945</v>
      </c>
      <c r="EQ121" s="479">
        <f t="shared" si="47"/>
        <v>52.95768681</v>
      </c>
      <c r="ER121" s="479">
        <f t="shared" si="47"/>
        <v>52.95768681</v>
      </c>
      <c r="ES121" s="479">
        <f t="shared" si="47"/>
        <v>42.36614945</v>
      </c>
      <c r="ET121" s="484">
        <f t="shared" si="47"/>
        <v>31.77461208</v>
      </c>
      <c r="EU121" s="484">
        <f t="shared" si="47"/>
        <v>31.77461208</v>
      </c>
      <c r="EV121" s="484">
        <f t="shared" si="47"/>
        <v>26.4788434</v>
      </c>
      <c r="EW121" s="484">
        <f t="shared" si="47"/>
        <v>37.07038077</v>
      </c>
      <c r="EX121" s="507">
        <f t="shared" si="47"/>
        <v>42.36614945</v>
      </c>
      <c r="EY121" s="507">
        <f t="shared" si="47"/>
        <v>37.07038077</v>
      </c>
      <c r="EZ121" s="507">
        <f t="shared" si="47"/>
        <v>47.66191813</v>
      </c>
      <c r="FA121" s="507">
        <f t="shared" si="47"/>
        <v>63.54922417</v>
      </c>
      <c r="FB121" s="507">
        <f t="shared" si="47"/>
        <v>63.54922417</v>
      </c>
      <c r="FC121" s="507">
        <f t="shared" si="47"/>
        <v>68.84499285</v>
      </c>
      <c r="FD121" s="507">
        <f t="shared" si="47"/>
        <v>58.25345549</v>
      </c>
      <c r="FE121" s="507">
        <f t="shared" si="47"/>
        <v>37.07038077</v>
      </c>
      <c r="FF121" s="507">
        <f t="shared" si="47"/>
        <v>58.25345549</v>
      </c>
      <c r="FG121" s="507">
        <f t="shared" si="47"/>
        <v>47.66191813</v>
      </c>
      <c r="FH121" s="507">
        <f t="shared" si="47"/>
        <v>31.77461208</v>
      </c>
      <c r="FI121" s="507">
        <f t="shared" si="47"/>
        <v>26.4788434</v>
      </c>
      <c r="FJ121" s="507">
        <f t="shared" si="47"/>
        <v>31.77461208</v>
      </c>
      <c r="FK121" s="507">
        <f t="shared" si="47"/>
        <v>37.07038077</v>
      </c>
      <c r="FL121" s="507">
        <f t="shared" si="47"/>
        <v>42.36614945</v>
      </c>
      <c r="FM121" s="507">
        <f t="shared" si="47"/>
        <v>21.18307472</v>
      </c>
      <c r="FN121" s="507">
        <f t="shared" si="47"/>
        <v>21.18307472</v>
      </c>
      <c r="FO121" s="507">
        <f t="shared" si="47"/>
        <v>26.4788434</v>
      </c>
      <c r="FP121" s="507">
        <f t="shared" si="47"/>
        <v>26.4788434</v>
      </c>
      <c r="FQ121" s="499"/>
      <c r="FR121" s="501"/>
      <c r="FS121" s="482">
        <f t="shared" si="10"/>
        <v>0</v>
      </c>
      <c r="FT121" s="502"/>
      <c r="FU121" s="496"/>
      <c r="FV121" s="500"/>
      <c r="FW121" s="500"/>
      <c r="FX121" s="500"/>
      <c r="FY121" s="500"/>
      <c r="FZ121" s="500"/>
      <c r="GA121" s="500"/>
      <c r="GB121" s="500"/>
      <c r="GC121" s="500"/>
      <c r="GD121" s="500"/>
      <c r="GE121" s="500"/>
      <c r="GF121" s="500"/>
      <c r="GG121" s="500"/>
      <c r="GH121" s="500"/>
      <c r="GI121" s="500"/>
      <c r="GJ121" s="500"/>
      <c r="GK121" s="500"/>
    </row>
    <row r="122" ht="15.75" customHeight="1">
      <c r="A122" s="472">
        <v>40.0</v>
      </c>
      <c r="B122" s="517" t="s">
        <v>140</v>
      </c>
      <c r="C122" s="496">
        <v>3911.0</v>
      </c>
      <c r="D122" s="497"/>
      <c r="E122" s="497"/>
      <c r="F122" s="497"/>
      <c r="G122" s="497"/>
      <c r="H122" s="497"/>
      <c r="I122" s="497"/>
      <c r="J122" s="498"/>
      <c r="K122" s="498"/>
      <c r="L122" s="498"/>
      <c r="M122" s="498"/>
      <c r="N122" s="498"/>
      <c r="O122" s="498"/>
      <c r="P122" s="498"/>
      <c r="Q122" s="498"/>
      <c r="R122" s="499"/>
      <c r="S122" s="499"/>
      <c r="T122" s="499"/>
      <c r="U122" s="500"/>
      <c r="V122" s="500"/>
      <c r="W122" s="500"/>
      <c r="X122" s="500"/>
      <c r="Y122" s="500"/>
      <c r="Z122" s="500"/>
      <c r="AA122" s="500"/>
      <c r="AB122" s="500"/>
      <c r="AC122" s="500"/>
      <c r="AD122" s="500"/>
      <c r="AE122" s="499"/>
      <c r="AF122" s="499"/>
      <c r="AG122" s="499"/>
      <c r="AH122" s="499"/>
      <c r="AI122" s="479">
        <f t="shared" ref="AI122:FP122" si="48">sum(AC43:AI43)/($C$122/100000)</f>
        <v>0</v>
      </c>
      <c r="AJ122" s="479">
        <f t="shared" si="48"/>
        <v>0</v>
      </c>
      <c r="AK122" s="479">
        <f t="shared" si="48"/>
        <v>0</v>
      </c>
      <c r="AL122" s="479">
        <f t="shared" si="48"/>
        <v>0</v>
      </c>
      <c r="AM122" s="479">
        <f t="shared" si="48"/>
        <v>0</v>
      </c>
      <c r="AN122" s="479">
        <f t="shared" si="48"/>
        <v>0</v>
      </c>
      <c r="AO122" s="479">
        <f t="shared" si="48"/>
        <v>0</v>
      </c>
      <c r="AP122" s="479">
        <f t="shared" si="48"/>
        <v>0</v>
      </c>
      <c r="AQ122" s="479">
        <f t="shared" si="48"/>
        <v>0</v>
      </c>
      <c r="AR122" s="479">
        <f t="shared" si="48"/>
        <v>0</v>
      </c>
      <c r="AS122" s="479">
        <f t="shared" si="48"/>
        <v>0</v>
      </c>
      <c r="AT122" s="479">
        <f t="shared" si="48"/>
        <v>0</v>
      </c>
      <c r="AU122" s="479">
        <f t="shared" si="48"/>
        <v>0</v>
      </c>
      <c r="AV122" s="479">
        <f t="shared" si="48"/>
        <v>0</v>
      </c>
      <c r="AW122" s="479">
        <f t="shared" si="48"/>
        <v>0</v>
      </c>
      <c r="AX122" s="479">
        <f t="shared" si="48"/>
        <v>0</v>
      </c>
      <c r="AY122" s="479">
        <f t="shared" si="48"/>
        <v>0</v>
      </c>
      <c r="AZ122" s="479">
        <f t="shared" si="48"/>
        <v>0</v>
      </c>
      <c r="BA122" s="479">
        <f t="shared" si="48"/>
        <v>0</v>
      </c>
      <c r="BB122" s="479">
        <f t="shared" si="48"/>
        <v>0</v>
      </c>
      <c r="BC122" s="479">
        <f t="shared" si="48"/>
        <v>0</v>
      </c>
      <c r="BD122" s="479">
        <f t="shared" si="48"/>
        <v>0</v>
      </c>
      <c r="BE122" s="479">
        <f t="shared" si="48"/>
        <v>0</v>
      </c>
      <c r="BF122" s="479">
        <f t="shared" si="48"/>
        <v>0</v>
      </c>
      <c r="BG122" s="479">
        <f t="shared" si="48"/>
        <v>0</v>
      </c>
      <c r="BH122" s="479">
        <f t="shared" si="48"/>
        <v>0</v>
      </c>
      <c r="BI122" s="479">
        <f t="shared" si="48"/>
        <v>0</v>
      </c>
      <c r="BJ122" s="479">
        <f t="shared" si="48"/>
        <v>0</v>
      </c>
      <c r="BK122" s="479">
        <f t="shared" si="48"/>
        <v>0</v>
      </c>
      <c r="BL122" s="479">
        <f t="shared" si="48"/>
        <v>0</v>
      </c>
      <c r="BM122" s="479">
        <f t="shared" si="48"/>
        <v>0</v>
      </c>
      <c r="BN122" s="479">
        <f t="shared" si="48"/>
        <v>0</v>
      </c>
      <c r="BO122" s="479">
        <f t="shared" si="48"/>
        <v>0</v>
      </c>
      <c r="BP122" s="479">
        <f t="shared" si="48"/>
        <v>0</v>
      </c>
      <c r="BQ122" s="479">
        <f t="shared" si="48"/>
        <v>0</v>
      </c>
      <c r="BR122" s="479">
        <f t="shared" si="48"/>
        <v>0</v>
      </c>
      <c r="BS122" s="479">
        <f t="shared" si="48"/>
        <v>0</v>
      </c>
      <c r="BT122" s="479">
        <f t="shared" si="48"/>
        <v>0</v>
      </c>
      <c r="BU122" s="479">
        <f t="shared" si="48"/>
        <v>0</v>
      </c>
      <c r="BV122" s="479">
        <f t="shared" si="48"/>
        <v>0</v>
      </c>
      <c r="BW122" s="479">
        <f t="shared" si="48"/>
        <v>0</v>
      </c>
      <c r="BX122" s="479">
        <f t="shared" si="48"/>
        <v>0</v>
      </c>
      <c r="BY122" s="479">
        <f t="shared" si="48"/>
        <v>0</v>
      </c>
      <c r="BZ122" s="479">
        <f t="shared" si="48"/>
        <v>0</v>
      </c>
      <c r="CA122" s="479">
        <f t="shared" si="48"/>
        <v>0</v>
      </c>
      <c r="CB122" s="479">
        <f t="shared" si="48"/>
        <v>0</v>
      </c>
      <c r="CC122" s="479">
        <f t="shared" si="48"/>
        <v>0</v>
      </c>
      <c r="CD122" s="479">
        <f t="shared" si="48"/>
        <v>0</v>
      </c>
      <c r="CE122" s="479">
        <f t="shared" si="48"/>
        <v>0</v>
      </c>
      <c r="CF122" s="479">
        <f t="shared" si="48"/>
        <v>0</v>
      </c>
      <c r="CG122" s="479">
        <f t="shared" si="48"/>
        <v>0</v>
      </c>
      <c r="CH122" s="479">
        <f t="shared" si="48"/>
        <v>0</v>
      </c>
      <c r="CI122" s="479">
        <f t="shared" si="48"/>
        <v>0</v>
      </c>
      <c r="CJ122" s="479">
        <f t="shared" si="48"/>
        <v>0</v>
      </c>
      <c r="CK122" s="479">
        <f t="shared" si="48"/>
        <v>0</v>
      </c>
      <c r="CL122" s="479">
        <f t="shared" si="48"/>
        <v>0</v>
      </c>
      <c r="CM122" s="479">
        <f t="shared" si="48"/>
        <v>0</v>
      </c>
      <c r="CN122" s="479">
        <f t="shared" si="48"/>
        <v>0</v>
      </c>
      <c r="CO122" s="479">
        <f t="shared" si="48"/>
        <v>0</v>
      </c>
      <c r="CP122" s="479">
        <f t="shared" si="48"/>
        <v>0</v>
      </c>
      <c r="CQ122" s="479">
        <f t="shared" si="48"/>
        <v>0</v>
      </c>
      <c r="CR122" s="479">
        <f t="shared" si="48"/>
        <v>0</v>
      </c>
      <c r="CS122" s="479">
        <f t="shared" si="48"/>
        <v>0</v>
      </c>
      <c r="CT122" s="479">
        <f t="shared" si="48"/>
        <v>0</v>
      </c>
      <c r="CU122" s="479">
        <f t="shared" si="48"/>
        <v>0</v>
      </c>
      <c r="CV122" s="479">
        <f t="shared" si="48"/>
        <v>0</v>
      </c>
      <c r="CW122" s="479">
        <f t="shared" si="48"/>
        <v>0</v>
      </c>
      <c r="CX122" s="479">
        <f t="shared" si="48"/>
        <v>0</v>
      </c>
      <c r="CY122" s="479">
        <f t="shared" si="48"/>
        <v>0</v>
      </c>
      <c r="CZ122" s="479">
        <f t="shared" si="48"/>
        <v>0</v>
      </c>
      <c r="DA122" s="479">
        <f t="shared" si="48"/>
        <v>0</v>
      </c>
      <c r="DB122" s="479">
        <f t="shared" si="48"/>
        <v>0</v>
      </c>
      <c r="DC122" s="479">
        <f t="shared" si="48"/>
        <v>0</v>
      </c>
      <c r="DD122" s="479">
        <f t="shared" si="48"/>
        <v>0</v>
      </c>
      <c r="DE122" s="479">
        <f t="shared" si="48"/>
        <v>0</v>
      </c>
      <c r="DF122" s="479">
        <f t="shared" si="48"/>
        <v>0</v>
      </c>
      <c r="DG122" s="479">
        <f t="shared" si="48"/>
        <v>0</v>
      </c>
      <c r="DH122" s="479">
        <f t="shared" si="48"/>
        <v>25.56890821</v>
      </c>
      <c r="DI122" s="479">
        <f t="shared" si="48"/>
        <v>51.13781642</v>
      </c>
      <c r="DJ122" s="479">
        <f t="shared" si="48"/>
        <v>51.13781642</v>
      </c>
      <c r="DK122" s="479">
        <f t="shared" si="48"/>
        <v>51.13781642</v>
      </c>
      <c r="DL122" s="479">
        <f t="shared" si="48"/>
        <v>51.13781642</v>
      </c>
      <c r="DM122" s="479">
        <f t="shared" si="48"/>
        <v>51.13781642</v>
      </c>
      <c r="DN122" s="479">
        <f t="shared" si="48"/>
        <v>51.13781642</v>
      </c>
      <c r="DO122" s="479">
        <f t="shared" si="48"/>
        <v>25.56890821</v>
      </c>
      <c r="DP122" s="479">
        <f t="shared" si="48"/>
        <v>25.56890821</v>
      </c>
      <c r="DQ122" s="479">
        <f t="shared" si="48"/>
        <v>178.9823575</v>
      </c>
      <c r="DR122" s="479">
        <f t="shared" si="48"/>
        <v>178.9823575</v>
      </c>
      <c r="DS122" s="479">
        <f t="shared" si="48"/>
        <v>204.5512657</v>
      </c>
      <c r="DT122" s="479">
        <f t="shared" si="48"/>
        <v>204.5512657</v>
      </c>
      <c r="DU122" s="479">
        <f t="shared" si="48"/>
        <v>230.1201739</v>
      </c>
      <c r="DV122" s="479">
        <f t="shared" si="48"/>
        <v>230.1201739</v>
      </c>
      <c r="DW122" s="479">
        <f t="shared" si="48"/>
        <v>204.5512657</v>
      </c>
      <c r="DX122" s="479">
        <f t="shared" si="48"/>
        <v>51.13781642</v>
      </c>
      <c r="DY122" s="479">
        <f t="shared" si="48"/>
        <v>76.70672462</v>
      </c>
      <c r="DZ122" s="479">
        <f t="shared" si="48"/>
        <v>51.13781642</v>
      </c>
      <c r="EA122" s="479">
        <f t="shared" si="48"/>
        <v>76.70672462</v>
      </c>
      <c r="EB122" s="479">
        <f t="shared" si="48"/>
        <v>51.13781642</v>
      </c>
      <c r="EC122" s="479">
        <f t="shared" si="48"/>
        <v>51.13781642</v>
      </c>
      <c r="ED122" s="479">
        <f t="shared" si="48"/>
        <v>51.13781642</v>
      </c>
      <c r="EE122" s="479">
        <f t="shared" si="48"/>
        <v>51.13781642</v>
      </c>
      <c r="EF122" s="479">
        <f t="shared" si="48"/>
        <v>25.56890821</v>
      </c>
      <c r="EG122" s="479">
        <f t="shared" si="48"/>
        <v>51.13781642</v>
      </c>
      <c r="EH122" s="479">
        <f t="shared" si="48"/>
        <v>25.56890821</v>
      </c>
      <c r="EI122" s="479">
        <f t="shared" si="48"/>
        <v>25.56890821</v>
      </c>
      <c r="EJ122" s="479">
        <f t="shared" si="48"/>
        <v>51.13781642</v>
      </c>
      <c r="EK122" s="479">
        <f t="shared" si="48"/>
        <v>76.70672462</v>
      </c>
      <c r="EL122" s="479">
        <f t="shared" si="48"/>
        <v>76.70672462</v>
      </c>
      <c r="EM122" s="479">
        <f t="shared" si="48"/>
        <v>76.70672462</v>
      </c>
      <c r="EN122" s="479">
        <f t="shared" si="48"/>
        <v>51.13781642</v>
      </c>
      <c r="EO122" s="479">
        <f t="shared" si="48"/>
        <v>51.13781642</v>
      </c>
      <c r="EP122" s="479">
        <f t="shared" si="48"/>
        <v>51.13781642</v>
      </c>
      <c r="EQ122" s="479">
        <f t="shared" si="48"/>
        <v>25.56890821</v>
      </c>
      <c r="ER122" s="479">
        <f t="shared" si="48"/>
        <v>0</v>
      </c>
      <c r="ES122" s="479">
        <f t="shared" si="48"/>
        <v>25.56890821</v>
      </c>
      <c r="ET122" s="484">
        <f t="shared" si="48"/>
        <v>25.56890821</v>
      </c>
      <c r="EU122" s="484">
        <f t="shared" si="48"/>
        <v>25.56890821</v>
      </c>
      <c r="EV122" s="484">
        <f t="shared" si="48"/>
        <v>25.56890821</v>
      </c>
      <c r="EW122" s="484">
        <f t="shared" si="48"/>
        <v>51.13781642</v>
      </c>
      <c r="EX122" s="506">
        <f t="shared" si="48"/>
        <v>51.13781642</v>
      </c>
      <c r="EY122" s="506">
        <f t="shared" si="48"/>
        <v>51.13781642</v>
      </c>
      <c r="EZ122" s="506">
        <f t="shared" si="48"/>
        <v>25.56890821</v>
      </c>
      <c r="FA122" s="506">
        <f t="shared" si="48"/>
        <v>25.56890821</v>
      </c>
      <c r="FB122" s="506">
        <f t="shared" si="48"/>
        <v>25.56890821</v>
      </c>
      <c r="FC122" s="506">
        <f t="shared" si="48"/>
        <v>76.70672462</v>
      </c>
      <c r="FD122" s="506">
        <f t="shared" si="48"/>
        <v>51.13781642</v>
      </c>
      <c r="FE122" s="506">
        <f t="shared" si="48"/>
        <v>76.70672462</v>
      </c>
      <c r="FF122" s="506">
        <f t="shared" si="48"/>
        <v>76.70672462</v>
      </c>
      <c r="FG122" s="506">
        <f t="shared" si="48"/>
        <v>76.70672462</v>
      </c>
      <c r="FH122" s="506">
        <f t="shared" si="48"/>
        <v>76.70672462</v>
      </c>
      <c r="FI122" s="506">
        <f t="shared" si="48"/>
        <v>76.70672462</v>
      </c>
      <c r="FJ122" s="506">
        <f t="shared" si="48"/>
        <v>25.56890821</v>
      </c>
      <c r="FK122" s="506">
        <f t="shared" si="48"/>
        <v>102.2756328</v>
      </c>
      <c r="FL122" s="506">
        <f t="shared" si="48"/>
        <v>76.70672462</v>
      </c>
      <c r="FM122" s="506">
        <f t="shared" si="48"/>
        <v>76.70672462</v>
      </c>
      <c r="FN122" s="506">
        <f t="shared" si="48"/>
        <v>102.2756328</v>
      </c>
      <c r="FO122" s="506">
        <f t="shared" si="48"/>
        <v>102.2756328</v>
      </c>
      <c r="FP122" s="506">
        <f t="shared" si="48"/>
        <v>102.2756328</v>
      </c>
      <c r="FQ122" s="499"/>
      <c r="FR122" s="501"/>
      <c r="FS122" s="482">
        <f t="shared" si="10"/>
        <v>0.3333333333</v>
      </c>
      <c r="FT122" s="502"/>
      <c r="FU122" s="496"/>
      <c r="FV122" s="500"/>
      <c r="FW122" s="500"/>
      <c r="FX122" s="500"/>
      <c r="FY122" s="500"/>
      <c r="FZ122" s="500"/>
      <c r="GA122" s="500"/>
      <c r="GB122" s="500"/>
      <c r="GC122" s="500"/>
      <c r="GD122" s="500"/>
      <c r="GE122" s="500"/>
      <c r="GF122" s="500"/>
      <c r="GG122" s="500"/>
      <c r="GH122" s="500"/>
      <c r="GI122" s="500"/>
      <c r="GJ122" s="500"/>
      <c r="GK122" s="500"/>
    </row>
    <row r="123" ht="15.75" customHeight="1">
      <c r="A123" s="472">
        <v>41.0</v>
      </c>
      <c r="B123" s="517" t="s">
        <v>141</v>
      </c>
      <c r="C123" s="496">
        <v>10134.0</v>
      </c>
      <c r="D123" s="497"/>
      <c r="E123" s="497"/>
      <c r="F123" s="497"/>
      <c r="G123" s="497"/>
      <c r="H123" s="497"/>
      <c r="I123" s="497"/>
      <c r="J123" s="498"/>
      <c r="K123" s="498"/>
      <c r="L123" s="498"/>
      <c r="M123" s="498"/>
      <c r="N123" s="498"/>
      <c r="O123" s="498"/>
      <c r="P123" s="498"/>
      <c r="Q123" s="498"/>
      <c r="R123" s="499"/>
      <c r="S123" s="499"/>
      <c r="T123" s="499"/>
      <c r="U123" s="500"/>
      <c r="V123" s="500"/>
      <c r="W123" s="500"/>
      <c r="X123" s="500"/>
      <c r="Y123" s="500"/>
      <c r="Z123" s="500"/>
      <c r="AA123" s="500"/>
      <c r="AB123" s="500"/>
      <c r="AC123" s="500"/>
      <c r="AD123" s="500"/>
      <c r="AE123" s="499"/>
      <c r="AF123" s="499"/>
      <c r="AG123" s="499"/>
      <c r="AH123" s="499"/>
      <c r="AI123" s="479">
        <f t="shared" ref="AI123:FP123" si="49">sum(AC44:AI44)/($C$123/100000)</f>
        <v>0</v>
      </c>
      <c r="AJ123" s="479">
        <f t="shared" si="49"/>
        <v>0</v>
      </c>
      <c r="AK123" s="479">
        <f t="shared" si="49"/>
        <v>0</v>
      </c>
      <c r="AL123" s="479">
        <f t="shared" si="49"/>
        <v>0</v>
      </c>
      <c r="AM123" s="479">
        <f t="shared" si="49"/>
        <v>0</v>
      </c>
      <c r="AN123" s="479">
        <f t="shared" si="49"/>
        <v>0</v>
      </c>
      <c r="AO123" s="479">
        <f t="shared" si="49"/>
        <v>0</v>
      </c>
      <c r="AP123" s="479">
        <f t="shared" si="49"/>
        <v>0</v>
      </c>
      <c r="AQ123" s="479">
        <f t="shared" si="49"/>
        <v>0</v>
      </c>
      <c r="AR123" s="479">
        <f t="shared" si="49"/>
        <v>0</v>
      </c>
      <c r="AS123" s="479">
        <f t="shared" si="49"/>
        <v>0</v>
      </c>
      <c r="AT123" s="479">
        <f t="shared" si="49"/>
        <v>0</v>
      </c>
      <c r="AU123" s="479">
        <f t="shared" si="49"/>
        <v>0</v>
      </c>
      <c r="AV123" s="479">
        <f t="shared" si="49"/>
        <v>0</v>
      </c>
      <c r="AW123" s="479">
        <f t="shared" si="49"/>
        <v>0</v>
      </c>
      <c r="AX123" s="479">
        <f t="shared" si="49"/>
        <v>0</v>
      </c>
      <c r="AY123" s="479">
        <f t="shared" si="49"/>
        <v>0</v>
      </c>
      <c r="AZ123" s="479">
        <f t="shared" si="49"/>
        <v>0</v>
      </c>
      <c r="BA123" s="479">
        <f t="shared" si="49"/>
        <v>0</v>
      </c>
      <c r="BB123" s="479">
        <f t="shared" si="49"/>
        <v>0</v>
      </c>
      <c r="BC123" s="479">
        <f t="shared" si="49"/>
        <v>0</v>
      </c>
      <c r="BD123" s="479">
        <f t="shared" si="49"/>
        <v>0</v>
      </c>
      <c r="BE123" s="479">
        <f t="shared" si="49"/>
        <v>0</v>
      </c>
      <c r="BF123" s="479">
        <f t="shared" si="49"/>
        <v>0</v>
      </c>
      <c r="BG123" s="479">
        <f t="shared" si="49"/>
        <v>0</v>
      </c>
      <c r="BH123" s="479">
        <f t="shared" si="49"/>
        <v>0</v>
      </c>
      <c r="BI123" s="479">
        <f t="shared" si="49"/>
        <v>0</v>
      </c>
      <c r="BJ123" s="479">
        <f t="shared" si="49"/>
        <v>0</v>
      </c>
      <c r="BK123" s="479">
        <f t="shared" si="49"/>
        <v>0</v>
      </c>
      <c r="BL123" s="479">
        <f t="shared" si="49"/>
        <v>0</v>
      </c>
      <c r="BM123" s="479">
        <f t="shared" si="49"/>
        <v>0</v>
      </c>
      <c r="BN123" s="479">
        <f t="shared" si="49"/>
        <v>0</v>
      </c>
      <c r="BO123" s="479">
        <f t="shared" si="49"/>
        <v>0</v>
      </c>
      <c r="BP123" s="479">
        <f t="shared" si="49"/>
        <v>0</v>
      </c>
      <c r="BQ123" s="479">
        <f t="shared" si="49"/>
        <v>0</v>
      </c>
      <c r="BR123" s="479">
        <f t="shared" si="49"/>
        <v>0</v>
      </c>
      <c r="BS123" s="479">
        <f t="shared" si="49"/>
        <v>0</v>
      </c>
      <c r="BT123" s="479">
        <f t="shared" si="49"/>
        <v>0</v>
      </c>
      <c r="BU123" s="479">
        <f t="shared" si="49"/>
        <v>0</v>
      </c>
      <c r="BV123" s="479">
        <f t="shared" si="49"/>
        <v>0</v>
      </c>
      <c r="BW123" s="479">
        <f t="shared" si="49"/>
        <v>0</v>
      </c>
      <c r="BX123" s="479">
        <f t="shared" si="49"/>
        <v>0</v>
      </c>
      <c r="BY123" s="479">
        <f t="shared" si="49"/>
        <v>0</v>
      </c>
      <c r="BZ123" s="479">
        <f t="shared" si="49"/>
        <v>0</v>
      </c>
      <c r="CA123" s="479">
        <f t="shared" si="49"/>
        <v>0</v>
      </c>
      <c r="CB123" s="479">
        <f t="shared" si="49"/>
        <v>0</v>
      </c>
      <c r="CC123" s="479">
        <f t="shared" si="49"/>
        <v>0</v>
      </c>
      <c r="CD123" s="479">
        <f t="shared" si="49"/>
        <v>0</v>
      </c>
      <c r="CE123" s="479">
        <f t="shared" si="49"/>
        <v>0</v>
      </c>
      <c r="CF123" s="479">
        <f t="shared" si="49"/>
        <v>0</v>
      </c>
      <c r="CG123" s="479">
        <f t="shared" si="49"/>
        <v>0</v>
      </c>
      <c r="CH123" s="479">
        <f t="shared" si="49"/>
        <v>0</v>
      </c>
      <c r="CI123" s="479">
        <f t="shared" si="49"/>
        <v>0</v>
      </c>
      <c r="CJ123" s="479">
        <f t="shared" si="49"/>
        <v>0</v>
      </c>
      <c r="CK123" s="479">
        <f t="shared" si="49"/>
        <v>0</v>
      </c>
      <c r="CL123" s="479">
        <f t="shared" si="49"/>
        <v>0</v>
      </c>
      <c r="CM123" s="479">
        <f t="shared" si="49"/>
        <v>0</v>
      </c>
      <c r="CN123" s="479">
        <f t="shared" si="49"/>
        <v>0</v>
      </c>
      <c r="CO123" s="479">
        <f t="shared" si="49"/>
        <v>0</v>
      </c>
      <c r="CP123" s="479">
        <f t="shared" si="49"/>
        <v>0</v>
      </c>
      <c r="CQ123" s="479">
        <f t="shared" si="49"/>
        <v>0</v>
      </c>
      <c r="CR123" s="479">
        <f t="shared" si="49"/>
        <v>9.867771857</v>
      </c>
      <c r="CS123" s="479">
        <f t="shared" si="49"/>
        <v>19.73554371</v>
      </c>
      <c r="CT123" s="479">
        <f t="shared" si="49"/>
        <v>29.60331557</v>
      </c>
      <c r="CU123" s="479">
        <f t="shared" si="49"/>
        <v>29.60331557</v>
      </c>
      <c r="CV123" s="479">
        <f t="shared" si="49"/>
        <v>29.60331557</v>
      </c>
      <c r="CW123" s="479">
        <f t="shared" si="49"/>
        <v>39.47108743</v>
      </c>
      <c r="CX123" s="479">
        <f t="shared" si="49"/>
        <v>39.47108743</v>
      </c>
      <c r="CY123" s="479">
        <f t="shared" si="49"/>
        <v>29.60331557</v>
      </c>
      <c r="CZ123" s="479">
        <f t="shared" si="49"/>
        <v>19.73554371</v>
      </c>
      <c r="DA123" s="479">
        <f t="shared" si="49"/>
        <v>9.867771857</v>
      </c>
      <c r="DB123" s="479">
        <f t="shared" si="49"/>
        <v>9.867771857</v>
      </c>
      <c r="DC123" s="479">
        <f t="shared" si="49"/>
        <v>9.867771857</v>
      </c>
      <c r="DD123" s="479">
        <f t="shared" si="49"/>
        <v>0</v>
      </c>
      <c r="DE123" s="479">
        <f t="shared" si="49"/>
        <v>0</v>
      </c>
      <c r="DF123" s="479">
        <f t="shared" si="49"/>
        <v>0</v>
      </c>
      <c r="DG123" s="479">
        <f t="shared" si="49"/>
        <v>0</v>
      </c>
      <c r="DH123" s="479">
        <f t="shared" si="49"/>
        <v>0</v>
      </c>
      <c r="DI123" s="479">
        <f t="shared" si="49"/>
        <v>0</v>
      </c>
      <c r="DJ123" s="479">
        <f t="shared" si="49"/>
        <v>0</v>
      </c>
      <c r="DK123" s="479">
        <f t="shared" si="49"/>
        <v>0</v>
      </c>
      <c r="DL123" s="479">
        <f t="shared" si="49"/>
        <v>0</v>
      </c>
      <c r="DM123" s="479">
        <f t="shared" si="49"/>
        <v>0</v>
      </c>
      <c r="DN123" s="479">
        <f t="shared" si="49"/>
        <v>0</v>
      </c>
      <c r="DO123" s="479">
        <f t="shared" si="49"/>
        <v>0</v>
      </c>
      <c r="DP123" s="479">
        <f t="shared" si="49"/>
        <v>9.867771857</v>
      </c>
      <c r="DQ123" s="479">
        <f t="shared" si="49"/>
        <v>9.867771857</v>
      </c>
      <c r="DR123" s="479">
        <f t="shared" si="49"/>
        <v>9.867771857</v>
      </c>
      <c r="DS123" s="479">
        <f t="shared" si="49"/>
        <v>9.867771857</v>
      </c>
      <c r="DT123" s="479">
        <f t="shared" si="49"/>
        <v>19.73554371</v>
      </c>
      <c r="DU123" s="479">
        <f t="shared" si="49"/>
        <v>19.73554371</v>
      </c>
      <c r="DV123" s="479">
        <f t="shared" si="49"/>
        <v>19.73554371</v>
      </c>
      <c r="DW123" s="479">
        <f t="shared" si="49"/>
        <v>9.867771857</v>
      </c>
      <c r="DX123" s="479">
        <f t="shared" si="49"/>
        <v>19.73554371</v>
      </c>
      <c r="DY123" s="479">
        <f t="shared" si="49"/>
        <v>19.73554371</v>
      </c>
      <c r="DZ123" s="479">
        <f t="shared" si="49"/>
        <v>19.73554371</v>
      </c>
      <c r="EA123" s="479">
        <f t="shared" si="49"/>
        <v>9.867771857</v>
      </c>
      <c r="EB123" s="479">
        <f t="shared" si="49"/>
        <v>9.867771857</v>
      </c>
      <c r="EC123" s="479">
        <f t="shared" si="49"/>
        <v>9.867771857</v>
      </c>
      <c r="ED123" s="479">
        <f t="shared" si="49"/>
        <v>19.73554371</v>
      </c>
      <c r="EE123" s="479">
        <f t="shared" si="49"/>
        <v>19.73554371</v>
      </c>
      <c r="EF123" s="479">
        <f t="shared" si="49"/>
        <v>19.73554371</v>
      </c>
      <c r="EG123" s="479">
        <f t="shared" si="49"/>
        <v>29.60331557</v>
      </c>
      <c r="EH123" s="479">
        <f t="shared" si="49"/>
        <v>39.47108743</v>
      </c>
      <c r="EI123" s="479">
        <f t="shared" si="49"/>
        <v>39.47108743</v>
      </c>
      <c r="EJ123" s="479">
        <f t="shared" si="49"/>
        <v>39.47108743</v>
      </c>
      <c r="EK123" s="479">
        <f t="shared" si="49"/>
        <v>29.60331557</v>
      </c>
      <c r="EL123" s="479">
        <f t="shared" si="49"/>
        <v>19.73554371</v>
      </c>
      <c r="EM123" s="479">
        <f t="shared" si="49"/>
        <v>39.47108743</v>
      </c>
      <c r="EN123" s="479">
        <f t="shared" si="49"/>
        <v>39.47108743</v>
      </c>
      <c r="EO123" s="479">
        <f t="shared" si="49"/>
        <v>29.60331557</v>
      </c>
      <c r="EP123" s="479">
        <f t="shared" si="49"/>
        <v>29.60331557</v>
      </c>
      <c r="EQ123" s="479">
        <f t="shared" si="49"/>
        <v>29.60331557</v>
      </c>
      <c r="ER123" s="479">
        <f t="shared" si="49"/>
        <v>39.47108743</v>
      </c>
      <c r="ES123" s="479">
        <f t="shared" si="49"/>
        <v>39.47108743</v>
      </c>
      <c r="ET123" s="484">
        <f t="shared" si="49"/>
        <v>19.73554371</v>
      </c>
      <c r="EU123" s="484">
        <f t="shared" si="49"/>
        <v>9.867771857</v>
      </c>
      <c r="EV123" s="484">
        <f t="shared" si="49"/>
        <v>19.73554371</v>
      </c>
      <c r="EW123" s="484">
        <f t="shared" si="49"/>
        <v>19.73554371</v>
      </c>
      <c r="EX123" s="507">
        <f t="shared" si="49"/>
        <v>19.73554371</v>
      </c>
      <c r="EY123" s="507">
        <f t="shared" si="49"/>
        <v>9.867771857</v>
      </c>
      <c r="EZ123" s="507">
        <f t="shared" si="49"/>
        <v>39.47108743</v>
      </c>
      <c r="FA123" s="507">
        <f t="shared" si="49"/>
        <v>39.47108743</v>
      </c>
      <c r="FB123" s="507">
        <f t="shared" si="49"/>
        <v>39.47108743</v>
      </c>
      <c r="FC123" s="507">
        <f t="shared" si="49"/>
        <v>29.60331557</v>
      </c>
      <c r="FD123" s="507">
        <f t="shared" si="49"/>
        <v>39.47108743</v>
      </c>
      <c r="FE123" s="507">
        <f t="shared" si="49"/>
        <v>39.47108743</v>
      </c>
      <c r="FF123" s="507">
        <f t="shared" si="49"/>
        <v>49.33885929</v>
      </c>
      <c r="FG123" s="507">
        <f t="shared" si="49"/>
        <v>19.73554371</v>
      </c>
      <c r="FH123" s="507">
        <f t="shared" si="49"/>
        <v>39.47108743</v>
      </c>
      <c r="FI123" s="507">
        <f t="shared" si="49"/>
        <v>49.33885929</v>
      </c>
      <c r="FJ123" s="507">
        <f t="shared" si="49"/>
        <v>59.20663114</v>
      </c>
      <c r="FK123" s="507">
        <f t="shared" si="49"/>
        <v>49.33885929</v>
      </c>
      <c r="FL123" s="507">
        <f t="shared" si="49"/>
        <v>88.80994671</v>
      </c>
      <c r="FM123" s="507">
        <f t="shared" si="49"/>
        <v>88.80994671</v>
      </c>
      <c r="FN123" s="507">
        <f t="shared" si="49"/>
        <v>98.67771857</v>
      </c>
      <c r="FO123" s="507">
        <f t="shared" si="49"/>
        <v>88.80994671</v>
      </c>
      <c r="FP123" s="507">
        <f t="shared" si="49"/>
        <v>88.80994671</v>
      </c>
      <c r="FQ123" s="499"/>
      <c r="FR123" s="501"/>
      <c r="FS123" s="482">
        <f t="shared" si="10"/>
        <v>0.8</v>
      </c>
      <c r="FT123" s="502"/>
      <c r="FU123" s="496"/>
      <c r="FV123" s="500"/>
      <c r="FW123" s="500"/>
      <c r="FX123" s="500"/>
      <c r="FY123" s="500"/>
      <c r="FZ123" s="500"/>
      <c r="GA123" s="500"/>
      <c r="GB123" s="500"/>
      <c r="GC123" s="500"/>
      <c r="GD123" s="500"/>
      <c r="GE123" s="500"/>
      <c r="GF123" s="500"/>
      <c r="GG123" s="500"/>
      <c r="GH123" s="500"/>
      <c r="GI123" s="500"/>
      <c r="GJ123" s="500"/>
      <c r="GK123" s="500"/>
    </row>
    <row r="124" ht="15.75" customHeight="1">
      <c r="A124" s="472">
        <v>42.0</v>
      </c>
      <c r="B124" s="517" t="s">
        <v>142</v>
      </c>
      <c r="C124" s="496">
        <v>20837.0</v>
      </c>
      <c r="D124" s="497"/>
      <c r="E124" s="497"/>
      <c r="F124" s="497"/>
      <c r="G124" s="497"/>
      <c r="H124" s="497"/>
      <c r="I124" s="497"/>
      <c r="J124" s="498"/>
      <c r="K124" s="498"/>
      <c r="L124" s="498"/>
      <c r="M124" s="498"/>
      <c r="N124" s="498"/>
      <c r="O124" s="498"/>
      <c r="P124" s="498"/>
      <c r="Q124" s="498"/>
      <c r="R124" s="499"/>
      <c r="S124" s="499"/>
      <c r="T124" s="499"/>
      <c r="U124" s="500"/>
      <c r="V124" s="500"/>
      <c r="W124" s="500"/>
      <c r="X124" s="500"/>
      <c r="Y124" s="500"/>
      <c r="Z124" s="500"/>
      <c r="AA124" s="500"/>
      <c r="AB124" s="500"/>
      <c r="AC124" s="500"/>
      <c r="AD124" s="500"/>
      <c r="AE124" s="499"/>
      <c r="AF124" s="499"/>
      <c r="AG124" s="499"/>
      <c r="AH124" s="499"/>
      <c r="AI124" s="479">
        <f t="shared" ref="AI124:FP124" si="50">sum(AC45:AI45)/($C$124/100000)</f>
        <v>0</v>
      </c>
      <c r="AJ124" s="479">
        <f t="shared" si="50"/>
        <v>0</v>
      </c>
      <c r="AK124" s="479">
        <f t="shared" si="50"/>
        <v>0</v>
      </c>
      <c r="AL124" s="479">
        <f t="shared" si="50"/>
        <v>0</v>
      </c>
      <c r="AM124" s="479">
        <f t="shared" si="50"/>
        <v>0</v>
      </c>
      <c r="AN124" s="479">
        <f t="shared" si="50"/>
        <v>0</v>
      </c>
      <c r="AO124" s="479">
        <f t="shared" si="50"/>
        <v>0</v>
      </c>
      <c r="AP124" s="479">
        <f t="shared" si="50"/>
        <v>0</v>
      </c>
      <c r="AQ124" s="479">
        <f t="shared" si="50"/>
        <v>0</v>
      </c>
      <c r="AR124" s="479">
        <f t="shared" si="50"/>
        <v>0</v>
      </c>
      <c r="AS124" s="479">
        <f t="shared" si="50"/>
        <v>0</v>
      </c>
      <c r="AT124" s="479">
        <f t="shared" si="50"/>
        <v>0</v>
      </c>
      <c r="AU124" s="479">
        <f t="shared" si="50"/>
        <v>0</v>
      </c>
      <c r="AV124" s="479">
        <f t="shared" si="50"/>
        <v>0</v>
      </c>
      <c r="AW124" s="479">
        <f t="shared" si="50"/>
        <v>0</v>
      </c>
      <c r="AX124" s="479">
        <f t="shared" si="50"/>
        <v>0</v>
      </c>
      <c r="AY124" s="479">
        <f t="shared" si="50"/>
        <v>0</v>
      </c>
      <c r="AZ124" s="479">
        <f t="shared" si="50"/>
        <v>0</v>
      </c>
      <c r="BA124" s="479">
        <f t="shared" si="50"/>
        <v>0</v>
      </c>
      <c r="BB124" s="479">
        <f t="shared" si="50"/>
        <v>0</v>
      </c>
      <c r="BC124" s="479">
        <f t="shared" si="50"/>
        <v>0</v>
      </c>
      <c r="BD124" s="479">
        <f t="shared" si="50"/>
        <v>0</v>
      </c>
      <c r="BE124" s="479">
        <f t="shared" si="50"/>
        <v>0</v>
      </c>
      <c r="BF124" s="479">
        <f t="shared" si="50"/>
        <v>0</v>
      </c>
      <c r="BG124" s="479">
        <f t="shared" si="50"/>
        <v>0</v>
      </c>
      <c r="BH124" s="479">
        <f t="shared" si="50"/>
        <v>0</v>
      </c>
      <c r="BI124" s="479">
        <f t="shared" si="50"/>
        <v>0</v>
      </c>
      <c r="BJ124" s="479">
        <f t="shared" si="50"/>
        <v>0</v>
      </c>
      <c r="BK124" s="479">
        <f t="shared" si="50"/>
        <v>0</v>
      </c>
      <c r="BL124" s="479">
        <f t="shared" si="50"/>
        <v>0</v>
      </c>
      <c r="BM124" s="479">
        <f t="shared" si="50"/>
        <v>0</v>
      </c>
      <c r="BN124" s="479">
        <f t="shared" si="50"/>
        <v>0</v>
      </c>
      <c r="BO124" s="479">
        <f t="shared" si="50"/>
        <v>0</v>
      </c>
      <c r="BP124" s="479">
        <f t="shared" si="50"/>
        <v>0</v>
      </c>
      <c r="BQ124" s="479">
        <f t="shared" si="50"/>
        <v>0</v>
      </c>
      <c r="BR124" s="479">
        <f t="shared" si="50"/>
        <v>0</v>
      </c>
      <c r="BS124" s="479">
        <f t="shared" si="50"/>
        <v>0</v>
      </c>
      <c r="BT124" s="479">
        <f t="shared" si="50"/>
        <v>0</v>
      </c>
      <c r="BU124" s="479">
        <f t="shared" si="50"/>
        <v>0</v>
      </c>
      <c r="BV124" s="479">
        <f t="shared" si="50"/>
        <v>0</v>
      </c>
      <c r="BW124" s="479">
        <f t="shared" si="50"/>
        <v>0</v>
      </c>
      <c r="BX124" s="479">
        <f t="shared" si="50"/>
        <v>0</v>
      </c>
      <c r="BY124" s="479">
        <f t="shared" si="50"/>
        <v>0</v>
      </c>
      <c r="BZ124" s="479">
        <f t="shared" si="50"/>
        <v>0</v>
      </c>
      <c r="CA124" s="479">
        <f t="shared" si="50"/>
        <v>0</v>
      </c>
      <c r="CB124" s="479">
        <f t="shared" si="50"/>
        <v>0</v>
      </c>
      <c r="CC124" s="479">
        <f t="shared" si="50"/>
        <v>0</v>
      </c>
      <c r="CD124" s="479">
        <f t="shared" si="50"/>
        <v>0</v>
      </c>
      <c r="CE124" s="479">
        <f t="shared" si="50"/>
        <v>0</v>
      </c>
      <c r="CF124" s="479">
        <f t="shared" si="50"/>
        <v>0</v>
      </c>
      <c r="CG124" s="479">
        <f t="shared" si="50"/>
        <v>0</v>
      </c>
      <c r="CH124" s="479">
        <f t="shared" si="50"/>
        <v>0</v>
      </c>
      <c r="CI124" s="479">
        <f t="shared" si="50"/>
        <v>0</v>
      </c>
      <c r="CJ124" s="479">
        <f t="shared" si="50"/>
        <v>0</v>
      </c>
      <c r="CK124" s="479">
        <f t="shared" si="50"/>
        <v>0</v>
      </c>
      <c r="CL124" s="479">
        <f t="shared" si="50"/>
        <v>0</v>
      </c>
      <c r="CM124" s="479">
        <f t="shared" si="50"/>
        <v>0</v>
      </c>
      <c r="CN124" s="479">
        <f t="shared" si="50"/>
        <v>0</v>
      </c>
      <c r="CO124" s="479">
        <f t="shared" si="50"/>
        <v>0</v>
      </c>
      <c r="CP124" s="479">
        <f t="shared" si="50"/>
        <v>0</v>
      </c>
      <c r="CQ124" s="479">
        <f t="shared" si="50"/>
        <v>0</v>
      </c>
      <c r="CR124" s="479">
        <f t="shared" si="50"/>
        <v>0</v>
      </c>
      <c r="CS124" s="479">
        <f t="shared" si="50"/>
        <v>0</v>
      </c>
      <c r="CT124" s="479">
        <f t="shared" si="50"/>
        <v>0</v>
      </c>
      <c r="CU124" s="479">
        <f t="shared" si="50"/>
        <v>0</v>
      </c>
      <c r="CV124" s="479">
        <f t="shared" si="50"/>
        <v>0</v>
      </c>
      <c r="CW124" s="479">
        <f t="shared" si="50"/>
        <v>0</v>
      </c>
      <c r="CX124" s="479">
        <f t="shared" si="50"/>
        <v>0</v>
      </c>
      <c r="CY124" s="479">
        <f t="shared" si="50"/>
        <v>14.39746605</v>
      </c>
      <c r="CZ124" s="479">
        <f t="shared" si="50"/>
        <v>19.19662139</v>
      </c>
      <c r="DA124" s="479">
        <f t="shared" si="50"/>
        <v>19.19662139</v>
      </c>
      <c r="DB124" s="479">
        <f t="shared" si="50"/>
        <v>23.99577674</v>
      </c>
      <c r="DC124" s="479">
        <f t="shared" si="50"/>
        <v>23.99577674</v>
      </c>
      <c r="DD124" s="479">
        <f t="shared" si="50"/>
        <v>23.99577674</v>
      </c>
      <c r="DE124" s="479">
        <f t="shared" si="50"/>
        <v>23.99577674</v>
      </c>
      <c r="DF124" s="479">
        <f t="shared" si="50"/>
        <v>9.598310697</v>
      </c>
      <c r="DG124" s="479">
        <f t="shared" si="50"/>
        <v>4.799155349</v>
      </c>
      <c r="DH124" s="479">
        <f t="shared" si="50"/>
        <v>4.799155349</v>
      </c>
      <c r="DI124" s="479">
        <f t="shared" si="50"/>
        <v>0</v>
      </c>
      <c r="DJ124" s="479">
        <f t="shared" si="50"/>
        <v>0</v>
      </c>
      <c r="DK124" s="479">
        <f t="shared" si="50"/>
        <v>0</v>
      </c>
      <c r="DL124" s="479">
        <f t="shared" si="50"/>
        <v>4.799155349</v>
      </c>
      <c r="DM124" s="479">
        <f t="shared" si="50"/>
        <v>4.799155349</v>
      </c>
      <c r="DN124" s="479">
        <f t="shared" si="50"/>
        <v>4.799155349</v>
      </c>
      <c r="DO124" s="479">
        <f t="shared" si="50"/>
        <v>4.799155349</v>
      </c>
      <c r="DP124" s="479">
        <f t="shared" si="50"/>
        <v>9.598310697</v>
      </c>
      <c r="DQ124" s="479">
        <f t="shared" si="50"/>
        <v>9.598310697</v>
      </c>
      <c r="DR124" s="479">
        <f t="shared" si="50"/>
        <v>9.598310697</v>
      </c>
      <c r="DS124" s="479">
        <f t="shared" si="50"/>
        <v>4.799155349</v>
      </c>
      <c r="DT124" s="479">
        <f t="shared" si="50"/>
        <v>9.598310697</v>
      </c>
      <c r="DU124" s="479">
        <f t="shared" si="50"/>
        <v>9.598310697</v>
      </c>
      <c r="DV124" s="479">
        <f t="shared" si="50"/>
        <v>14.39746605</v>
      </c>
      <c r="DW124" s="479">
        <f t="shared" si="50"/>
        <v>9.598310697</v>
      </c>
      <c r="DX124" s="479">
        <f t="shared" si="50"/>
        <v>14.39746605</v>
      </c>
      <c r="DY124" s="479">
        <f t="shared" si="50"/>
        <v>23.99577674</v>
      </c>
      <c r="DZ124" s="479">
        <f t="shared" si="50"/>
        <v>28.79493209</v>
      </c>
      <c r="EA124" s="479">
        <f t="shared" si="50"/>
        <v>23.99577674</v>
      </c>
      <c r="EB124" s="479">
        <f t="shared" si="50"/>
        <v>23.99577674</v>
      </c>
      <c r="EC124" s="479">
        <f t="shared" si="50"/>
        <v>23.99577674</v>
      </c>
      <c r="ED124" s="479">
        <f t="shared" si="50"/>
        <v>23.99577674</v>
      </c>
      <c r="EE124" s="479">
        <f t="shared" si="50"/>
        <v>33.59408744</v>
      </c>
      <c r="EF124" s="479">
        <f t="shared" si="50"/>
        <v>28.79493209</v>
      </c>
      <c r="EG124" s="479">
        <f t="shared" si="50"/>
        <v>38.39324279</v>
      </c>
      <c r="EH124" s="479">
        <f t="shared" si="50"/>
        <v>38.39324279</v>
      </c>
      <c r="EI124" s="479">
        <f t="shared" si="50"/>
        <v>38.39324279</v>
      </c>
      <c r="EJ124" s="479">
        <f t="shared" si="50"/>
        <v>62.38901953</v>
      </c>
      <c r="EK124" s="479">
        <f t="shared" si="50"/>
        <v>76.78648558</v>
      </c>
      <c r="EL124" s="479">
        <f t="shared" si="50"/>
        <v>86.38479628</v>
      </c>
      <c r="EM124" s="479">
        <f t="shared" si="50"/>
        <v>91.18395162</v>
      </c>
      <c r="EN124" s="479">
        <f t="shared" si="50"/>
        <v>91.18395162</v>
      </c>
      <c r="EO124" s="479">
        <f t="shared" si="50"/>
        <v>91.18395162</v>
      </c>
      <c r="EP124" s="479">
        <f t="shared" si="50"/>
        <v>119.9788837</v>
      </c>
      <c r="EQ124" s="479">
        <f t="shared" si="50"/>
        <v>95.98310697</v>
      </c>
      <c r="ER124" s="479">
        <f t="shared" si="50"/>
        <v>91.18395162</v>
      </c>
      <c r="ES124" s="479">
        <f t="shared" si="50"/>
        <v>67.18817488</v>
      </c>
      <c r="ET124" s="480">
        <f t="shared" si="50"/>
        <v>57.58986418</v>
      </c>
      <c r="EU124" s="480">
        <f t="shared" si="50"/>
        <v>57.58986418</v>
      </c>
      <c r="EV124" s="480">
        <f t="shared" si="50"/>
        <v>62.38901953</v>
      </c>
      <c r="EW124" s="480">
        <f t="shared" si="50"/>
        <v>33.59408744</v>
      </c>
      <c r="EX124" s="506">
        <f t="shared" si="50"/>
        <v>38.39324279</v>
      </c>
      <c r="EY124" s="506">
        <f t="shared" si="50"/>
        <v>28.79493209</v>
      </c>
      <c r="EZ124" s="506">
        <f t="shared" si="50"/>
        <v>38.39324279</v>
      </c>
      <c r="FA124" s="506">
        <f t="shared" si="50"/>
        <v>38.39324279</v>
      </c>
      <c r="FB124" s="506">
        <f t="shared" si="50"/>
        <v>23.99577674</v>
      </c>
      <c r="FC124" s="506">
        <f t="shared" si="50"/>
        <v>19.19662139</v>
      </c>
      <c r="FD124" s="506">
        <f t="shared" si="50"/>
        <v>19.19662139</v>
      </c>
      <c r="FE124" s="506">
        <f t="shared" si="50"/>
        <v>9.598310697</v>
      </c>
      <c r="FF124" s="506">
        <f t="shared" si="50"/>
        <v>9.598310697</v>
      </c>
      <c r="FG124" s="506">
        <f t="shared" si="50"/>
        <v>0</v>
      </c>
      <c r="FH124" s="506">
        <f t="shared" si="50"/>
        <v>0</v>
      </c>
      <c r="FI124" s="506">
        <f t="shared" si="50"/>
        <v>0</v>
      </c>
      <c r="FJ124" s="506">
        <f t="shared" si="50"/>
        <v>4.799155349</v>
      </c>
      <c r="FK124" s="506">
        <f t="shared" si="50"/>
        <v>4.799155349</v>
      </c>
      <c r="FL124" s="506">
        <f t="shared" si="50"/>
        <v>4.799155349</v>
      </c>
      <c r="FM124" s="506">
        <f t="shared" si="50"/>
        <v>4.799155349</v>
      </c>
      <c r="FN124" s="506">
        <f t="shared" si="50"/>
        <v>4.799155349</v>
      </c>
      <c r="FO124" s="506">
        <f t="shared" si="50"/>
        <v>4.799155349</v>
      </c>
      <c r="FP124" s="506">
        <f t="shared" si="50"/>
        <v>4.799155349</v>
      </c>
      <c r="FQ124" s="499"/>
      <c r="FR124" s="501"/>
      <c r="FS124" s="482">
        <f t="shared" si="10"/>
        <v>1</v>
      </c>
      <c r="FT124" s="502"/>
      <c r="FU124" s="496"/>
      <c r="FV124" s="500"/>
      <c r="FW124" s="500"/>
      <c r="FX124" s="500"/>
      <c r="FY124" s="500"/>
      <c r="FZ124" s="500"/>
      <c r="GA124" s="500"/>
      <c r="GB124" s="500"/>
      <c r="GC124" s="500"/>
      <c r="GD124" s="500"/>
      <c r="GE124" s="500"/>
      <c r="GF124" s="500"/>
      <c r="GG124" s="500"/>
      <c r="GH124" s="500"/>
      <c r="GI124" s="500"/>
      <c r="GJ124" s="500"/>
      <c r="GK124" s="500"/>
    </row>
    <row r="125" ht="15.75" customHeight="1">
      <c r="A125" s="472">
        <v>43.0</v>
      </c>
      <c r="B125" s="517" t="s">
        <v>143</v>
      </c>
      <c r="C125" s="496">
        <v>21507.0</v>
      </c>
      <c r="D125" s="497"/>
      <c r="E125" s="497"/>
      <c r="F125" s="497"/>
      <c r="G125" s="497"/>
      <c r="H125" s="497"/>
      <c r="I125" s="497"/>
      <c r="J125" s="498"/>
      <c r="K125" s="498"/>
      <c r="L125" s="498"/>
      <c r="M125" s="498"/>
      <c r="N125" s="498"/>
      <c r="O125" s="498"/>
      <c r="P125" s="498"/>
      <c r="Q125" s="498"/>
      <c r="R125" s="499"/>
      <c r="S125" s="499"/>
      <c r="T125" s="499"/>
      <c r="U125" s="500"/>
      <c r="V125" s="500"/>
      <c r="W125" s="500"/>
      <c r="X125" s="500"/>
      <c r="Y125" s="500"/>
      <c r="Z125" s="500"/>
      <c r="AA125" s="500"/>
      <c r="AB125" s="500"/>
      <c r="AC125" s="500"/>
      <c r="AD125" s="500"/>
      <c r="AE125" s="499"/>
      <c r="AF125" s="499"/>
      <c r="AG125" s="499"/>
      <c r="AH125" s="499"/>
      <c r="AI125" s="479">
        <f t="shared" ref="AI125:FP125" si="51">sum(AC46:AI46)/($C$125/100000)</f>
        <v>0</v>
      </c>
      <c r="AJ125" s="479">
        <f t="shared" si="51"/>
        <v>0</v>
      </c>
      <c r="AK125" s="479">
        <f t="shared" si="51"/>
        <v>0</v>
      </c>
      <c r="AL125" s="479">
        <f t="shared" si="51"/>
        <v>0</v>
      </c>
      <c r="AM125" s="479">
        <f t="shared" si="51"/>
        <v>0</v>
      </c>
      <c r="AN125" s="479">
        <f t="shared" si="51"/>
        <v>0</v>
      </c>
      <c r="AO125" s="479">
        <f t="shared" si="51"/>
        <v>0</v>
      </c>
      <c r="AP125" s="479">
        <f t="shared" si="51"/>
        <v>0</v>
      </c>
      <c r="AQ125" s="479">
        <f t="shared" si="51"/>
        <v>0</v>
      </c>
      <c r="AR125" s="479">
        <f t="shared" si="51"/>
        <v>0</v>
      </c>
      <c r="AS125" s="479">
        <f t="shared" si="51"/>
        <v>0</v>
      </c>
      <c r="AT125" s="479">
        <f t="shared" si="51"/>
        <v>0</v>
      </c>
      <c r="AU125" s="479">
        <f t="shared" si="51"/>
        <v>0</v>
      </c>
      <c r="AV125" s="479">
        <f t="shared" si="51"/>
        <v>0</v>
      </c>
      <c r="AW125" s="479">
        <f t="shared" si="51"/>
        <v>0</v>
      </c>
      <c r="AX125" s="479">
        <f t="shared" si="51"/>
        <v>0</v>
      </c>
      <c r="AY125" s="479">
        <f t="shared" si="51"/>
        <v>0</v>
      </c>
      <c r="AZ125" s="479">
        <f t="shared" si="51"/>
        <v>0</v>
      </c>
      <c r="BA125" s="479">
        <f t="shared" si="51"/>
        <v>0</v>
      </c>
      <c r="BB125" s="479">
        <f t="shared" si="51"/>
        <v>0</v>
      </c>
      <c r="BC125" s="479">
        <f t="shared" si="51"/>
        <v>0</v>
      </c>
      <c r="BD125" s="479">
        <f t="shared" si="51"/>
        <v>0</v>
      </c>
      <c r="BE125" s="479">
        <f t="shared" si="51"/>
        <v>0</v>
      </c>
      <c r="BF125" s="479">
        <f t="shared" si="51"/>
        <v>0</v>
      </c>
      <c r="BG125" s="479">
        <f t="shared" si="51"/>
        <v>0</v>
      </c>
      <c r="BH125" s="479">
        <f t="shared" si="51"/>
        <v>0</v>
      </c>
      <c r="BI125" s="479">
        <f t="shared" si="51"/>
        <v>0</v>
      </c>
      <c r="BJ125" s="479">
        <f t="shared" si="51"/>
        <v>0</v>
      </c>
      <c r="BK125" s="479">
        <f t="shared" si="51"/>
        <v>0</v>
      </c>
      <c r="BL125" s="479">
        <f t="shared" si="51"/>
        <v>0</v>
      </c>
      <c r="BM125" s="479">
        <f t="shared" si="51"/>
        <v>0</v>
      </c>
      <c r="BN125" s="479">
        <f t="shared" si="51"/>
        <v>0</v>
      </c>
      <c r="BO125" s="479">
        <f t="shared" si="51"/>
        <v>0</v>
      </c>
      <c r="BP125" s="479">
        <f t="shared" si="51"/>
        <v>0</v>
      </c>
      <c r="BQ125" s="479">
        <f t="shared" si="51"/>
        <v>0</v>
      </c>
      <c r="BR125" s="479">
        <f t="shared" si="51"/>
        <v>0</v>
      </c>
      <c r="BS125" s="479">
        <f t="shared" si="51"/>
        <v>0</v>
      </c>
      <c r="BT125" s="479">
        <f t="shared" si="51"/>
        <v>0</v>
      </c>
      <c r="BU125" s="479">
        <f t="shared" si="51"/>
        <v>0</v>
      </c>
      <c r="BV125" s="479">
        <f t="shared" si="51"/>
        <v>0</v>
      </c>
      <c r="BW125" s="479">
        <f t="shared" si="51"/>
        <v>0</v>
      </c>
      <c r="BX125" s="479">
        <f t="shared" si="51"/>
        <v>0</v>
      </c>
      <c r="BY125" s="479">
        <f t="shared" si="51"/>
        <v>0</v>
      </c>
      <c r="BZ125" s="479">
        <f t="shared" si="51"/>
        <v>0</v>
      </c>
      <c r="CA125" s="479">
        <f t="shared" si="51"/>
        <v>0</v>
      </c>
      <c r="CB125" s="479">
        <f t="shared" si="51"/>
        <v>0</v>
      </c>
      <c r="CC125" s="479">
        <f t="shared" si="51"/>
        <v>0</v>
      </c>
      <c r="CD125" s="479">
        <f t="shared" si="51"/>
        <v>0</v>
      </c>
      <c r="CE125" s="479">
        <f t="shared" si="51"/>
        <v>0</v>
      </c>
      <c r="CF125" s="479">
        <f t="shared" si="51"/>
        <v>0</v>
      </c>
      <c r="CG125" s="479">
        <f t="shared" si="51"/>
        <v>0</v>
      </c>
      <c r="CH125" s="479">
        <f t="shared" si="51"/>
        <v>0</v>
      </c>
      <c r="CI125" s="479">
        <f t="shared" si="51"/>
        <v>0</v>
      </c>
      <c r="CJ125" s="479">
        <f t="shared" si="51"/>
        <v>0</v>
      </c>
      <c r="CK125" s="479">
        <f t="shared" si="51"/>
        <v>0</v>
      </c>
      <c r="CL125" s="479">
        <f t="shared" si="51"/>
        <v>0</v>
      </c>
      <c r="CM125" s="479">
        <f t="shared" si="51"/>
        <v>0</v>
      </c>
      <c r="CN125" s="479">
        <f t="shared" si="51"/>
        <v>0</v>
      </c>
      <c r="CO125" s="479">
        <f t="shared" si="51"/>
        <v>0</v>
      </c>
      <c r="CP125" s="479">
        <f t="shared" si="51"/>
        <v>0</v>
      </c>
      <c r="CQ125" s="479">
        <f t="shared" si="51"/>
        <v>0</v>
      </c>
      <c r="CR125" s="479">
        <f t="shared" si="51"/>
        <v>0</v>
      </c>
      <c r="CS125" s="479">
        <f t="shared" si="51"/>
        <v>0</v>
      </c>
      <c r="CT125" s="479">
        <f t="shared" si="51"/>
        <v>0</v>
      </c>
      <c r="CU125" s="479">
        <f t="shared" si="51"/>
        <v>0</v>
      </c>
      <c r="CV125" s="479">
        <f t="shared" si="51"/>
        <v>0</v>
      </c>
      <c r="CW125" s="479">
        <f t="shared" si="51"/>
        <v>0</v>
      </c>
      <c r="CX125" s="479">
        <f t="shared" si="51"/>
        <v>0</v>
      </c>
      <c r="CY125" s="479">
        <f t="shared" si="51"/>
        <v>0</v>
      </c>
      <c r="CZ125" s="479">
        <f t="shared" si="51"/>
        <v>0</v>
      </c>
      <c r="DA125" s="479">
        <f t="shared" si="51"/>
        <v>0</v>
      </c>
      <c r="DB125" s="479">
        <f t="shared" si="51"/>
        <v>0</v>
      </c>
      <c r="DC125" s="479">
        <f t="shared" si="51"/>
        <v>0</v>
      </c>
      <c r="DD125" s="479">
        <f t="shared" si="51"/>
        <v>0</v>
      </c>
      <c r="DE125" s="479">
        <f t="shared" si="51"/>
        <v>0</v>
      </c>
      <c r="DF125" s="479">
        <f t="shared" si="51"/>
        <v>0</v>
      </c>
      <c r="DG125" s="479">
        <f t="shared" si="51"/>
        <v>0</v>
      </c>
      <c r="DH125" s="479">
        <f t="shared" si="51"/>
        <v>0</v>
      </c>
      <c r="DI125" s="479">
        <f t="shared" si="51"/>
        <v>4.649648952</v>
      </c>
      <c r="DJ125" s="479">
        <f t="shared" si="51"/>
        <v>4.649648952</v>
      </c>
      <c r="DK125" s="479">
        <f t="shared" si="51"/>
        <v>4.649648952</v>
      </c>
      <c r="DL125" s="479">
        <f t="shared" si="51"/>
        <v>4.649648952</v>
      </c>
      <c r="DM125" s="479">
        <f t="shared" si="51"/>
        <v>4.649648952</v>
      </c>
      <c r="DN125" s="479">
        <f t="shared" si="51"/>
        <v>4.649648952</v>
      </c>
      <c r="DO125" s="479">
        <f t="shared" si="51"/>
        <v>4.649648952</v>
      </c>
      <c r="DP125" s="479">
        <f t="shared" si="51"/>
        <v>0</v>
      </c>
      <c r="DQ125" s="479">
        <f t="shared" si="51"/>
        <v>0</v>
      </c>
      <c r="DR125" s="479">
        <f t="shared" si="51"/>
        <v>0</v>
      </c>
      <c r="DS125" s="479">
        <f t="shared" si="51"/>
        <v>0</v>
      </c>
      <c r="DT125" s="479">
        <f t="shared" si="51"/>
        <v>0</v>
      </c>
      <c r="DU125" s="479">
        <f t="shared" si="51"/>
        <v>0</v>
      </c>
      <c r="DV125" s="479">
        <f t="shared" si="51"/>
        <v>0</v>
      </c>
      <c r="DW125" s="479">
        <f t="shared" si="51"/>
        <v>0</v>
      </c>
      <c r="DX125" s="479">
        <f t="shared" si="51"/>
        <v>0</v>
      </c>
      <c r="DY125" s="479">
        <f t="shared" si="51"/>
        <v>0</v>
      </c>
      <c r="DZ125" s="479">
        <f t="shared" si="51"/>
        <v>0</v>
      </c>
      <c r="EA125" s="479">
        <f t="shared" si="51"/>
        <v>0</v>
      </c>
      <c r="EB125" s="479">
        <f t="shared" si="51"/>
        <v>0</v>
      </c>
      <c r="EC125" s="479">
        <f t="shared" si="51"/>
        <v>4.649648952</v>
      </c>
      <c r="ED125" s="479">
        <f t="shared" si="51"/>
        <v>4.649648952</v>
      </c>
      <c r="EE125" s="479">
        <f t="shared" si="51"/>
        <v>4.649648952</v>
      </c>
      <c r="EF125" s="479">
        <f t="shared" si="51"/>
        <v>4.649648952</v>
      </c>
      <c r="EG125" s="479">
        <f t="shared" si="51"/>
        <v>4.649648952</v>
      </c>
      <c r="EH125" s="479">
        <f t="shared" si="51"/>
        <v>4.649648952</v>
      </c>
      <c r="EI125" s="479">
        <f t="shared" si="51"/>
        <v>4.649648952</v>
      </c>
      <c r="EJ125" s="479">
        <f t="shared" si="51"/>
        <v>0</v>
      </c>
      <c r="EK125" s="479">
        <f t="shared" si="51"/>
        <v>0</v>
      </c>
      <c r="EL125" s="479">
        <f t="shared" si="51"/>
        <v>0</v>
      </c>
      <c r="EM125" s="479">
        <f t="shared" si="51"/>
        <v>0</v>
      </c>
      <c r="EN125" s="479">
        <f t="shared" si="51"/>
        <v>4.649648952</v>
      </c>
      <c r="EO125" s="479">
        <f t="shared" si="51"/>
        <v>13.94894685</v>
      </c>
      <c r="EP125" s="479">
        <f t="shared" si="51"/>
        <v>13.94894685</v>
      </c>
      <c r="EQ125" s="479">
        <f t="shared" si="51"/>
        <v>13.94894685</v>
      </c>
      <c r="ER125" s="479">
        <f t="shared" si="51"/>
        <v>18.59859581</v>
      </c>
      <c r="ES125" s="479">
        <f t="shared" si="51"/>
        <v>18.59859581</v>
      </c>
      <c r="ET125" s="486">
        <f t="shared" si="51"/>
        <v>18.59859581</v>
      </c>
      <c r="EU125" s="486">
        <f t="shared" si="51"/>
        <v>18.59859581</v>
      </c>
      <c r="EV125" s="486">
        <f t="shared" si="51"/>
        <v>9.299297903</v>
      </c>
      <c r="EW125" s="486">
        <f t="shared" si="51"/>
        <v>9.299297903</v>
      </c>
      <c r="EX125" s="507">
        <f t="shared" si="51"/>
        <v>18.59859581</v>
      </c>
      <c r="EY125" s="507">
        <f t="shared" si="51"/>
        <v>13.94894685</v>
      </c>
      <c r="EZ125" s="507">
        <f t="shared" si="51"/>
        <v>13.94894685</v>
      </c>
      <c r="FA125" s="507">
        <f t="shared" si="51"/>
        <v>18.59859581</v>
      </c>
      <c r="FB125" s="507">
        <f t="shared" si="51"/>
        <v>13.94894685</v>
      </c>
      <c r="FC125" s="507">
        <f t="shared" si="51"/>
        <v>18.59859581</v>
      </c>
      <c r="FD125" s="507">
        <f t="shared" si="51"/>
        <v>27.89789371</v>
      </c>
      <c r="FE125" s="507">
        <f t="shared" si="51"/>
        <v>18.59859581</v>
      </c>
      <c r="FF125" s="507">
        <f t="shared" si="51"/>
        <v>18.59859581</v>
      </c>
      <c r="FG125" s="507">
        <f t="shared" si="51"/>
        <v>23.24824476</v>
      </c>
      <c r="FH125" s="507">
        <f t="shared" si="51"/>
        <v>18.59859581</v>
      </c>
      <c r="FI125" s="507">
        <f t="shared" si="51"/>
        <v>32.54754266</v>
      </c>
      <c r="FJ125" s="507">
        <f t="shared" si="51"/>
        <v>27.89789371</v>
      </c>
      <c r="FK125" s="507">
        <f t="shared" si="51"/>
        <v>23.24824476</v>
      </c>
      <c r="FL125" s="507">
        <f t="shared" si="51"/>
        <v>27.89789371</v>
      </c>
      <c r="FM125" s="507">
        <f t="shared" si="51"/>
        <v>27.89789371</v>
      </c>
      <c r="FN125" s="507">
        <f t="shared" si="51"/>
        <v>23.24824476</v>
      </c>
      <c r="FO125" s="507">
        <f t="shared" si="51"/>
        <v>23.24824476</v>
      </c>
      <c r="FP125" s="507">
        <f t="shared" si="51"/>
        <v>9.299297903</v>
      </c>
      <c r="FQ125" s="499"/>
      <c r="FR125" s="501"/>
      <c r="FS125" s="482">
        <f t="shared" si="10"/>
        <v>-0.7142857143</v>
      </c>
      <c r="FT125" s="502"/>
      <c r="FU125" s="496"/>
      <c r="FV125" s="500"/>
      <c r="FW125" s="500"/>
      <c r="FX125" s="500"/>
      <c r="FY125" s="500"/>
      <c r="FZ125" s="500"/>
      <c r="GA125" s="500"/>
      <c r="GB125" s="500"/>
      <c r="GC125" s="500"/>
      <c r="GD125" s="500"/>
      <c r="GE125" s="500"/>
      <c r="GF125" s="500"/>
      <c r="GG125" s="500"/>
      <c r="GH125" s="500"/>
      <c r="GI125" s="500"/>
      <c r="GJ125" s="500"/>
      <c r="GK125" s="500"/>
    </row>
    <row r="126" ht="15.75" customHeight="1">
      <c r="A126" s="472">
        <v>44.0</v>
      </c>
      <c r="B126" s="517" t="s">
        <v>144</v>
      </c>
      <c r="C126" s="496">
        <v>8636.0</v>
      </c>
      <c r="D126" s="497"/>
      <c r="E126" s="497"/>
      <c r="F126" s="497"/>
      <c r="G126" s="497"/>
      <c r="H126" s="497"/>
      <c r="I126" s="497"/>
      <c r="J126" s="498"/>
      <c r="K126" s="498"/>
      <c r="L126" s="498"/>
      <c r="M126" s="498"/>
      <c r="N126" s="498"/>
      <c r="O126" s="498"/>
      <c r="P126" s="498"/>
      <c r="Q126" s="498"/>
      <c r="R126" s="499"/>
      <c r="S126" s="499"/>
      <c r="T126" s="499"/>
      <c r="U126" s="500"/>
      <c r="V126" s="500"/>
      <c r="W126" s="500"/>
      <c r="X126" s="500"/>
      <c r="Y126" s="500"/>
      <c r="Z126" s="500"/>
      <c r="AA126" s="500"/>
      <c r="AB126" s="500"/>
      <c r="AC126" s="500"/>
      <c r="AD126" s="500"/>
      <c r="AE126" s="499"/>
      <c r="AF126" s="499"/>
      <c r="AG126" s="499"/>
      <c r="AH126" s="499"/>
      <c r="AI126" s="479">
        <f t="shared" ref="AI126:FP126" si="52">sum(AC47:AI47)/($C$126/100000)</f>
        <v>0</v>
      </c>
      <c r="AJ126" s="479">
        <f t="shared" si="52"/>
        <v>0</v>
      </c>
      <c r="AK126" s="479">
        <f t="shared" si="52"/>
        <v>0</v>
      </c>
      <c r="AL126" s="479">
        <f t="shared" si="52"/>
        <v>0</v>
      </c>
      <c r="AM126" s="479">
        <f t="shared" si="52"/>
        <v>0</v>
      </c>
      <c r="AN126" s="479">
        <f t="shared" si="52"/>
        <v>0</v>
      </c>
      <c r="AO126" s="479">
        <f t="shared" si="52"/>
        <v>0</v>
      </c>
      <c r="AP126" s="479">
        <f t="shared" si="52"/>
        <v>0</v>
      </c>
      <c r="AQ126" s="479">
        <f t="shared" si="52"/>
        <v>0</v>
      </c>
      <c r="AR126" s="479">
        <f t="shared" si="52"/>
        <v>0</v>
      </c>
      <c r="AS126" s="479">
        <f t="shared" si="52"/>
        <v>0</v>
      </c>
      <c r="AT126" s="479">
        <f t="shared" si="52"/>
        <v>0</v>
      </c>
      <c r="AU126" s="479">
        <f t="shared" si="52"/>
        <v>0</v>
      </c>
      <c r="AV126" s="479">
        <f t="shared" si="52"/>
        <v>0</v>
      </c>
      <c r="AW126" s="479">
        <f t="shared" si="52"/>
        <v>0</v>
      </c>
      <c r="AX126" s="479">
        <f t="shared" si="52"/>
        <v>0</v>
      </c>
      <c r="AY126" s="479">
        <f t="shared" si="52"/>
        <v>0</v>
      </c>
      <c r="AZ126" s="479">
        <f t="shared" si="52"/>
        <v>0</v>
      </c>
      <c r="BA126" s="479">
        <f t="shared" si="52"/>
        <v>0</v>
      </c>
      <c r="BB126" s="479">
        <f t="shared" si="52"/>
        <v>0</v>
      </c>
      <c r="BC126" s="479">
        <f t="shared" si="52"/>
        <v>0</v>
      </c>
      <c r="BD126" s="479">
        <f t="shared" si="52"/>
        <v>0</v>
      </c>
      <c r="BE126" s="479">
        <f t="shared" si="52"/>
        <v>0</v>
      </c>
      <c r="BF126" s="479">
        <f t="shared" si="52"/>
        <v>0</v>
      </c>
      <c r="BG126" s="479">
        <f t="shared" si="52"/>
        <v>0</v>
      </c>
      <c r="BH126" s="479">
        <f t="shared" si="52"/>
        <v>0</v>
      </c>
      <c r="BI126" s="479">
        <f t="shared" si="52"/>
        <v>0</v>
      </c>
      <c r="BJ126" s="479">
        <f t="shared" si="52"/>
        <v>0</v>
      </c>
      <c r="BK126" s="479">
        <f t="shared" si="52"/>
        <v>0</v>
      </c>
      <c r="BL126" s="479">
        <f t="shared" si="52"/>
        <v>0</v>
      </c>
      <c r="BM126" s="479">
        <f t="shared" si="52"/>
        <v>0</v>
      </c>
      <c r="BN126" s="479">
        <f t="shared" si="52"/>
        <v>0</v>
      </c>
      <c r="BO126" s="479">
        <f t="shared" si="52"/>
        <v>0</v>
      </c>
      <c r="BP126" s="479">
        <f t="shared" si="52"/>
        <v>0</v>
      </c>
      <c r="BQ126" s="479">
        <f t="shared" si="52"/>
        <v>0</v>
      </c>
      <c r="BR126" s="479">
        <f t="shared" si="52"/>
        <v>0</v>
      </c>
      <c r="BS126" s="479">
        <f t="shared" si="52"/>
        <v>0</v>
      </c>
      <c r="BT126" s="479">
        <f t="shared" si="52"/>
        <v>0</v>
      </c>
      <c r="BU126" s="479">
        <f t="shared" si="52"/>
        <v>0</v>
      </c>
      <c r="BV126" s="479">
        <f t="shared" si="52"/>
        <v>0</v>
      </c>
      <c r="BW126" s="479">
        <f t="shared" si="52"/>
        <v>0</v>
      </c>
      <c r="BX126" s="479">
        <f t="shared" si="52"/>
        <v>0</v>
      </c>
      <c r="BY126" s="479">
        <f t="shared" si="52"/>
        <v>0</v>
      </c>
      <c r="BZ126" s="479">
        <f t="shared" si="52"/>
        <v>0</v>
      </c>
      <c r="CA126" s="479">
        <f t="shared" si="52"/>
        <v>0</v>
      </c>
      <c r="CB126" s="479">
        <f t="shared" si="52"/>
        <v>0</v>
      </c>
      <c r="CC126" s="479">
        <f t="shared" si="52"/>
        <v>0</v>
      </c>
      <c r="CD126" s="479">
        <f t="shared" si="52"/>
        <v>0</v>
      </c>
      <c r="CE126" s="479">
        <f t="shared" si="52"/>
        <v>0</v>
      </c>
      <c r="CF126" s="479">
        <f t="shared" si="52"/>
        <v>0</v>
      </c>
      <c r="CG126" s="479">
        <f t="shared" si="52"/>
        <v>0</v>
      </c>
      <c r="CH126" s="479">
        <f t="shared" si="52"/>
        <v>0</v>
      </c>
      <c r="CI126" s="479">
        <f t="shared" si="52"/>
        <v>0</v>
      </c>
      <c r="CJ126" s="479">
        <f t="shared" si="52"/>
        <v>0</v>
      </c>
      <c r="CK126" s="479">
        <f t="shared" si="52"/>
        <v>0</v>
      </c>
      <c r="CL126" s="479">
        <f t="shared" si="52"/>
        <v>0</v>
      </c>
      <c r="CM126" s="479">
        <f t="shared" si="52"/>
        <v>0</v>
      </c>
      <c r="CN126" s="479">
        <f t="shared" si="52"/>
        <v>0</v>
      </c>
      <c r="CO126" s="479">
        <f t="shared" si="52"/>
        <v>0</v>
      </c>
      <c r="CP126" s="479">
        <f t="shared" si="52"/>
        <v>0</v>
      </c>
      <c r="CQ126" s="479">
        <f t="shared" si="52"/>
        <v>0</v>
      </c>
      <c r="CR126" s="479">
        <f t="shared" si="52"/>
        <v>0</v>
      </c>
      <c r="CS126" s="479">
        <f t="shared" si="52"/>
        <v>11.57943492</v>
      </c>
      <c r="CT126" s="479">
        <f t="shared" si="52"/>
        <v>11.57943492</v>
      </c>
      <c r="CU126" s="479">
        <f t="shared" si="52"/>
        <v>11.57943492</v>
      </c>
      <c r="CV126" s="479">
        <f t="shared" si="52"/>
        <v>11.57943492</v>
      </c>
      <c r="CW126" s="479">
        <f t="shared" si="52"/>
        <v>11.57943492</v>
      </c>
      <c r="CX126" s="479">
        <f t="shared" si="52"/>
        <v>11.57943492</v>
      </c>
      <c r="CY126" s="479">
        <f t="shared" si="52"/>
        <v>11.57943492</v>
      </c>
      <c r="CZ126" s="479">
        <f t="shared" si="52"/>
        <v>0</v>
      </c>
      <c r="DA126" s="479">
        <f t="shared" si="52"/>
        <v>0</v>
      </c>
      <c r="DB126" s="479">
        <f t="shared" si="52"/>
        <v>0</v>
      </c>
      <c r="DC126" s="479">
        <f t="shared" si="52"/>
        <v>0</v>
      </c>
      <c r="DD126" s="479">
        <f t="shared" si="52"/>
        <v>0</v>
      </c>
      <c r="DE126" s="479">
        <f t="shared" si="52"/>
        <v>0</v>
      </c>
      <c r="DF126" s="479">
        <f t="shared" si="52"/>
        <v>0</v>
      </c>
      <c r="DG126" s="479">
        <f t="shared" si="52"/>
        <v>0</v>
      </c>
      <c r="DH126" s="479">
        <f t="shared" si="52"/>
        <v>0</v>
      </c>
      <c r="DI126" s="479">
        <f t="shared" si="52"/>
        <v>11.57943492</v>
      </c>
      <c r="DJ126" s="479">
        <f t="shared" si="52"/>
        <v>11.57943492</v>
      </c>
      <c r="DK126" s="479">
        <f t="shared" si="52"/>
        <v>11.57943492</v>
      </c>
      <c r="DL126" s="479">
        <f t="shared" si="52"/>
        <v>23.15886985</v>
      </c>
      <c r="DM126" s="479">
        <f t="shared" si="52"/>
        <v>23.15886985</v>
      </c>
      <c r="DN126" s="479">
        <f t="shared" si="52"/>
        <v>23.15886985</v>
      </c>
      <c r="DO126" s="479">
        <f t="shared" si="52"/>
        <v>23.15886985</v>
      </c>
      <c r="DP126" s="479">
        <f t="shared" si="52"/>
        <v>11.57943492</v>
      </c>
      <c r="DQ126" s="479">
        <f t="shared" si="52"/>
        <v>11.57943492</v>
      </c>
      <c r="DR126" s="479">
        <f t="shared" si="52"/>
        <v>11.57943492</v>
      </c>
      <c r="DS126" s="479">
        <f t="shared" si="52"/>
        <v>0</v>
      </c>
      <c r="DT126" s="479">
        <f t="shared" si="52"/>
        <v>0</v>
      </c>
      <c r="DU126" s="479">
        <f t="shared" si="52"/>
        <v>0</v>
      </c>
      <c r="DV126" s="479">
        <f t="shared" si="52"/>
        <v>11.57943492</v>
      </c>
      <c r="DW126" s="479">
        <f t="shared" si="52"/>
        <v>11.57943492</v>
      </c>
      <c r="DX126" s="479">
        <f t="shared" si="52"/>
        <v>11.57943492</v>
      </c>
      <c r="DY126" s="479">
        <f t="shared" si="52"/>
        <v>11.57943492</v>
      </c>
      <c r="DZ126" s="479">
        <f t="shared" si="52"/>
        <v>11.57943492</v>
      </c>
      <c r="EA126" s="479">
        <f t="shared" si="52"/>
        <v>11.57943492</v>
      </c>
      <c r="EB126" s="479">
        <f t="shared" si="52"/>
        <v>11.57943492</v>
      </c>
      <c r="EC126" s="479">
        <f t="shared" si="52"/>
        <v>0</v>
      </c>
      <c r="ED126" s="479">
        <f t="shared" si="52"/>
        <v>0</v>
      </c>
      <c r="EE126" s="479">
        <f t="shared" si="52"/>
        <v>0</v>
      </c>
      <c r="EF126" s="479">
        <f t="shared" si="52"/>
        <v>0</v>
      </c>
      <c r="EG126" s="479">
        <f t="shared" si="52"/>
        <v>0</v>
      </c>
      <c r="EH126" s="479">
        <f t="shared" si="52"/>
        <v>0</v>
      </c>
      <c r="EI126" s="479">
        <f t="shared" si="52"/>
        <v>0</v>
      </c>
      <c r="EJ126" s="479">
        <f t="shared" si="52"/>
        <v>11.57943492</v>
      </c>
      <c r="EK126" s="479">
        <f t="shared" si="52"/>
        <v>11.57943492</v>
      </c>
      <c r="EL126" s="479">
        <f t="shared" si="52"/>
        <v>11.57943492</v>
      </c>
      <c r="EM126" s="479">
        <f t="shared" si="52"/>
        <v>11.57943492</v>
      </c>
      <c r="EN126" s="479">
        <f t="shared" si="52"/>
        <v>11.57943492</v>
      </c>
      <c r="EO126" s="479">
        <f t="shared" si="52"/>
        <v>11.57943492</v>
      </c>
      <c r="EP126" s="479">
        <f t="shared" si="52"/>
        <v>11.57943492</v>
      </c>
      <c r="EQ126" s="479">
        <f t="shared" si="52"/>
        <v>0</v>
      </c>
      <c r="ER126" s="479">
        <f t="shared" si="52"/>
        <v>11.57943492</v>
      </c>
      <c r="ES126" s="479">
        <f t="shared" si="52"/>
        <v>11.57943492</v>
      </c>
      <c r="ET126" s="485">
        <f t="shared" si="52"/>
        <v>11.57943492</v>
      </c>
      <c r="EU126" s="485">
        <f t="shared" si="52"/>
        <v>11.57943492</v>
      </c>
      <c r="EV126" s="485">
        <f t="shared" si="52"/>
        <v>11.57943492</v>
      </c>
      <c r="EW126" s="485">
        <f t="shared" si="52"/>
        <v>11.57943492</v>
      </c>
      <c r="EX126" s="485">
        <f t="shared" si="52"/>
        <v>11.57943492</v>
      </c>
      <c r="EY126" s="485">
        <f t="shared" si="52"/>
        <v>0</v>
      </c>
      <c r="EZ126" s="485">
        <f t="shared" si="52"/>
        <v>0</v>
      </c>
      <c r="FA126" s="485">
        <f t="shared" si="52"/>
        <v>0</v>
      </c>
      <c r="FB126" s="485">
        <f t="shared" si="52"/>
        <v>23.15886985</v>
      </c>
      <c r="FC126" s="485">
        <f t="shared" si="52"/>
        <v>46.31773969</v>
      </c>
      <c r="FD126" s="485">
        <f t="shared" si="52"/>
        <v>46.31773969</v>
      </c>
      <c r="FE126" s="485">
        <f t="shared" si="52"/>
        <v>46.31773969</v>
      </c>
      <c r="FF126" s="485">
        <f t="shared" si="52"/>
        <v>46.31773969</v>
      </c>
      <c r="FG126" s="485">
        <f t="shared" si="52"/>
        <v>46.31773969</v>
      </c>
      <c r="FH126" s="485">
        <f t="shared" si="52"/>
        <v>69.47660954</v>
      </c>
      <c r="FI126" s="485">
        <f t="shared" si="52"/>
        <v>46.31773969</v>
      </c>
      <c r="FJ126" s="485">
        <f t="shared" si="52"/>
        <v>23.15886985</v>
      </c>
      <c r="FK126" s="485">
        <f t="shared" si="52"/>
        <v>23.15886985</v>
      </c>
      <c r="FL126" s="485">
        <f t="shared" si="52"/>
        <v>23.15886985</v>
      </c>
      <c r="FM126" s="485">
        <f t="shared" si="52"/>
        <v>23.15886985</v>
      </c>
      <c r="FN126" s="485">
        <f t="shared" si="52"/>
        <v>23.15886985</v>
      </c>
      <c r="FO126" s="485">
        <f t="shared" si="52"/>
        <v>11.57943492</v>
      </c>
      <c r="FP126" s="485">
        <f t="shared" si="52"/>
        <v>11.57943492</v>
      </c>
      <c r="FQ126" s="499"/>
      <c r="FR126" s="501"/>
      <c r="FS126" s="482">
        <f t="shared" si="10"/>
        <v>-0.75</v>
      </c>
      <c r="FT126" s="502"/>
      <c r="FU126" s="496"/>
      <c r="FV126" s="500"/>
      <c r="FW126" s="500"/>
      <c r="FX126" s="500"/>
      <c r="FY126" s="500"/>
      <c r="FZ126" s="500"/>
      <c r="GA126" s="500"/>
      <c r="GB126" s="500"/>
      <c r="GC126" s="500"/>
      <c r="GD126" s="500"/>
      <c r="GE126" s="500"/>
      <c r="GF126" s="500"/>
      <c r="GG126" s="500"/>
      <c r="GH126" s="500"/>
      <c r="GI126" s="500"/>
      <c r="GJ126" s="500"/>
      <c r="GK126" s="500"/>
    </row>
    <row r="127" ht="15.75" customHeight="1">
      <c r="A127" s="472">
        <v>45.0</v>
      </c>
      <c r="B127" s="503" t="s">
        <v>145</v>
      </c>
      <c r="C127" s="504">
        <v>14926.0</v>
      </c>
      <c r="D127" s="497"/>
      <c r="E127" s="497"/>
      <c r="F127" s="497"/>
      <c r="G127" s="497"/>
      <c r="H127" s="497"/>
      <c r="I127" s="497"/>
      <c r="J127" s="498"/>
      <c r="K127" s="498"/>
      <c r="L127" s="498"/>
      <c r="M127" s="498"/>
      <c r="N127" s="498"/>
      <c r="O127" s="498"/>
      <c r="P127" s="498"/>
      <c r="Q127" s="498"/>
      <c r="R127" s="499"/>
      <c r="S127" s="499"/>
      <c r="T127" s="499"/>
      <c r="U127" s="500"/>
      <c r="V127" s="500"/>
      <c r="W127" s="500"/>
      <c r="X127" s="500"/>
      <c r="Y127" s="500"/>
      <c r="Z127" s="500"/>
      <c r="AA127" s="500"/>
      <c r="AB127" s="500"/>
      <c r="AC127" s="500"/>
      <c r="AD127" s="500"/>
      <c r="AE127" s="499"/>
      <c r="AF127" s="499"/>
      <c r="AG127" s="499"/>
      <c r="AH127" s="499"/>
      <c r="AI127" s="479">
        <f t="shared" ref="AI127:FP127" si="53">sum(AC48:AI48)/($C$127/100000)</f>
        <v>0</v>
      </c>
      <c r="AJ127" s="479">
        <f t="shared" si="53"/>
        <v>0</v>
      </c>
      <c r="AK127" s="479">
        <f t="shared" si="53"/>
        <v>0</v>
      </c>
      <c r="AL127" s="479">
        <f t="shared" si="53"/>
        <v>0</v>
      </c>
      <c r="AM127" s="479">
        <f t="shared" si="53"/>
        <v>0</v>
      </c>
      <c r="AN127" s="479">
        <f t="shared" si="53"/>
        <v>0</v>
      </c>
      <c r="AO127" s="479">
        <f t="shared" si="53"/>
        <v>0</v>
      </c>
      <c r="AP127" s="479">
        <f t="shared" si="53"/>
        <v>6.699718612</v>
      </c>
      <c r="AQ127" s="479">
        <f t="shared" si="53"/>
        <v>6.699718612</v>
      </c>
      <c r="AR127" s="479">
        <f t="shared" si="53"/>
        <v>6.699718612</v>
      </c>
      <c r="AS127" s="479">
        <f t="shared" si="53"/>
        <v>6.699718612</v>
      </c>
      <c r="AT127" s="479">
        <f t="shared" si="53"/>
        <v>6.699718612</v>
      </c>
      <c r="AU127" s="479">
        <f t="shared" si="53"/>
        <v>6.699718612</v>
      </c>
      <c r="AV127" s="479">
        <f t="shared" si="53"/>
        <v>6.699718612</v>
      </c>
      <c r="AW127" s="479">
        <f t="shared" si="53"/>
        <v>0</v>
      </c>
      <c r="AX127" s="479">
        <f t="shared" si="53"/>
        <v>0</v>
      </c>
      <c r="AY127" s="479">
        <f t="shared" si="53"/>
        <v>0</v>
      </c>
      <c r="AZ127" s="479">
        <f t="shared" si="53"/>
        <v>0</v>
      </c>
      <c r="BA127" s="479">
        <f t="shared" si="53"/>
        <v>0</v>
      </c>
      <c r="BB127" s="479">
        <f t="shared" si="53"/>
        <v>0</v>
      </c>
      <c r="BC127" s="479">
        <f t="shared" si="53"/>
        <v>0</v>
      </c>
      <c r="BD127" s="479">
        <f t="shared" si="53"/>
        <v>0</v>
      </c>
      <c r="BE127" s="479">
        <f t="shared" si="53"/>
        <v>0</v>
      </c>
      <c r="BF127" s="479">
        <f t="shared" si="53"/>
        <v>0</v>
      </c>
      <c r="BG127" s="479">
        <f t="shared" si="53"/>
        <v>0</v>
      </c>
      <c r="BH127" s="479">
        <f t="shared" si="53"/>
        <v>0</v>
      </c>
      <c r="BI127" s="479">
        <f t="shared" si="53"/>
        <v>0</v>
      </c>
      <c r="BJ127" s="479">
        <f t="shared" si="53"/>
        <v>0</v>
      </c>
      <c r="BK127" s="479">
        <f t="shared" si="53"/>
        <v>0</v>
      </c>
      <c r="BL127" s="479">
        <f t="shared" si="53"/>
        <v>0</v>
      </c>
      <c r="BM127" s="479">
        <f t="shared" si="53"/>
        <v>0</v>
      </c>
      <c r="BN127" s="479">
        <f t="shared" si="53"/>
        <v>0</v>
      </c>
      <c r="BO127" s="479">
        <f t="shared" si="53"/>
        <v>0</v>
      </c>
      <c r="BP127" s="479">
        <f t="shared" si="53"/>
        <v>0</v>
      </c>
      <c r="BQ127" s="479">
        <f t="shared" si="53"/>
        <v>0</v>
      </c>
      <c r="BR127" s="479">
        <f t="shared" si="53"/>
        <v>0</v>
      </c>
      <c r="BS127" s="479">
        <f t="shared" si="53"/>
        <v>0</v>
      </c>
      <c r="BT127" s="479">
        <f t="shared" si="53"/>
        <v>0</v>
      </c>
      <c r="BU127" s="479">
        <f t="shared" si="53"/>
        <v>0</v>
      </c>
      <c r="BV127" s="479">
        <f t="shared" si="53"/>
        <v>0</v>
      </c>
      <c r="BW127" s="479">
        <f t="shared" si="53"/>
        <v>0</v>
      </c>
      <c r="BX127" s="479">
        <f t="shared" si="53"/>
        <v>0</v>
      </c>
      <c r="BY127" s="479">
        <f t="shared" si="53"/>
        <v>0</v>
      </c>
      <c r="BZ127" s="479">
        <f t="shared" si="53"/>
        <v>0</v>
      </c>
      <c r="CA127" s="479">
        <f t="shared" si="53"/>
        <v>0</v>
      </c>
      <c r="CB127" s="479">
        <f t="shared" si="53"/>
        <v>0</v>
      </c>
      <c r="CC127" s="479">
        <f t="shared" si="53"/>
        <v>0</v>
      </c>
      <c r="CD127" s="479">
        <f t="shared" si="53"/>
        <v>0</v>
      </c>
      <c r="CE127" s="479">
        <f t="shared" si="53"/>
        <v>0</v>
      </c>
      <c r="CF127" s="479">
        <f t="shared" si="53"/>
        <v>0</v>
      </c>
      <c r="CG127" s="479">
        <f t="shared" si="53"/>
        <v>0</v>
      </c>
      <c r="CH127" s="479">
        <f t="shared" si="53"/>
        <v>0</v>
      </c>
      <c r="CI127" s="479">
        <f t="shared" si="53"/>
        <v>0</v>
      </c>
      <c r="CJ127" s="479">
        <f t="shared" si="53"/>
        <v>0</v>
      </c>
      <c r="CK127" s="479">
        <f t="shared" si="53"/>
        <v>0</v>
      </c>
      <c r="CL127" s="479">
        <f t="shared" si="53"/>
        <v>0</v>
      </c>
      <c r="CM127" s="479">
        <f t="shared" si="53"/>
        <v>0</v>
      </c>
      <c r="CN127" s="479">
        <f t="shared" si="53"/>
        <v>0</v>
      </c>
      <c r="CO127" s="479">
        <f t="shared" si="53"/>
        <v>0</v>
      </c>
      <c r="CP127" s="479">
        <f t="shared" si="53"/>
        <v>0</v>
      </c>
      <c r="CQ127" s="479">
        <f t="shared" si="53"/>
        <v>0</v>
      </c>
      <c r="CR127" s="479">
        <f t="shared" si="53"/>
        <v>0</v>
      </c>
      <c r="CS127" s="479">
        <f t="shared" si="53"/>
        <v>0</v>
      </c>
      <c r="CT127" s="479">
        <f t="shared" si="53"/>
        <v>6.699718612</v>
      </c>
      <c r="CU127" s="479">
        <f t="shared" si="53"/>
        <v>6.699718612</v>
      </c>
      <c r="CV127" s="479">
        <f t="shared" si="53"/>
        <v>6.699718612</v>
      </c>
      <c r="CW127" s="479">
        <f t="shared" si="53"/>
        <v>6.699718612</v>
      </c>
      <c r="CX127" s="479">
        <f t="shared" si="53"/>
        <v>6.699718612</v>
      </c>
      <c r="CY127" s="479">
        <f t="shared" si="53"/>
        <v>6.699718612</v>
      </c>
      <c r="CZ127" s="479">
        <f t="shared" si="53"/>
        <v>6.699718612</v>
      </c>
      <c r="DA127" s="479">
        <f t="shared" si="53"/>
        <v>0</v>
      </c>
      <c r="DB127" s="479">
        <f t="shared" si="53"/>
        <v>6.699718612</v>
      </c>
      <c r="DC127" s="479">
        <f t="shared" si="53"/>
        <v>6.699718612</v>
      </c>
      <c r="DD127" s="479">
        <f t="shared" si="53"/>
        <v>6.699718612</v>
      </c>
      <c r="DE127" s="479">
        <f t="shared" si="53"/>
        <v>6.699718612</v>
      </c>
      <c r="DF127" s="479">
        <f t="shared" si="53"/>
        <v>6.699718612</v>
      </c>
      <c r="DG127" s="479">
        <f t="shared" si="53"/>
        <v>6.699718612</v>
      </c>
      <c r="DH127" s="479">
        <f t="shared" si="53"/>
        <v>6.699718612</v>
      </c>
      <c r="DI127" s="479">
        <f t="shared" si="53"/>
        <v>6.699718612</v>
      </c>
      <c r="DJ127" s="479">
        <f t="shared" si="53"/>
        <v>6.699718612</v>
      </c>
      <c r="DK127" s="479">
        <f t="shared" si="53"/>
        <v>6.699718612</v>
      </c>
      <c r="DL127" s="479">
        <f t="shared" si="53"/>
        <v>6.699718612</v>
      </c>
      <c r="DM127" s="479">
        <f t="shared" si="53"/>
        <v>13.39943722</v>
      </c>
      <c r="DN127" s="479">
        <f t="shared" si="53"/>
        <v>13.39943722</v>
      </c>
      <c r="DO127" s="479">
        <f t="shared" si="53"/>
        <v>13.39943722</v>
      </c>
      <c r="DP127" s="479">
        <f t="shared" si="53"/>
        <v>6.699718612</v>
      </c>
      <c r="DQ127" s="479">
        <f t="shared" si="53"/>
        <v>6.699718612</v>
      </c>
      <c r="DR127" s="479">
        <f t="shared" si="53"/>
        <v>6.699718612</v>
      </c>
      <c r="DS127" s="479">
        <f t="shared" si="53"/>
        <v>6.699718612</v>
      </c>
      <c r="DT127" s="479">
        <f t="shared" si="53"/>
        <v>0</v>
      </c>
      <c r="DU127" s="479">
        <f t="shared" si="53"/>
        <v>0</v>
      </c>
      <c r="DV127" s="479">
        <f t="shared" si="53"/>
        <v>0</v>
      </c>
      <c r="DW127" s="479">
        <f t="shared" si="53"/>
        <v>0</v>
      </c>
      <c r="DX127" s="479">
        <f t="shared" si="53"/>
        <v>0</v>
      </c>
      <c r="DY127" s="479">
        <f t="shared" si="53"/>
        <v>0</v>
      </c>
      <c r="DZ127" s="479">
        <f t="shared" si="53"/>
        <v>0</v>
      </c>
      <c r="EA127" s="479">
        <f t="shared" si="53"/>
        <v>0</v>
      </c>
      <c r="EB127" s="479">
        <f t="shared" si="53"/>
        <v>0</v>
      </c>
      <c r="EC127" s="479">
        <f t="shared" si="53"/>
        <v>0</v>
      </c>
      <c r="ED127" s="479">
        <f t="shared" si="53"/>
        <v>0</v>
      </c>
      <c r="EE127" s="479">
        <f t="shared" si="53"/>
        <v>0</v>
      </c>
      <c r="EF127" s="479">
        <f t="shared" si="53"/>
        <v>0</v>
      </c>
      <c r="EG127" s="479">
        <f t="shared" si="53"/>
        <v>0</v>
      </c>
      <c r="EH127" s="479">
        <f t="shared" si="53"/>
        <v>0</v>
      </c>
      <c r="EI127" s="479">
        <f t="shared" si="53"/>
        <v>0</v>
      </c>
      <c r="EJ127" s="479">
        <f t="shared" si="53"/>
        <v>0</v>
      </c>
      <c r="EK127" s="479">
        <f t="shared" si="53"/>
        <v>0</v>
      </c>
      <c r="EL127" s="479">
        <f t="shared" si="53"/>
        <v>0</v>
      </c>
      <c r="EM127" s="479">
        <f t="shared" si="53"/>
        <v>0</v>
      </c>
      <c r="EN127" s="479">
        <f t="shared" si="53"/>
        <v>0</v>
      </c>
      <c r="EO127" s="479">
        <f t="shared" si="53"/>
        <v>0</v>
      </c>
      <c r="EP127" s="479">
        <f t="shared" si="53"/>
        <v>0</v>
      </c>
      <c r="EQ127" s="479">
        <f t="shared" si="53"/>
        <v>0</v>
      </c>
      <c r="ER127" s="479">
        <f t="shared" si="53"/>
        <v>0</v>
      </c>
      <c r="ES127" s="479">
        <f t="shared" si="53"/>
        <v>6.699718612</v>
      </c>
      <c r="ET127" s="483">
        <f t="shared" si="53"/>
        <v>6.699718612</v>
      </c>
      <c r="EU127" s="483">
        <f t="shared" si="53"/>
        <v>13.39943722</v>
      </c>
      <c r="EV127" s="483">
        <f t="shared" si="53"/>
        <v>13.39943722</v>
      </c>
      <c r="EW127" s="483">
        <f t="shared" si="53"/>
        <v>13.39943722</v>
      </c>
      <c r="EX127" s="483">
        <f t="shared" si="53"/>
        <v>13.39943722</v>
      </c>
      <c r="EY127" s="483">
        <f t="shared" si="53"/>
        <v>20.09915584</v>
      </c>
      <c r="EZ127" s="483">
        <f t="shared" si="53"/>
        <v>13.39943722</v>
      </c>
      <c r="FA127" s="483">
        <f t="shared" si="53"/>
        <v>13.39943722</v>
      </c>
      <c r="FB127" s="483">
        <f t="shared" si="53"/>
        <v>13.39943722</v>
      </c>
      <c r="FC127" s="483">
        <f t="shared" si="53"/>
        <v>13.39943722</v>
      </c>
      <c r="FD127" s="483">
        <f t="shared" si="53"/>
        <v>13.39943722</v>
      </c>
      <c r="FE127" s="483">
        <f t="shared" si="53"/>
        <v>13.39943722</v>
      </c>
      <c r="FF127" s="483">
        <f t="shared" si="53"/>
        <v>13.39943722</v>
      </c>
      <c r="FG127" s="483">
        <f t="shared" si="53"/>
        <v>26.79887445</v>
      </c>
      <c r="FH127" s="483">
        <f t="shared" si="53"/>
        <v>26.79887445</v>
      </c>
      <c r="FI127" s="483">
        <f t="shared" si="53"/>
        <v>20.09915584</v>
      </c>
      <c r="FJ127" s="483">
        <f t="shared" si="53"/>
        <v>20.09915584</v>
      </c>
      <c r="FK127" s="483">
        <f t="shared" si="53"/>
        <v>20.09915584</v>
      </c>
      <c r="FL127" s="483">
        <f t="shared" si="53"/>
        <v>40.19831167</v>
      </c>
      <c r="FM127" s="483">
        <f t="shared" si="53"/>
        <v>66.99718612</v>
      </c>
      <c r="FN127" s="483">
        <f t="shared" si="53"/>
        <v>53.59774889</v>
      </c>
      <c r="FO127" s="483">
        <f t="shared" si="53"/>
        <v>53.59774889</v>
      </c>
      <c r="FP127" s="483">
        <f t="shared" si="53"/>
        <v>60.29746751</v>
      </c>
      <c r="FQ127" s="499"/>
      <c r="FR127" s="501"/>
      <c r="FS127" s="482">
        <f t="shared" si="10"/>
        <v>2</v>
      </c>
      <c r="FT127" s="502"/>
      <c r="FU127" s="496"/>
      <c r="FV127" s="500"/>
      <c r="FW127" s="500"/>
      <c r="FX127" s="500"/>
      <c r="FY127" s="500"/>
      <c r="FZ127" s="500"/>
      <c r="GA127" s="500"/>
      <c r="GB127" s="500"/>
      <c r="GC127" s="500"/>
      <c r="GD127" s="500"/>
      <c r="GE127" s="500"/>
      <c r="GF127" s="500"/>
      <c r="GG127" s="500"/>
      <c r="GH127" s="500"/>
      <c r="GI127" s="500"/>
      <c r="GJ127" s="500"/>
      <c r="GK127" s="500"/>
    </row>
    <row r="128" ht="15.75" customHeight="1">
      <c r="A128" s="472">
        <v>46.0</v>
      </c>
      <c r="B128" s="469" t="s">
        <v>146</v>
      </c>
      <c r="C128" s="474">
        <v>89138.0</v>
      </c>
      <c r="D128" s="466"/>
      <c r="E128" s="466"/>
      <c r="F128" s="466"/>
      <c r="G128" s="466"/>
      <c r="H128" s="466"/>
      <c r="I128" s="466"/>
      <c r="J128" s="467"/>
      <c r="K128" s="467"/>
      <c r="L128" s="467"/>
      <c r="M128" s="467"/>
      <c r="N128" s="467"/>
      <c r="O128" s="467"/>
      <c r="P128" s="467"/>
      <c r="Q128" s="467"/>
      <c r="R128" s="468"/>
      <c r="S128" s="468"/>
      <c r="T128" s="468"/>
      <c r="U128" s="469"/>
      <c r="V128" s="469"/>
      <c r="W128" s="469"/>
      <c r="X128" s="469"/>
      <c r="Y128" s="469"/>
      <c r="Z128" s="469"/>
      <c r="AA128" s="469"/>
      <c r="AB128" s="469"/>
      <c r="AC128" s="469"/>
      <c r="AD128" s="469"/>
      <c r="AE128" s="468"/>
      <c r="AF128" s="468"/>
      <c r="AG128" s="468"/>
      <c r="AH128" s="468"/>
      <c r="AI128" s="479">
        <f t="shared" ref="AI128:FP128" si="54">sum(AC49:AI49)/($C$128/100000)</f>
        <v>0</v>
      </c>
      <c r="AJ128" s="479">
        <f t="shared" si="54"/>
        <v>0</v>
      </c>
      <c r="AK128" s="479">
        <f t="shared" si="54"/>
        <v>0</v>
      </c>
      <c r="AL128" s="479">
        <f t="shared" si="54"/>
        <v>0</v>
      </c>
      <c r="AM128" s="479">
        <f t="shared" si="54"/>
        <v>0</v>
      </c>
      <c r="AN128" s="479">
        <f t="shared" si="54"/>
        <v>0</v>
      </c>
      <c r="AO128" s="479">
        <f t="shared" si="54"/>
        <v>0</v>
      </c>
      <c r="AP128" s="479">
        <f t="shared" si="54"/>
        <v>0</v>
      </c>
      <c r="AQ128" s="479">
        <f t="shared" si="54"/>
        <v>0</v>
      </c>
      <c r="AR128" s="479">
        <f t="shared" si="54"/>
        <v>0</v>
      </c>
      <c r="AS128" s="479">
        <f t="shared" si="54"/>
        <v>0</v>
      </c>
      <c r="AT128" s="479">
        <f t="shared" si="54"/>
        <v>0</v>
      </c>
      <c r="AU128" s="479">
        <f t="shared" si="54"/>
        <v>0</v>
      </c>
      <c r="AV128" s="479">
        <f t="shared" si="54"/>
        <v>0</v>
      </c>
      <c r="AW128" s="479">
        <f t="shared" si="54"/>
        <v>0</v>
      </c>
      <c r="AX128" s="479">
        <f t="shared" si="54"/>
        <v>0</v>
      </c>
      <c r="AY128" s="479">
        <f t="shared" si="54"/>
        <v>0</v>
      </c>
      <c r="AZ128" s="479">
        <f t="shared" si="54"/>
        <v>0</v>
      </c>
      <c r="BA128" s="479">
        <f t="shared" si="54"/>
        <v>0</v>
      </c>
      <c r="BB128" s="479">
        <f t="shared" si="54"/>
        <v>0</v>
      </c>
      <c r="BC128" s="479">
        <f t="shared" si="54"/>
        <v>0</v>
      </c>
      <c r="BD128" s="479">
        <f t="shared" si="54"/>
        <v>0</v>
      </c>
      <c r="BE128" s="479">
        <f t="shared" si="54"/>
        <v>0</v>
      </c>
      <c r="BF128" s="479">
        <f t="shared" si="54"/>
        <v>0</v>
      </c>
      <c r="BG128" s="479">
        <f t="shared" si="54"/>
        <v>0</v>
      </c>
      <c r="BH128" s="479">
        <f t="shared" si="54"/>
        <v>0</v>
      </c>
      <c r="BI128" s="479">
        <f t="shared" si="54"/>
        <v>0</v>
      </c>
      <c r="BJ128" s="479">
        <f t="shared" si="54"/>
        <v>0</v>
      </c>
      <c r="BK128" s="479">
        <f t="shared" si="54"/>
        <v>0</v>
      </c>
      <c r="BL128" s="479">
        <f t="shared" si="54"/>
        <v>0</v>
      </c>
      <c r="BM128" s="479">
        <f t="shared" si="54"/>
        <v>0</v>
      </c>
      <c r="BN128" s="479">
        <f t="shared" si="54"/>
        <v>0</v>
      </c>
      <c r="BO128" s="479">
        <f t="shared" si="54"/>
        <v>0</v>
      </c>
      <c r="BP128" s="479">
        <f t="shared" si="54"/>
        <v>0</v>
      </c>
      <c r="BQ128" s="479">
        <f t="shared" si="54"/>
        <v>0</v>
      </c>
      <c r="BR128" s="479">
        <f t="shared" si="54"/>
        <v>3.365567996</v>
      </c>
      <c r="BS128" s="479">
        <f t="shared" si="54"/>
        <v>3.365567996</v>
      </c>
      <c r="BT128" s="479">
        <f t="shared" si="54"/>
        <v>3.365567996</v>
      </c>
      <c r="BU128" s="479">
        <f t="shared" si="54"/>
        <v>3.365567996</v>
      </c>
      <c r="BV128" s="479">
        <f t="shared" si="54"/>
        <v>3.365567996</v>
      </c>
      <c r="BW128" s="479">
        <f t="shared" si="54"/>
        <v>3.365567996</v>
      </c>
      <c r="BX128" s="479">
        <f t="shared" si="54"/>
        <v>3.365567996</v>
      </c>
      <c r="BY128" s="479">
        <f t="shared" si="54"/>
        <v>0</v>
      </c>
      <c r="BZ128" s="479">
        <f t="shared" si="54"/>
        <v>0</v>
      </c>
      <c r="CA128" s="479">
        <f t="shared" si="54"/>
        <v>0</v>
      </c>
      <c r="CB128" s="479">
        <f t="shared" si="54"/>
        <v>0</v>
      </c>
      <c r="CC128" s="479">
        <f t="shared" si="54"/>
        <v>0</v>
      </c>
      <c r="CD128" s="479">
        <f t="shared" si="54"/>
        <v>0</v>
      </c>
      <c r="CE128" s="479">
        <f t="shared" si="54"/>
        <v>0</v>
      </c>
      <c r="CF128" s="479">
        <f t="shared" si="54"/>
        <v>0</v>
      </c>
      <c r="CG128" s="479">
        <f t="shared" si="54"/>
        <v>0</v>
      </c>
      <c r="CH128" s="479">
        <f t="shared" si="54"/>
        <v>0</v>
      </c>
      <c r="CI128" s="479">
        <f t="shared" si="54"/>
        <v>0</v>
      </c>
      <c r="CJ128" s="479">
        <f t="shared" si="54"/>
        <v>0</v>
      </c>
      <c r="CK128" s="479">
        <f t="shared" si="54"/>
        <v>0</v>
      </c>
      <c r="CL128" s="479">
        <f t="shared" si="54"/>
        <v>0</v>
      </c>
      <c r="CM128" s="479">
        <f t="shared" si="54"/>
        <v>0</v>
      </c>
      <c r="CN128" s="479">
        <f t="shared" si="54"/>
        <v>0</v>
      </c>
      <c r="CO128" s="479">
        <f t="shared" si="54"/>
        <v>1.121855999</v>
      </c>
      <c r="CP128" s="479">
        <f t="shared" si="54"/>
        <v>1.121855999</v>
      </c>
      <c r="CQ128" s="479">
        <f t="shared" si="54"/>
        <v>1.121855999</v>
      </c>
      <c r="CR128" s="479">
        <f t="shared" si="54"/>
        <v>1.121855999</v>
      </c>
      <c r="CS128" s="479">
        <f t="shared" si="54"/>
        <v>2.243711997</v>
      </c>
      <c r="CT128" s="479">
        <f t="shared" si="54"/>
        <v>2.243711997</v>
      </c>
      <c r="CU128" s="479">
        <f t="shared" si="54"/>
        <v>2.243711997</v>
      </c>
      <c r="CV128" s="479">
        <f t="shared" si="54"/>
        <v>1.121855999</v>
      </c>
      <c r="CW128" s="479">
        <f t="shared" si="54"/>
        <v>1.121855999</v>
      </c>
      <c r="CX128" s="479">
        <f t="shared" si="54"/>
        <v>1.121855999</v>
      </c>
      <c r="CY128" s="479">
        <f t="shared" si="54"/>
        <v>1.121855999</v>
      </c>
      <c r="CZ128" s="479">
        <f t="shared" si="54"/>
        <v>0</v>
      </c>
      <c r="DA128" s="479">
        <f t="shared" si="54"/>
        <v>0</v>
      </c>
      <c r="DB128" s="479">
        <f t="shared" si="54"/>
        <v>1.121855999</v>
      </c>
      <c r="DC128" s="479">
        <f t="shared" si="54"/>
        <v>1.121855999</v>
      </c>
      <c r="DD128" s="479">
        <f t="shared" si="54"/>
        <v>1.121855999</v>
      </c>
      <c r="DE128" s="479">
        <f t="shared" si="54"/>
        <v>1.121855999</v>
      </c>
      <c r="DF128" s="479">
        <f t="shared" si="54"/>
        <v>1.121855999</v>
      </c>
      <c r="DG128" s="479">
        <f t="shared" si="54"/>
        <v>1.121855999</v>
      </c>
      <c r="DH128" s="479">
        <f t="shared" si="54"/>
        <v>3.365567996</v>
      </c>
      <c r="DI128" s="479">
        <f t="shared" si="54"/>
        <v>2.243711997</v>
      </c>
      <c r="DJ128" s="479">
        <f t="shared" si="54"/>
        <v>2.243711997</v>
      </c>
      <c r="DK128" s="479">
        <f t="shared" si="54"/>
        <v>38.14310395</v>
      </c>
      <c r="DL128" s="479">
        <f t="shared" si="54"/>
        <v>38.14310395</v>
      </c>
      <c r="DM128" s="479">
        <f t="shared" si="54"/>
        <v>38.14310395</v>
      </c>
      <c r="DN128" s="479">
        <f t="shared" si="54"/>
        <v>38.14310395</v>
      </c>
      <c r="DO128" s="479">
        <f t="shared" si="54"/>
        <v>38.14310395</v>
      </c>
      <c r="DP128" s="479">
        <f t="shared" si="54"/>
        <v>38.14310395</v>
      </c>
      <c r="DQ128" s="479">
        <f t="shared" si="54"/>
        <v>38.14310395</v>
      </c>
      <c r="DR128" s="479">
        <f t="shared" si="54"/>
        <v>3.365567996</v>
      </c>
      <c r="DS128" s="479">
        <f t="shared" si="54"/>
        <v>3.365567996</v>
      </c>
      <c r="DT128" s="479">
        <f t="shared" si="54"/>
        <v>3.365567996</v>
      </c>
      <c r="DU128" s="479">
        <f t="shared" si="54"/>
        <v>3.365567996</v>
      </c>
      <c r="DV128" s="479">
        <f t="shared" si="54"/>
        <v>2.243711997</v>
      </c>
      <c r="DW128" s="479">
        <f t="shared" si="54"/>
        <v>2.243711997</v>
      </c>
      <c r="DX128" s="479">
        <f t="shared" si="54"/>
        <v>5.609279993</v>
      </c>
      <c r="DY128" s="479">
        <f t="shared" si="54"/>
        <v>5.609279993</v>
      </c>
      <c r="DZ128" s="479">
        <f t="shared" si="54"/>
        <v>10.09670399</v>
      </c>
      <c r="EA128" s="479">
        <f t="shared" si="54"/>
        <v>11.21855999</v>
      </c>
      <c r="EB128" s="479">
        <f t="shared" si="54"/>
        <v>11.21855999</v>
      </c>
      <c r="EC128" s="479">
        <f t="shared" si="54"/>
        <v>10.09670399</v>
      </c>
      <c r="ED128" s="479">
        <f t="shared" si="54"/>
        <v>10.09670399</v>
      </c>
      <c r="EE128" s="479">
        <f t="shared" si="54"/>
        <v>6.731135991</v>
      </c>
      <c r="EF128" s="479">
        <f t="shared" si="54"/>
        <v>6.731135991</v>
      </c>
      <c r="EG128" s="479">
        <f t="shared" si="54"/>
        <v>2.243711997</v>
      </c>
      <c r="EH128" s="479">
        <f t="shared" si="54"/>
        <v>1.121855999</v>
      </c>
      <c r="EI128" s="479">
        <f t="shared" si="54"/>
        <v>1.121855999</v>
      </c>
      <c r="EJ128" s="479">
        <f t="shared" si="54"/>
        <v>3.365567996</v>
      </c>
      <c r="EK128" s="479">
        <f t="shared" si="54"/>
        <v>3.365567996</v>
      </c>
      <c r="EL128" s="479">
        <f t="shared" si="54"/>
        <v>4.487423994</v>
      </c>
      <c r="EM128" s="479">
        <f t="shared" si="54"/>
        <v>3.365567996</v>
      </c>
      <c r="EN128" s="479">
        <f t="shared" si="54"/>
        <v>3.365567996</v>
      </c>
      <c r="EO128" s="479">
        <f t="shared" si="54"/>
        <v>3.365567996</v>
      </c>
      <c r="EP128" s="479">
        <f t="shared" si="54"/>
        <v>3.365567996</v>
      </c>
      <c r="EQ128" s="479">
        <f t="shared" si="54"/>
        <v>1.121855999</v>
      </c>
      <c r="ER128" s="479">
        <f t="shared" si="54"/>
        <v>1.121855999</v>
      </c>
      <c r="ES128" s="479">
        <f t="shared" si="54"/>
        <v>1.121855999</v>
      </c>
      <c r="ET128" s="485">
        <f t="shared" si="54"/>
        <v>2.243711997</v>
      </c>
      <c r="EU128" s="485">
        <f t="shared" si="54"/>
        <v>6.731135991</v>
      </c>
      <c r="EV128" s="485">
        <f t="shared" si="54"/>
        <v>7.85299199</v>
      </c>
      <c r="EW128" s="485">
        <f t="shared" si="54"/>
        <v>7.85299199</v>
      </c>
      <c r="EX128" s="485">
        <f t="shared" si="54"/>
        <v>14.58412798</v>
      </c>
      <c r="EY128" s="485">
        <f t="shared" si="54"/>
        <v>16.82783998</v>
      </c>
      <c r="EZ128" s="485">
        <f t="shared" si="54"/>
        <v>20.19340797</v>
      </c>
      <c r="FA128" s="485">
        <f t="shared" si="54"/>
        <v>19.07155198</v>
      </c>
      <c r="FB128" s="485">
        <f t="shared" si="54"/>
        <v>14.58412798</v>
      </c>
      <c r="FC128" s="485">
        <f t="shared" si="54"/>
        <v>14.58412798</v>
      </c>
      <c r="FD128" s="485">
        <f t="shared" si="54"/>
        <v>17.94969598</v>
      </c>
      <c r="FE128" s="485">
        <f t="shared" si="54"/>
        <v>12.34041598</v>
      </c>
      <c r="FF128" s="485">
        <f t="shared" si="54"/>
        <v>12.34041598</v>
      </c>
      <c r="FG128" s="485">
        <f t="shared" si="54"/>
        <v>12.34041598</v>
      </c>
      <c r="FH128" s="485">
        <f t="shared" si="54"/>
        <v>14.58412798</v>
      </c>
      <c r="FI128" s="485">
        <f t="shared" si="54"/>
        <v>16.82783998</v>
      </c>
      <c r="FJ128" s="485">
        <f t="shared" si="54"/>
        <v>19.07155198</v>
      </c>
      <c r="FK128" s="485">
        <f t="shared" si="54"/>
        <v>17.94969598</v>
      </c>
      <c r="FL128" s="485">
        <f t="shared" si="54"/>
        <v>22.43711997</v>
      </c>
      <c r="FM128" s="485">
        <f t="shared" si="54"/>
        <v>25.80268797</v>
      </c>
      <c r="FN128" s="485">
        <f t="shared" si="54"/>
        <v>21.31526397</v>
      </c>
      <c r="FO128" s="485">
        <f t="shared" si="54"/>
        <v>20.19340797</v>
      </c>
      <c r="FP128" s="485">
        <f t="shared" si="54"/>
        <v>19.07155198</v>
      </c>
      <c r="FQ128" s="468"/>
      <c r="FR128" s="471"/>
      <c r="FS128" s="482">
        <f t="shared" si="10"/>
        <v>0.1333333333</v>
      </c>
      <c r="FT128" s="473"/>
      <c r="FU128" s="474"/>
      <c r="FV128" s="469"/>
      <c r="FW128" s="469"/>
      <c r="FX128" s="469"/>
      <c r="FY128" s="469"/>
      <c r="FZ128" s="469"/>
      <c r="GA128" s="469"/>
      <c r="GB128" s="469"/>
      <c r="GC128" s="469"/>
      <c r="GD128" s="469"/>
      <c r="GE128" s="469"/>
      <c r="GF128" s="469"/>
      <c r="GG128" s="469"/>
      <c r="GH128" s="469"/>
      <c r="GI128" s="469"/>
      <c r="GJ128" s="469"/>
      <c r="GK128" s="469"/>
    </row>
    <row r="129" ht="15.75" customHeight="1">
      <c r="A129" s="472">
        <v>47.0</v>
      </c>
      <c r="B129" s="469" t="s">
        <v>147</v>
      </c>
      <c r="C129" s="474">
        <v>284325.0</v>
      </c>
      <c r="D129" s="466"/>
      <c r="E129" s="466"/>
      <c r="F129" s="466"/>
      <c r="G129" s="466"/>
      <c r="H129" s="466"/>
      <c r="I129" s="466"/>
      <c r="J129" s="467"/>
      <c r="K129" s="467"/>
      <c r="L129" s="467"/>
      <c r="M129" s="467"/>
      <c r="N129" s="467"/>
      <c r="O129" s="467"/>
      <c r="P129" s="467"/>
      <c r="Q129" s="467"/>
      <c r="R129" s="468"/>
      <c r="S129" s="468"/>
      <c r="T129" s="468"/>
      <c r="U129" s="469"/>
      <c r="V129" s="469"/>
      <c r="W129" s="469"/>
      <c r="X129" s="469"/>
      <c r="Y129" s="469"/>
      <c r="Z129" s="469"/>
      <c r="AA129" s="469"/>
      <c r="AB129" s="469"/>
      <c r="AC129" s="469"/>
      <c r="AD129" s="469"/>
      <c r="AE129" s="468"/>
      <c r="AF129" s="468"/>
      <c r="AG129" s="468"/>
      <c r="AH129" s="468"/>
      <c r="AI129" s="479">
        <f t="shared" ref="AI129:FP129" si="55">sum(AC50:AI50)/($C$129/100000)</f>
        <v>1.055130572</v>
      </c>
      <c r="AJ129" s="479">
        <f t="shared" si="55"/>
        <v>1.055130572</v>
      </c>
      <c r="AK129" s="479">
        <f t="shared" si="55"/>
        <v>1.055130572</v>
      </c>
      <c r="AL129" s="479">
        <f t="shared" si="55"/>
        <v>0</v>
      </c>
      <c r="AM129" s="479">
        <f t="shared" si="55"/>
        <v>0</v>
      </c>
      <c r="AN129" s="479">
        <f t="shared" si="55"/>
        <v>0</v>
      </c>
      <c r="AO129" s="479">
        <f t="shared" si="55"/>
        <v>0</v>
      </c>
      <c r="AP129" s="479">
        <f t="shared" si="55"/>
        <v>0</v>
      </c>
      <c r="AQ129" s="479">
        <f t="shared" si="55"/>
        <v>0.3517101908</v>
      </c>
      <c r="AR129" s="479">
        <f t="shared" si="55"/>
        <v>0.7034203816</v>
      </c>
      <c r="AS129" s="479">
        <f t="shared" si="55"/>
        <v>1.055130572</v>
      </c>
      <c r="AT129" s="479">
        <f t="shared" si="55"/>
        <v>1.055130572</v>
      </c>
      <c r="AU129" s="479">
        <f t="shared" si="55"/>
        <v>1.055130572</v>
      </c>
      <c r="AV129" s="479">
        <f t="shared" si="55"/>
        <v>1.758550954</v>
      </c>
      <c r="AW129" s="479">
        <f t="shared" si="55"/>
        <v>1.758550954</v>
      </c>
      <c r="AX129" s="479">
        <f t="shared" si="55"/>
        <v>1.406840763</v>
      </c>
      <c r="AY129" s="479">
        <f t="shared" si="55"/>
        <v>1.055130572</v>
      </c>
      <c r="AZ129" s="479">
        <f t="shared" si="55"/>
        <v>0.7034203816</v>
      </c>
      <c r="BA129" s="479">
        <f t="shared" si="55"/>
        <v>0.7034203816</v>
      </c>
      <c r="BB129" s="479">
        <f t="shared" si="55"/>
        <v>0.7034203816</v>
      </c>
      <c r="BC129" s="479">
        <f t="shared" si="55"/>
        <v>0</v>
      </c>
      <c r="BD129" s="479">
        <f t="shared" si="55"/>
        <v>0</v>
      </c>
      <c r="BE129" s="479">
        <f t="shared" si="55"/>
        <v>0</v>
      </c>
      <c r="BF129" s="479">
        <f t="shared" si="55"/>
        <v>0</v>
      </c>
      <c r="BG129" s="479">
        <f t="shared" si="55"/>
        <v>0.3517101908</v>
      </c>
      <c r="BH129" s="479">
        <f t="shared" si="55"/>
        <v>0.3517101908</v>
      </c>
      <c r="BI129" s="479">
        <f t="shared" si="55"/>
        <v>0.3517101908</v>
      </c>
      <c r="BJ129" s="479">
        <f t="shared" si="55"/>
        <v>3.165391717</v>
      </c>
      <c r="BK129" s="479">
        <f t="shared" si="55"/>
        <v>5.979073244</v>
      </c>
      <c r="BL129" s="479">
        <f t="shared" si="55"/>
        <v>10.90301591</v>
      </c>
      <c r="BM129" s="479">
        <f t="shared" si="55"/>
        <v>13.01327706</v>
      </c>
      <c r="BN129" s="479">
        <f t="shared" si="55"/>
        <v>16.17866878</v>
      </c>
      <c r="BO129" s="479">
        <f t="shared" si="55"/>
        <v>18.9923503</v>
      </c>
      <c r="BP129" s="479">
        <f t="shared" si="55"/>
        <v>18.9923503</v>
      </c>
      <c r="BQ129" s="479">
        <f t="shared" si="55"/>
        <v>18.64064011</v>
      </c>
      <c r="BR129" s="479">
        <f t="shared" si="55"/>
        <v>17.58550954</v>
      </c>
      <c r="BS129" s="479">
        <f t="shared" si="55"/>
        <v>16.88208916</v>
      </c>
      <c r="BT129" s="479">
        <f t="shared" si="55"/>
        <v>16.88208916</v>
      </c>
      <c r="BU129" s="479">
        <f t="shared" si="55"/>
        <v>14.06840763</v>
      </c>
      <c r="BV129" s="479">
        <f t="shared" si="55"/>
        <v>11.6064363</v>
      </c>
      <c r="BW129" s="479">
        <f t="shared" si="55"/>
        <v>14.06840763</v>
      </c>
      <c r="BX129" s="479">
        <f t="shared" si="55"/>
        <v>12.30985668</v>
      </c>
      <c r="BY129" s="479">
        <f t="shared" si="55"/>
        <v>11.6064363</v>
      </c>
      <c r="BZ129" s="479">
        <f t="shared" si="55"/>
        <v>7.385914007</v>
      </c>
      <c r="CA129" s="479">
        <f t="shared" si="55"/>
        <v>5.979073244</v>
      </c>
      <c r="CB129" s="479">
        <f t="shared" si="55"/>
        <v>6.330783434</v>
      </c>
      <c r="CC129" s="479">
        <f t="shared" si="55"/>
        <v>8.79275477</v>
      </c>
      <c r="CD129" s="479">
        <f t="shared" si="55"/>
        <v>6.330783434</v>
      </c>
      <c r="CE129" s="479">
        <f t="shared" si="55"/>
        <v>5.979073244</v>
      </c>
      <c r="CF129" s="479">
        <f t="shared" si="55"/>
        <v>6.330783434</v>
      </c>
      <c r="CG129" s="479">
        <f t="shared" si="55"/>
        <v>8.089334388</v>
      </c>
      <c r="CH129" s="479">
        <f t="shared" si="55"/>
        <v>8.089334388</v>
      </c>
      <c r="CI129" s="479">
        <f t="shared" si="55"/>
        <v>7.385914007</v>
      </c>
      <c r="CJ129" s="479">
        <f t="shared" si="55"/>
        <v>4.923942671</v>
      </c>
      <c r="CK129" s="479">
        <f t="shared" si="55"/>
        <v>4.923942671</v>
      </c>
      <c r="CL129" s="479">
        <f t="shared" si="55"/>
        <v>4.923942671</v>
      </c>
      <c r="CM129" s="479">
        <f t="shared" si="55"/>
        <v>4.22052229</v>
      </c>
      <c r="CN129" s="479">
        <f t="shared" si="55"/>
        <v>2.461971336</v>
      </c>
      <c r="CO129" s="479">
        <f t="shared" si="55"/>
        <v>2.110261145</v>
      </c>
      <c r="CP129" s="479">
        <f t="shared" si="55"/>
        <v>1.758550954</v>
      </c>
      <c r="CQ129" s="479">
        <f t="shared" si="55"/>
        <v>2.813681526</v>
      </c>
      <c r="CR129" s="479">
        <f t="shared" si="55"/>
        <v>2.813681526</v>
      </c>
      <c r="CS129" s="479">
        <f t="shared" si="55"/>
        <v>5.275652862</v>
      </c>
      <c r="CT129" s="479">
        <f t="shared" si="55"/>
        <v>5.979073244</v>
      </c>
      <c r="CU129" s="479">
        <f t="shared" si="55"/>
        <v>6.682493625</v>
      </c>
      <c r="CV129" s="479">
        <f t="shared" si="55"/>
        <v>6.682493625</v>
      </c>
      <c r="CW129" s="479">
        <f t="shared" si="55"/>
        <v>8.089334388</v>
      </c>
      <c r="CX129" s="479">
        <f t="shared" si="55"/>
        <v>7.737624198</v>
      </c>
      <c r="CY129" s="479">
        <f t="shared" si="55"/>
        <v>9.144464961</v>
      </c>
      <c r="CZ129" s="479">
        <f t="shared" si="55"/>
        <v>6.682493625</v>
      </c>
      <c r="DA129" s="479">
        <f t="shared" si="55"/>
        <v>5.627363053</v>
      </c>
      <c r="DB129" s="479">
        <f t="shared" si="55"/>
        <v>5.627363053</v>
      </c>
      <c r="DC129" s="479">
        <f t="shared" si="55"/>
        <v>11.25472611</v>
      </c>
      <c r="DD129" s="479">
        <f t="shared" si="55"/>
        <v>10.90301591</v>
      </c>
      <c r="DE129" s="479">
        <f t="shared" si="55"/>
        <v>9.847885342</v>
      </c>
      <c r="DF129" s="479">
        <f t="shared" si="55"/>
        <v>10.90301591</v>
      </c>
      <c r="DG129" s="479">
        <f t="shared" si="55"/>
        <v>11.6064363</v>
      </c>
      <c r="DH129" s="479">
        <f t="shared" si="55"/>
        <v>13.71669744</v>
      </c>
      <c r="DI129" s="479">
        <f t="shared" si="55"/>
        <v>14.42011782</v>
      </c>
      <c r="DJ129" s="479">
        <f t="shared" si="55"/>
        <v>8.441044579</v>
      </c>
      <c r="DK129" s="479">
        <f t="shared" si="55"/>
        <v>8.79275477</v>
      </c>
      <c r="DL129" s="479">
        <f t="shared" si="55"/>
        <v>8.79275477</v>
      </c>
      <c r="DM129" s="479">
        <f t="shared" si="55"/>
        <v>7.385914007</v>
      </c>
      <c r="DN129" s="479">
        <f t="shared" si="55"/>
        <v>8.79275477</v>
      </c>
      <c r="DO129" s="479">
        <f t="shared" si="55"/>
        <v>8.441044579</v>
      </c>
      <c r="DP129" s="479">
        <f t="shared" si="55"/>
        <v>9.144464961</v>
      </c>
      <c r="DQ129" s="479">
        <f t="shared" si="55"/>
        <v>9.847885342</v>
      </c>
      <c r="DR129" s="479">
        <f t="shared" si="55"/>
        <v>11.6064363</v>
      </c>
      <c r="DS129" s="479">
        <f t="shared" si="55"/>
        <v>13.71669744</v>
      </c>
      <c r="DT129" s="479">
        <f t="shared" si="55"/>
        <v>13.71669744</v>
      </c>
      <c r="DU129" s="479">
        <f t="shared" si="55"/>
        <v>12.30985668</v>
      </c>
      <c r="DV129" s="479">
        <f t="shared" si="55"/>
        <v>10.90301591</v>
      </c>
      <c r="DW129" s="479">
        <f t="shared" si="55"/>
        <v>11.25472611</v>
      </c>
      <c r="DX129" s="479">
        <f t="shared" si="55"/>
        <v>13.01327706</v>
      </c>
      <c r="DY129" s="479">
        <f t="shared" si="55"/>
        <v>12.30985668</v>
      </c>
      <c r="DZ129" s="479">
        <f t="shared" si="55"/>
        <v>11.25472611</v>
      </c>
      <c r="EA129" s="479">
        <f t="shared" si="55"/>
        <v>10.90301591</v>
      </c>
      <c r="EB129" s="479">
        <f t="shared" si="55"/>
        <v>10.55130572</v>
      </c>
      <c r="EC129" s="479">
        <f t="shared" si="55"/>
        <v>12.30985668</v>
      </c>
      <c r="ED129" s="479">
        <f t="shared" si="55"/>
        <v>11.25472611</v>
      </c>
      <c r="EE129" s="479">
        <f t="shared" si="55"/>
        <v>13.71669744</v>
      </c>
      <c r="EF129" s="479">
        <f t="shared" si="55"/>
        <v>14.06840763</v>
      </c>
      <c r="EG129" s="479">
        <f t="shared" si="55"/>
        <v>19.69577068</v>
      </c>
      <c r="EH129" s="479">
        <f t="shared" si="55"/>
        <v>21.10261145</v>
      </c>
      <c r="EI129" s="479">
        <f t="shared" si="55"/>
        <v>26.02655412</v>
      </c>
      <c r="EJ129" s="479">
        <f t="shared" si="55"/>
        <v>31.65391717</v>
      </c>
      <c r="EK129" s="479">
        <f t="shared" si="55"/>
        <v>44.31548404</v>
      </c>
      <c r="EL129" s="479">
        <f t="shared" si="55"/>
        <v>48.18429614</v>
      </c>
      <c r="EM129" s="479">
        <f t="shared" si="55"/>
        <v>58.38389167</v>
      </c>
      <c r="EN129" s="479">
        <f t="shared" si="55"/>
        <v>62.95612415</v>
      </c>
      <c r="EO129" s="479">
        <f t="shared" si="55"/>
        <v>75.26598083</v>
      </c>
      <c r="EP129" s="479">
        <f t="shared" si="55"/>
        <v>86.16899675</v>
      </c>
      <c r="EQ129" s="479">
        <f t="shared" si="55"/>
        <v>99.533984</v>
      </c>
      <c r="ER129" s="479">
        <f t="shared" si="55"/>
        <v>103.4027961</v>
      </c>
      <c r="ES129" s="479">
        <f t="shared" si="55"/>
        <v>125.9122483</v>
      </c>
      <c r="ET129" s="481">
        <f t="shared" si="55"/>
        <v>137.5186846</v>
      </c>
      <c r="EU129" s="481">
        <f t="shared" si="55"/>
        <v>147.0148598</v>
      </c>
      <c r="EV129" s="481">
        <f t="shared" si="55"/>
        <v>151.235382</v>
      </c>
      <c r="EW129" s="481">
        <f t="shared" si="55"/>
        <v>171.9862833</v>
      </c>
      <c r="EX129" s="507">
        <f t="shared" si="55"/>
        <v>189.5717928</v>
      </c>
      <c r="EY129" s="507">
        <f t="shared" si="55"/>
        <v>216.3017673</v>
      </c>
      <c r="EZ129" s="507">
        <f t="shared" si="55"/>
        <v>227.2047833</v>
      </c>
      <c r="FA129" s="507">
        <f t="shared" si="55"/>
        <v>250.769366</v>
      </c>
      <c r="FB129" s="507">
        <f t="shared" si="55"/>
        <v>253.9347578</v>
      </c>
      <c r="FC129" s="507">
        <f t="shared" si="55"/>
        <v>257.4518597</v>
      </c>
      <c r="FD129" s="507">
        <f t="shared" si="55"/>
        <v>277.8510507</v>
      </c>
      <c r="FE129" s="507">
        <f t="shared" si="55"/>
        <v>286.9955157</v>
      </c>
      <c r="FF129" s="507">
        <f t="shared" si="55"/>
        <v>298.601952</v>
      </c>
      <c r="FG129" s="507">
        <f t="shared" si="55"/>
        <v>325.6836367</v>
      </c>
      <c r="FH129" s="507">
        <f t="shared" si="55"/>
        <v>327.7938978</v>
      </c>
      <c r="FI129" s="507">
        <f t="shared" si="55"/>
        <v>330.6075794</v>
      </c>
      <c r="FJ129" s="507">
        <f t="shared" si="55"/>
        <v>347.1379583</v>
      </c>
      <c r="FK129" s="507">
        <f t="shared" si="55"/>
        <v>345.3794074</v>
      </c>
      <c r="FL129" s="507">
        <f t="shared" si="55"/>
        <v>369.9991207</v>
      </c>
      <c r="FM129" s="507">
        <f t="shared" si="55"/>
        <v>368.2405698</v>
      </c>
      <c r="FN129" s="507">
        <f t="shared" si="55"/>
        <v>335.8832322</v>
      </c>
      <c r="FO129" s="507">
        <f t="shared" si="55"/>
        <v>326.7387673</v>
      </c>
      <c r="FP129" s="507">
        <f t="shared" si="55"/>
        <v>329.5524488</v>
      </c>
      <c r="FQ129" s="468"/>
      <c r="FR129" s="471"/>
      <c r="FS129" s="482">
        <f t="shared" si="10"/>
        <v>-0.003191489362</v>
      </c>
      <c r="FT129" s="473"/>
      <c r="FU129" s="474"/>
      <c r="FV129" s="469"/>
      <c r="FW129" s="469"/>
      <c r="FX129" s="469"/>
      <c r="FY129" s="469"/>
      <c r="FZ129" s="469"/>
      <c r="GA129" s="469"/>
      <c r="GB129" s="469"/>
      <c r="GC129" s="469"/>
      <c r="GD129" s="469"/>
      <c r="GE129" s="469"/>
      <c r="GF129" s="469"/>
      <c r="GG129" s="469"/>
      <c r="GH129" s="469"/>
      <c r="GI129" s="469"/>
      <c r="GJ129" s="469"/>
      <c r="GK129" s="469"/>
    </row>
    <row r="130" ht="15.75" customHeight="1">
      <c r="A130" s="472">
        <v>48.0</v>
      </c>
      <c r="B130" s="469" t="s">
        <v>148</v>
      </c>
      <c r="C130" s="474">
        <v>75381.0</v>
      </c>
      <c r="D130" s="466"/>
      <c r="E130" s="466"/>
      <c r="F130" s="466"/>
      <c r="G130" s="466"/>
      <c r="H130" s="466"/>
      <c r="I130" s="466"/>
      <c r="J130" s="467"/>
      <c r="K130" s="467"/>
      <c r="L130" s="467"/>
      <c r="M130" s="467"/>
      <c r="N130" s="467"/>
      <c r="O130" s="467"/>
      <c r="P130" s="467"/>
      <c r="Q130" s="467"/>
      <c r="R130" s="468"/>
      <c r="S130" s="468"/>
      <c r="T130" s="468"/>
      <c r="U130" s="469"/>
      <c r="V130" s="469"/>
      <c r="W130" s="469"/>
      <c r="X130" s="469"/>
      <c r="Y130" s="469"/>
      <c r="Z130" s="469"/>
      <c r="AA130" s="469"/>
      <c r="AB130" s="469"/>
      <c r="AC130" s="469"/>
      <c r="AD130" s="469"/>
      <c r="AE130" s="468"/>
      <c r="AF130" s="468"/>
      <c r="AG130" s="468"/>
      <c r="AH130" s="468"/>
      <c r="AI130" s="479">
        <f t="shared" ref="AI130:FP130" si="56">sum(AC51:AI51)/($C$130/100000)</f>
        <v>0</v>
      </c>
      <c r="AJ130" s="479">
        <f t="shared" si="56"/>
        <v>0</v>
      </c>
      <c r="AK130" s="479">
        <f t="shared" si="56"/>
        <v>0</v>
      </c>
      <c r="AL130" s="479">
        <f t="shared" si="56"/>
        <v>0</v>
      </c>
      <c r="AM130" s="479">
        <f t="shared" si="56"/>
        <v>0</v>
      </c>
      <c r="AN130" s="479">
        <f t="shared" si="56"/>
        <v>0</v>
      </c>
      <c r="AO130" s="479">
        <f t="shared" si="56"/>
        <v>0</v>
      </c>
      <c r="AP130" s="479">
        <f t="shared" si="56"/>
        <v>0</v>
      </c>
      <c r="AQ130" s="479">
        <f t="shared" si="56"/>
        <v>0</v>
      </c>
      <c r="AR130" s="479">
        <f t="shared" si="56"/>
        <v>0</v>
      </c>
      <c r="AS130" s="479">
        <f t="shared" si="56"/>
        <v>0</v>
      </c>
      <c r="AT130" s="479">
        <f t="shared" si="56"/>
        <v>0</v>
      </c>
      <c r="AU130" s="479">
        <f t="shared" si="56"/>
        <v>0</v>
      </c>
      <c r="AV130" s="479">
        <f t="shared" si="56"/>
        <v>0</v>
      </c>
      <c r="AW130" s="479">
        <f t="shared" si="56"/>
        <v>0</v>
      </c>
      <c r="AX130" s="479">
        <f t="shared" si="56"/>
        <v>0</v>
      </c>
      <c r="AY130" s="479">
        <f t="shared" si="56"/>
        <v>0</v>
      </c>
      <c r="AZ130" s="479">
        <f t="shared" si="56"/>
        <v>0</v>
      </c>
      <c r="BA130" s="479">
        <f t="shared" si="56"/>
        <v>0</v>
      </c>
      <c r="BB130" s="479">
        <f t="shared" si="56"/>
        <v>0</v>
      </c>
      <c r="BC130" s="479">
        <f t="shared" si="56"/>
        <v>0</v>
      </c>
      <c r="BD130" s="479">
        <f t="shared" si="56"/>
        <v>0</v>
      </c>
      <c r="BE130" s="479">
        <f t="shared" si="56"/>
        <v>0</v>
      </c>
      <c r="BF130" s="479">
        <f t="shared" si="56"/>
        <v>0</v>
      </c>
      <c r="BG130" s="479">
        <f t="shared" si="56"/>
        <v>0</v>
      </c>
      <c r="BH130" s="479">
        <f t="shared" si="56"/>
        <v>0</v>
      </c>
      <c r="BI130" s="479">
        <f t="shared" si="56"/>
        <v>0</v>
      </c>
      <c r="BJ130" s="479">
        <f t="shared" si="56"/>
        <v>0</v>
      </c>
      <c r="BK130" s="479">
        <f t="shared" si="56"/>
        <v>0</v>
      </c>
      <c r="BL130" s="479">
        <f t="shared" si="56"/>
        <v>0</v>
      </c>
      <c r="BM130" s="479">
        <f t="shared" si="56"/>
        <v>0</v>
      </c>
      <c r="BN130" s="479">
        <f t="shared" si="56"/>
        <v>0</v>
      </c>
      <c r="BO130" s="479">
        <f t="shared" si="56"/>
        <v>0</v>
      </c>
      <c r="BP130" s="479">
        <f t="shared" si="56"/>
        <v>0</v>
      </c>
      <c r="BQ130" s="479">
        <f t="shared" si="56"/>
        <v>0</v>
      </c>
      <c r="BR130" s="479">
        <f t="shared" si="56"/>
        <v>1.326594235</v>
      </c>
      <c r="BS130" s="479">
        <f t="shared" si="56"/>
        <v>1.326594235</v>
      </c>
      <c r="BT130" s="479">
        <f t="shared" si="56"/>
        <v>1.326594235</v>
      </c>
      <c r="BU130" s="479">
        <f t="shared" si="56"/>
        <v>1.326594235</v>
      </c>
      <c r="BV130" s="479">
        <f t="shared" si="56"/>
        <v>2.653188469</v>
      </c>
      <c r="BW130" s="479">
        <f t="shared" si="56"/>
        <v>2.653188469</v>
      </c>
      <c r="BX130" s="479">
        <f t="shared" si="56"/>
        <v>2.653188469</v>
      </c>
      <c r="BY130" s="479">
        <f t="shared" si="56"/>
        <v>1.326594235</v>
      </c>
      <c r="BZ130" s="479">
        <f t="shared" si="56"/>
        <v>1.326594235</v>
      </c>
      <c r="CA130" s="479">
        <f t="shared" si="56"/>
        <v>1.326594235</v>
      </c>
      <c r="CB130" s="479">
        <f t="shared" si="56"/>
        <v>1.326594235</v>
      </c>
      <c r="CC130" s="479">
        <f t="shared" si="56"/>
        <v>0</v>
      </c>
      <c r="CD130" s="479">
        <f t="shared" si="56"/>
        <v>1.326594235</v>
      </c>
      <c r="CE130" s="479">
        <f t="shared" si="56"/>
        <v>9.286159642</v>
      </c>
      <c r="CF130" s="479">
        <f t="shared" si="56"/>
        <v>10.61275388</v>
      </c>
      <c r="CG130" s="479">
        <f t="shared" si="56"/>
        <v>10.61275388</v>
      </c>
      <c r="CH130" s="479">
        <f t="shared" si="56"/>
        <v>10.61275388</v>
      </c>
      <c r="CI130" s="479">
        <f t="shared" si="56"/>
        <v>10.61275388</v>
      </c>
      <c r="CJ130" s="479">
        <f t="shared" si="56"/>
        <v>11.93934811</v>
      </c>
      <c r="CK130" s="479">
        <f t="shared" si="56"/>
        <v>10.61275388</v>
      </c>
      <c r="CL130" s="479">
        <f t="shared" si="56"/>
        <v>2.653188469</v>
      </c>
      <c r="CM130" s="479">
        <f t="shared" si="56"/>
        <v>1.326594235</v>
      </c>
      <c r="CN130" s="479">
        <f t="shared" si="56"/>
        <v>1.326594235</v>
      </c>
      <c r="CO130" s="479">
        <f t="shared" si="56"/>
        <v>1.326594235</v>
      </c>
      <c r="CP130" s="479">
        <f t="shared" si="56"/>
        <v>1.326594235</v>
      </c>
      <c r="CQ130" s="479">
        <f t="shared" si="56"/>
        <v>0</v>
      </c>
      <c r="CR130" s="479">
        <f t="shared" si="56"/>
        <v>0</v>
      </c>
      <c r="CS130" s="479">
        <f t="shared" si="56"/>
        <v>0</v>
      </c>
      <c r="CT130" s="479">
        <f t="shared" si="56"/>
        <v>0</v>
      </c>
      <c r="CU130" s="479">
        <f t="shared" si="56"/>
        <v>1.326594235</v>
      </c>
      <c r="CV130" s="479">
        <f t="shared" si="56"/>
        <v>2.653188469</v>
      </c>
      <c r="CW130" s="479">
        <f t="shared" si="56"/>
        <v>2.653188469</v>
      </c>
      <c r="CX130" s="479">
        <f t="shared" si="56"/>
        <v>2.653188469</v>
      </c>
      <c r="CY130" s="479">
        <f t="shared" si="56"/>
        <v>2.653188469</v>
      </c>
      <c r="CZ130" s="479">
        <f t="shared" si="56"/>
        <v>2.653188469</v>
      </c>
      <c r="DA130" s="479">
        <f t="shared" si="56"/>
        <v>2.653188469</v>
      </c>
      <c r="DB130" s="479">
        <f t="shared" si="56"/>
        <v>1.326594235</v>
      </c>
      <c r="DC130" s="479">
        <f t="shared" si="56"/>
        <v>0</v>
      </c>
      <c r="DD130" s="479">
        <f t="shared" si="56"/>
        <v>0</v>
      </c>
      <c r="DE130" s="479">
        <f t="shared" si="56"/>
        <v>0</v>
      </c>
      <c r="DF130" s="479">
        <f t="shared" si="56"/>
        <v>0</v>
      </c>
      <c r="DG130" s="479">
        <f t="shared" si="56"/>
        <v>2.653188469</v>
      </c>
      <c r="DH130" s="479">
        <f t="shared" si="56"/>
        <v>2.653188469</v>
      </c>
      <c r="DI130" s="479">
        <f t="shared" si="56"/>
        <v>2.653188469</v>
      </c>
      <c r="DJ130" s="479">
        <f t="shared" si="56"/>
        <v>2.653188469</v>
      </c>
      <c r="DK130" s="479">
        <f t="shared" si="56"/>
        <v>2.653188469</v>
      </c>
      <c r="DL130" s="479">
        <f t="shared" si="56"/>
        <v>2.653188469</v>
      </c>
      <c r="DM130" s="479">
        <f t="shared" si="56"/>
        <v>2.653188469</v>
      </c>
      <c r="DN130" s="479">
        <f t="shared" si="56"/>
        <v>0</v>
      </c>
      <c r="DO130" s="479">
        <f t="shared" si="56"/>
        <v>0</v>
      </c>
      <c r="DP130" s="479">
        <f t="shared" si="56"/>
        <v>0</v>
      </c>
      <c r="DQ130" s="479">
        <f t="shared" si="56"/>
        <v>0</v>
      </c>
      <c r="DR130" s="479">
        <f t="shared" si="56"/>
        <v>0</v>
      </c>
      <c r="DS130" s="479">
        <f t="shared" si="56"/>
        <v>0</v>
      </c>
      <c r="DT130" s="479">
        <f t="shared" si="56"/>
        <v>0</v>
      </c>
      <c r="DU130" s="479">
        <f t="shared" si="56"/>
        <v>0</v>
      </c>
      <c r="DV130" s="479">
        <f t="shared" si="56"/>
        <v>1.326594235</v>
      </c>
      <c r="DW130" s="479">
        <f t="shared" si="56"/>
        <v>1.326594235</v>
      </c>
      <c r="DX130" s="479">
        <f t="shared" si="56"/>
        <v>1.326594235</v>
      </c>
      <c r="DY130" s="479">
        <f t="shared" si="56"/>
        <v>1.326594235</v>
      </c>
      <c r="DZ130" s="479">
        <f t="shared" si="56"/>
        <v>1.326594235</v>
      </c>
      <c r="EA130" s="479">
        <f t="shared" si="56"/>
        <v>1.326594235</v>
      </c>
      <c r="EB130" s="479">
        <f t="shared" si="56"/>
        <v>1.326594235</v>
      </c>
      <c r="EC130" s="479">
        <f t="shared" si="56"/>
        <v>0</v>
      </c>
      <c r="ED130" s="479">
        <f t="shared" si="56"/>
        <v>0</v>
      </c>
      <c r="EE130" s="479">
        <f t="shared" si="56"/>
        <v>0</v>
      </c>
      <c r="EF130" s="479">
        <f t="shared" si="56"/>
        <v>0</v>
      </c>
      <c r="EG130" s="479">
        <f t="shared" si="56"/>
        <v>0</v>
      </c>
      <c r="EH130" s="479">
        <f t="shared" si="56"/>
        <v>1.326594235</v>
      </c>
      <c r="EI130" s="479">
        <f t="shared" si="56"/>
        <v>1.326594235</v>
      </c>
      <c r="EJ130" s="479">
        <f t="shared" si="56"/>
        <v>1.326594235</v>
      </c>
      <c r="EK130" s="479">
        <f t="shared" si="56"/>
        <v>1.326594235</v>
      </c>
      <c r="EL130" s="479">
        <f t="shared" si="56"/>
        <v>1.326594235</v>
      </c>
      <c r="EM130" s="479">
        <f t="shared" si="56"/>
        <v>2.653188469</v>
      </c>
      <c r="EN130" s="479">
        <f t="shared" si="56"/>
        <v>2.653188469</v>
      </c>
      <c r="EO130" s="479">
        <f t="shared" si="56"/>
        <v>1.326594235</v>
      </c>
      <c r="EP130" s="479">
        <f t="shared" si="56"/>
        <v>1.326594235</v>
      </c>
      <c r="EQ130" s="479">
        <f t="shared" si="56"/>
        <v>3.979782704</v>
      </c>
      <c r="ER130" s="479">
        <f t="shared" si="56"/>
        <v>7.959565408</v>
      </c>
      <c r="ES130" s="479">
        <f t="shared" si="56"/>
        <v>9.286159642</v>
      </c>
      <c r="ET130" s="485">
        <f t="shared" si="56"/>
        <v>10.61275388</v>
      </c>
      <c r="EU130" s="485">
        <f t="shared" si="56"/>
        <v>10.61275388</v>
      </c>
      <c r="EV130" s="485">
        <f t="shared" si="56"/>
        <v>11.93934811</v>
      </c>
      <c r="EW130" s="485">
        <f t="shared" si="56"/>
        <v>15.91913082</v>
      </c>
      <c r="EX130" s="485">
        <f t="shared" si="56"/>
        <v>21.22550775</v>
      </c>
      <c r="EY130" s="485">
        <f t="shared" si="56"/>
        <v>17.24572505</v>
      </c>
      <c r="EZ130" s="485">
        <f t="shared" si="56"/>
        <v>19.89891352</v>
      </c>
      <c r="FA130" s="485">
        <f t="shared" si="56"/>
        <v>19.89891352</v>
      </c>
      <c r="FB130" s="485">
        <f t="shared" si="56"/>
        <v>29.18507316</v>
      </c>
      <c r="FC130" s="485">
        <f t="shared" si="56"/>
        <v>35.81804433</v>
      </c>
      <c r="FD130" s="485">
        <f t="shared" si="56"/>
        <v>33.16485587</v>
      </c>
      <c r="FE130" s="485">
        <f t="shared" si="56"/>
        <v>34.4914501</v>
      </c>
      <c r="FF130" s="485">
        <f t="shared" si="56"/>
        <v>41.12442127</v>
      </c>
      <c r="FG130" s="485">
        <f t="shared" si="56"/>
        <v>41.12442127</v>
      </c>
      <c r="FH130" s="485">
        <f t="shared" si="56"/>
        <v>38.4712328</v>
      </c>
      <c r="FI130" s="485">
        <f t="shared" si="56"/>
        <v>29.18507316</v>
      </c>
      <c r="FJ130" s="485">
        <f t="shared" si="56"/>
        <v>23.87869622</v>
      </c>
      <c r="FK130" s="485">
        <f t="shared" si="56"/>
        <v>25.20529046</v>
      </c>
      <c r="FL130" s="485">
        <f t="shared" si="56"/>
        <v>18.57231928</v>
      </c>
      <c r="FM130" s="485">
        <f t="shared" si="56"/>
        <v>13.26594235</v>
      </c>
      <c r="FN130" s="485">
        <f t="shared" si="56"/>
        <v>10.61275388</v>
      </c>
      <c r="FO130" s="485">
        <f t="shared" si="56"/>
        <v>15.91913082</v>
      </c>
      <c r="FP130" s="485">
        <f t="shared" si="56"/>
        <v>22.55210199</v>
      </c>
      <c r="FQ130" s="468"/>
      <c r="FR130" s="471"/>
      <c r="FS130" s="482">
        <f t="shared" si="10"/>
        <v>-0.2272727273</v>
      </c>
      <c r="FT130" s="473"/>
      <c r="FU130" s="474"/>
      <c r="FV130" s="469"/>
      <c r="FW130" s="469"/>
      <c r="FX130" s="469"/>
      <c r="FY130" s="469"/>
      <c r="FZ130" s="469"/>
      <c r="GA130" s="469"/>
      <c r="GB130" s="469"/>
      <c r="GC130" s="469"/>
      <c r="GD130" s="469"/>
      <c r="GE130" s="469"/>
      <c r="GF130" s="469"/>
      <c r="GG130" s="469"/>
      <c r="GH130" s="469"/>
      <c r="GI130" s="469"/>
      <c r="GJ130" s="469"/>
      <c r="GK130" s="469"/>
    </row>
    <row r="131" ht="15.75" customHeight="1">
      <c r="A131" s="472">
        <v>49.0</v>
      </c>
      <c r="B131" s="469" t="s">
        <v>149</v>
      </c>
      <c r="C131" s="474">
        <v>86436.0</v>
      </c>
      <c r="D131" s="466"/>
      <c r="E131" s="466"/>
      <c r="F131" s="466"/>
      <c r="G131" s="466"/>
      <c r="H131" s="466"/>
      <c r="I131" s="466"/>
      <c r="J131" s="467"/>
      <c r="K131" s="467"/>
      <c r="L131" s="467"/>
      <c r="M131" s="467"/>
      <c r="N131" s="467"/>
      <c r="O131" s="467"/>
      <c r="P131" s="467"/>
      <c r="Q131" s="467"/>
      <c r="R131" s="468"/>
      <c r="S131" s="468"/>
      <c r="T131" s="468"/>
      <c r="U131" s="469"/>
      <c r="V131" s="469"/>
      <c r="W131" s="469"/>
      <c r="X131" s="469"/>
      <c r="Y131" s="469"/>
      <c r="Z131" s="469"/>
      <c r="AA131" s="469"/>
      <c r="AB131" s="469"/>
      <c r="AC131" s="469"/>
      <c r="AD131" s="469"/>
      <c r="AE131" s="468"/>
      <c r="AF131" s="468"/>
      <c r="AG131" s="468"/>
      <c r="AH131" s="468"/>
      <c r="AI131" s="479">
        <f t="shared" ref="AI131:FP131" si="57">sum(AC52:AI52)/($C$131/100000)</f>
        <v>0</v>
      </c>
      <c r="AJ131" s="479">
        <f t="shared" si="57"/>
        <v>0</v>
      </c>
      <c r="AK131" s="479">
        <f t="shared" si="57"/>
        <v>0</v>
      </c>
      <c r="AL131" s="479">
        <f t="shared" si="57"/>
        <v>0</v>
      </c>
      <c r="AM131" s="479">
        <f t="shared" si="57"/>
        <v>0</v>
      </c>
      <c r="AN131" s="479">
        <f t="shared" si="57"/>
        <v>0</v>
      </c>
      <c r="AO131" s="479">
        <f t="shared" si="57"/>
        <v>3.470776066</v>
      </c>
      <c r="AP131" s="479">
        <f t="shared" si="57"/>
        <v>3.470776066</v>
      </c>
      <c r="AQ131" s="479">
        <f t="shared" si="57"/>
        <v>3.470776066</v>
      </c>
      <c r="AR131" s="479">
        <f t="shared" si="57"/>
        <v>3.470776066</v>
      </c>
      <c r="AS131" s="479">
        <f t="shared" si="57"/>
        <v>3.470776066</v>
      </c>
      <c r="AT131" s="479">
        <f t="shared" si="57"/>
        <v>3.470776066</v>
      </c>
      <c r="AU131" s="479">
        <f t="shared" si="57"/>
        <v>3.470776066</v>
      </c>
      <c r="AV131" s="479">
        <f t="shared" si="57"/>
        <v>0</v>
      </c>
      <c r="AW131" s="479">
        <f t="shared" si="57"/>
        <v>0</v>
      </c>
      <c r="AX131" s="479">
        <f t="shared" si="57"/>
        <v>0</v>
      </c>
      <c r="AY131" s="479">
        <f t="shared" si="57"/>
        <v>0</v>
      </c>
      <c r="AZ131" s="479">
        <f t="shared" si="57"/>
        <v>0</v>
      </c>
      <c r="BA131" s="479">
        <f t="shared" si="57"/>
        <v>0</v>
      </c>
      <c r="BB131" s="479">
        <f t="shared" si="57"/>
        <v>0</v>
      </c>
      <c r="BC131" s="479">
        <f t="shared" si="57"/>
        <v>4.627701421</v>
      </c>
      <c r="BD131" s="479">
        <f t="shared" si="57"/>
        <v>4.627701421</v>
      </c>
      <c r="BE131" s="479">
        <f t="shared" si="57"/>
        <v>4.627701421</v>
      </c>
      <c r="BF131" s="479">
        <f t="shared" si="57"/>
        <v>5.784626776</v>
      </c>
      <c r="BG131" s="479">
        <f t="shared" si="57"/>
        <v>5.784626776</v>
      </c>
      <c r="BH131" s="479">
        <f t="shared" si="57"/>
        <v>5.784626776</v>
      </c>
      <c r="BI131" s="479">
        <f t="shared" si="57"/>
        <v>6.941552131</v>
      </c>
      <c r="BJ131" s="479">
        <f t="shared" si="57"/>
        <v>2.31385071</v>
      </c>
      <c r="BK131" s="479">
        <f t="shared" si="57"/>
        <v>2.31385071</v>
      </c>
      <c r="BL131" s="479">
        <f t="shared" si="57"/>
        <v>2.31385071</v>
      </c>
      <c r="BM131" s="479">
        <f t="shared" si="57"/>
        <v>2.31385071</v>
      </c>
      <c r="BN131" s="479">
        <f t="shared" si="57"/>
        <v>4.627701421</v>
      </c>
      <c r="BO131" s="479">
        <f t="shared" si="57"/>
        <v>4.627701421</v>
      </c>
      <c r="BP131" s="479">
        <f t="shared" si="57"/>
        <v>3.470776066</v>
      </c>
      <c r="BQ131" s="479">
        <f t="shared" si="57"/>
        <v>3.470776066</v>
      </c>
      <c r="BR131" s="479">
        <f t="shared" si="57"/>
        <v>3.470776066</v>
      </c>
      <c r="BS131" s="479">
        <f t="shared" si="57"/>
        <v>5.784626776</v>
      </c>
      <c r="BT131" s="479">
        <f t="shared" si="57"/>
        <v>8.098477486</v>
      </c>
      <c r="BU131" s="479">
        <f t="shared" si="57"/>
        <v>5.784626776</v>
      </c>
      <c r="BV131" s="479">
        <f t="shared" si="57"/>
        <v>6.941552131</v>
      </c>
      <c r="BW131" s="479">
        <f t="shared" si="57"/>
        <v>8.098477486</v>
      </c>
      <c r="BX131" s="479">
        <f t="shared" si="57"/>
        <v>8.098477486</v>
      </c>
      <c r="BY131" s="479">
        <f t="shared" si="57"/>
        <v>11.56925355</v>
      </c>
      <c r="BZ131" s="479">
        <f t="shared" si="57"/>
        <v>18.51080568</v>
      </c>
      <c r="CA131" s="479">
        <f t="shared" si="57"/>
        <v>21.98158175</v>
      </c>
      <c r="CB131" s="479">
        <f t="shared" si="57"/>
        <v>24.29543246</v>
      </c>
      <c r="CC131" s="479">
        <f t="shared" si="57"/>
        <v>37.02161137</v>
      </c>
      <c r="CD131" s="479">
        <f t="shared" si="57"/>
        <v>39.33546208</v>
      </c>
      <c r="CE131" s="479">
        <f t="shared" si="57"/>
        <v>53.21856634</v>
      </c>
      <c r="CF131" s="479">
        <f t="shared" si="57"/>
        <v>53.21856634</v>
      </c>
      <c r="CG131" s="479">
        <f t="shared" si="57"/>
        <v>69.41552131</v>
      </c>
      <c r="CH131" s="479">
        <f t="shared" si="57"/>
        <v>71.72937202</v>
      </c>
      <c r="CI131" s="479">
        <f t="shared" si="57"/>
        <v>72.88629738</v>
      </c>
      <c r="CJ131" s="479">
        <f t="shared" si="57"/>
        <v>67.1016706</v>
      </c>
      <c r="CK131" s="479">
        <f t="shared" si="57"/>
        <v>67.1016706</v>
      </c>
      <c r="CL131" s="479">
        <f t="shared" si="57"/>
        <v>56.6893424</v>
      </c>
      <c r="CM131" s="479">
        <f t="shared" si="57"/>
        <v>57.84626776</v>
      </c>
      <c r="CN131" s="479">
        <f t="shared" si="57"/>
        <v>33.5508353</v>
      </c>
      <c r="CO131" s="479">
        <f t="shared" si="57"/>
        <v>25.45235781</v>
      </c>
      <c r="CP131" s="479">
        <f t="shared" si="57"/>
        <v>26.60928317</v>
      </c>
      <c r="CQ131" s="479">
        <f t="shared" si="57"/>
        <v>20.82465639</v>
      </c>
      <c r="CR131" s="479">
        <f t="shared" si="57"/>
        <v>23.1385071</v>
      </c>
      <c r="CS131" s="479">
        <f t="shared" si="57"/>
        <v>46.27701421</v>
      </c>
      <c r="CT131" s="479">
        <f t="shared" si="57"/>
        <v>59.00319311</v>
      </c>
      <c r="CU131" s="479">
        <f t="shared" si="57"/>
        <v>64.78781989</v>
      </c>
      <c r="CV131" s="479">
        <f t="shared" si="57"/>
        <v>67.1016706</v>
      </c>
      <c r="CW131" s="479">
        <f t="shared" si="57"/>
        <v>67.1016706</v>
      </c>
      <c r="CX131" s="479">
        <f t="shared" si="57"/>
        <v>67.1016706</v>
      </c>
      <c r="CY131" s="479">
        <f t="shared" si="57"/>
        <v>64.78781989</v>
      </c>
      <c r="CZ131" s="479">
        <f t="shared" si="57"/>
        <v>55.53241705</v>
      </c>
      <c r="DA131" s="479">
        <f t="shared" si="57"/>
        <v>46.27701421</v>
      </c>
      <c r="DB131" s="479">
        <f t="shared" si="57"/>
        <v>46.27701421</v>
      </c>
      <c r="DC131" s="479">
        <f t="shared" si="57"/>
        <v>57.84626776</v>
      </c>
      <c r="DD131" s="479">
        <f t="shared" si="57"/>
        <v>78.67092415</v>
      </c>
      <c r="DE131" s="479">
        <f t="shared" si="57"/>
        <v>76.35707344</v>
      </c>
      <c r="DF131" s="479">
        <f t="shared" si="57"/>
        <v>285.7605627</v>
      </c>
      <c r="DG131" s="479">
        <f t="shared" si="57"/>
        <v>268.4066824</v>
      </c>
      <c r="DH131" s="479">
        <f t="shared" si="57"/>
        <v>279.975936</v>
      </c>
      <c r="DI131" s="479">
        <f t="shared" si="57"/>
        <v>274.1913092</v>
      </c>
      <c r="DJ131" s="479">
        <f t="shared" si="57"/>
        <v>259.1512796</v>
      </c>
      <c r="DK131" s="479">
        <f t="shared" si="57"/>
        <v>233.6989217</v>
      </c>
      <c r="DL131" s="479">
        <f t="shared" si="57"/>
        <v>233.6989217</v>
      </c>
      <c r="DM131" s="479">
        <f t="shared" si="57"/>
        <v>21.98158175</v>
      </c>
      <c r="DN131" s="479">
        <f t="shared" si="57"/>
        <v>24.29543246</v>
      </c>
      <c r="DO131" s="479">
        <f t="shared" si="57"/>
        <v>6.941552131</v>
      </c>
      <c r="DP131" s="479">
        <f t="shared" si="57"/>
        <v>11.56925355</v>
      </c>
      <c r="DQ131" s="479">
        <f t="shared" si="57"/>
        <v>11.56925355</v>
      </c>
      <c r="DR131" s="479">
        <f t="shared" si="57"/>
        <v>12.72617891</v>
      </c>
      <c r="DS131" s="479">
        <f t="shared" si="57"/>
        <v>15.04002962</v>
      </c>
      <c r="DT131" s="479">
        <f t="shared" si="57"/>
        <v>16.19695497</v>
      </c>
      <c r="DU131" s="479">
        <f t="shared" si="57"/>
        <v>26.60928317</v>
      </c>
      <c r="DV131" s="479">
        <f t="shared" si="57"/>
        <v>30.08005923</v>
      </c>
      <c r="DW131" s="479">
        <f t="shared" si="57"/>
        <v>26.60928317</v>
      </c>
      <c r="DX131" s="479">
        <f t="shared" si="57"/>
        <v>32.39390994</v>
      </c>
      <c r="DY131" s="479">
        <f t="shared" si="57"/>
        <v>33.5508353</v>
      </c>
      <c r="DZ131" s="479">
        <f t="shared" si="57"/>
        <v>33.5508353</v>
      </c>
      <c r="EA131" s="479">
        <f t="shared" si="57"/>
        <v>34.70776066</v>
      </c>
      <c r="EB131" s="479">
        <f t="shared" si="57"/>
        <v>21.98158175</v>
      </c>
      <c r="EC131" s="479">
        <f t="shared" si="57"/>
        <v>24.29543246</v>
      </c>
      <c r="ED131" s="479">
        <f t="shared" si="57"/>
        <v>21.98158175</v>
      </c>
      <c r="EE131" s="479">
        <f t="shared" si="57"/>
        <v>18.51080568</v>
      </c>
      <c r="EF131" s="479">
        <f t="shared" si="57"/>
        <v>23.1385071</v>
      </c>
      <c r="EG131" s="479">
        <f t="shared" si="57"/>
        <v>24.29543246</v>
      </c>
      <c r="EH131" s="479">
        <f t="shared" si="57"/>
        <v>21.98158175</v>
      </c>
      <c r="EI131" s="479">
        <f t="shared" si="57"/>
        <v>23.1385071</v>
      </c>
      <c r="EJ131" s="479">
        <f t="shared" si="57"/>
        <v>21.98158175</v>
      </c>
      <c r="EK131" s="479">
        <f t="shared" si="57"/>
        <v>41.64931279</v>
      </c>
      <c r="EL131" s="479">
        <f t="shared" si="57"/>
        <v>40.49238743</v>
      </c>
      <c r="EM131" s="479">
        <f t="shared" si="57"/>
        <v>39.33546208</v>
      </c>
      <c r="EN131" s="479">
        <f t="shared" si="57"/>
        <v>37.02161137</v>
      </c>
      <c r="EO131" s="479">
        <f t="shared" si="57"/>
        <v>37.02161137</v>
      </c>
      <c r="EP131" s="479">
        <f t="shared" si="57"/>
        <v>42.80623814</v>
      </c>
      <c r="EQ131" s="479">
        <f t="shared" si="57"/>
        <v>41.64931279</v>
      </c>
      <c r="ER131" s="479">
        <f t="shared" si="57"/>
        <v>30.08005923</v>
      </c>
      <c r="ES131" s="479">
        <f t="shared" si="57"/>
        <v>31.23698459</v>
      </c>
      <c r="ET131" s="484">
        <f t="shared" si="57"/>
        <v>41.64931279</v>
      </c>
      <c r="EU131" s="484">
        <f t="shared" si="57"/>
        <v>52.06164098</v>
      </c>
      <c r="EV131" s="484">
        <f t="shared" si="57"/>
        <v>67.1016706</v>
      </c>
      <c r="EW131" s="484">
        <f t="shared" si="57"/>
        <v>72.88629738</v>
      </c>
      <c r="EX131" s="507">
        <f t="shared" si="57"/>
        <v>85.61247628</v>
      </c>
      <c r="EY131" s="507">
        <f t="shared" si="57"/>
        <v>119.1633116</v>
      </c>
      <c r="EZ131" s="507">
        <f t="shared" si="57"/>
        <v>142.3018187</v>
      </c>
      <c r="FA131" s="507">
        <f t="shared" si="57"/>
        <v>166.5972511</v>
      </c>
      <c r="FB131" s="507">
        <f t="shared" si="57"/>
        <v>173.5388033</v>
      </c>
      <c r="FC131" s="507">
        <f t="shared" si="57"/>
        <v>179.3234301</v>
      </c>
      <c r="FD131" s="507">
        <f t="shared" si="57"/>
        <v>210.5604146</v>
      </c>
      <c r="FE131" s="507">
        <f t="shared" si="57"/>
        <v>223.2865935</v>
      </c>
      <c r="FF131" s="507">
        <f t="shared" si="57"/>
        <v>214.0311907</v>
      </c>
      <c r="FG131" s="507">
        <f t="shared" si="57"/>
        <v>210.5604146</v>
      </c>
      <c r="FH131" s="507">
        <f t="shared" si="57"/>
        <v>227.914295</v>
      </c>
      <c r="FI131" s="507">
        <f t="shared" si="57"/>
        <v>244.1112499</v>
      </c>
      <c r="FJ131" s="507">
        <f t="shared" si="57"/>
        <v>229.0712203</v>
      </c>
      <c r="FK131" s="507">
        <f t="shared" si="57"/>
        <v>197.8342357</v>
      </c>
      <c r="FL131" s="507">
        <f t="shared" si="57"/>
        <v>220.9727428</v>
      </c>
      <c r="FM131" s="507">
        <f t="shared" si="57"/>
        <v>205.9327132</v>
      </c>
      <c r="FN131" s="507">
        <f t="shared" si="57"/>
        <v>210.5604146</v>
      </c>
      <c r="FO131" s="507">
        <f t="shared" si="57"/>
        <v>233.6989217</v>
      </c>
      <c r="FP131" s="507">
        <f t="shared" si="57"/>
        <v>225.6004443</v>
      </c>
      <c r="FQ131" s="468"/>
      <c r="FR131" s="471"/>
      <c r="FS131" s="482">
        <f t="shared" si="10"/>
        <v>-0.07582938389</v>
      </c>
      <c r="FT131" s="473"/>
      <c r="FU131" s="474"/>
      <c r="FV131" s="469"/>
      <c r="FW131" s="469"/>
      <c r="FX131" s="469"/>
      <c r="FY131" s="469"/>
      <c r="FZ131" s="469"/>
      <c r="GA131" s="469"/>
      <c r="GB131" s="469"/>
      <c r="GC131" s="469"/>
      <c r="GD131" s="469"/>
      <c r="GE131" s="469"/>
      <c r="GF131" s="469"/>
      <c r="GG131" s="469"/>
      <c r="GH131" s="469"/>
      <c r="GI131" s="469"/>
      <c r="GJ131" s="469"/>
      <c r="GK131" s="469"/>
    </row>
    <row r="132" ht="15.75" customHeight="1">
      <c r="A132" s="472">
        <v>50.0</v>
      </c>
      <c r="B132" s="469" t="s">
        <v>150</v>
      </c>
      <c r="C132" s="474">
        <v>23693.0</v>
      </c>
      <c r="D132" s="466"/>
      <c r="E132" s="466"/>
      <c r="F132" s="466"/>
      <c r="G132" s="466"/>
      <c r="H132" s="466"/>
      <c r="I132" s="466"/>
      <c r="J132" s="467"/>
      <c r="K132" s="467"/>
      <c r="L132" s="467"/>
      <c r="M132" s="467"/>
      <c r="N132" s="467"/>
      <c r="O132" s="467"/>
      <c r="P132" s="467"/>
      <c r="Q132" s="467"/>
      <c r="R132" s="468"/>
      <c r="S132" s="468"/>
      <c r="T132" s="468"/>
      <c r="U132" s="469"/>
      <c r="V132" s="469"/>
      <c r="W132" s="469"/>
      <c r="X132" s="469"/>
      <c r="Y132" s="469"/>
      <c r="Z132" s="469"/>
      <c r="AA132" s="469"/>
      <c r="AB132" s="469"/>
      <c r="AC132" s="469"/>
      <c r="AD132" s="469"/>
      <c r="AE132" s="468"/>
      <c r="AF132" s="468"/>
      <c r="AG132" s="468"/>
      <c r="AH132" s="468"/>
      <c r="AI132" s="479">
        <f t="shared" ref="AI132:FP132" si="58">sum(AC53:AI53)/($C$132/100000)</f>
        <v>0</v>
      </c>
      <c r="AJ132" s="479">
        <f t="shared" si="58"/>
        <v>0</v>
      </c>
      <c r="AK132" s="479">
        <f t="shared" si="58"/>
        <v>0</v>
      </c>
      <c r="AL132" s="479">
        <f t="shared" si="58"/>
        <v>0</v>
      </c>
      <c r="AM132" s="479">
        <f t="shared" si="58"/>
        <v>0</v>
      </c>
      <c r="AN132" s="479">
        <f t="shared" si="58"/>
        <v>0</v>
      </c>
      <c r="AO132" s="479">
        <f t="shared" si="58"/>
        <v>0</v>
      </c>
      <c r="AP132" s="479">
        <f t="shared" si="58"/>
        <v>0</v>
      </c>
      <c r="AQ132" s="479">
        <f t="shared" si="58"/>
        <v>0</v>
      </c>
      <c r="AR132" s="479">
        <f t="shared" si="58"/>
        <v>0</v>
      </c>
      <c r="AS132" s="479">
        <f t="shared" si="58"/>
        <v>0</v>
      </c>
      <c r="AT132" s="479">
        <f t="shared" si="58"/>
        <v>0</v>
      </c>
      <c r="AU132" s="479">
        <f t="shared" si="58"/>
        <v>0</v>
      </c>
      <c r="AV132" s="479">
        <f t="shared" si="58"/>
        <v>0</v>
      </c>
      <c r="AW132" s="479">
        <f t="shared" si="58"/>
        <v>0</v>
      </c>
      <c r="AX132" s="479">
        <f t="shared" si="58"/>
        <v>0</v>
      </c>
      <c r="AY132" s="479">
        <f t="shared" si="58"/>
        <v>0</v>
      </c>
      <c r="AZ132" s="479">
        <f t="shared" si="58"/>
        <v>0</v>
      </c>
      <c r="BA132" s="479">
        <f t="shared" si="58"/>
        <v>4.22065589</v>
      </c>
      <c r="BB132" s="479">
        <f t="shared" si="58"/>
        <v>4.22065589</v>
      </c>
      <c r="BC132" s="479">
        <f t="shared" si="58"/>
        <v>4.22065589</v>
      </c>
      <c r="BD132" s="479">
        <f t="shared" si="58"/>
        <v>12.66196767</v>
      </c>
      <c r="BE132" s="479">
        <f t="shared" si="58"/>
        <v>12.66196767</v>
      </c>
      <c r="BF132" s="479">
        <f t="shared" si="58"/>
        <v>21.10327945</v>
      </c>
      <c r="BG132" s="479">
        <f t="shared" si="58"/>
        <v>21.10327945</v>
      </c>
      <c r="BH132" s="479">
        <f t="shared" si="58"/>
        <v>16.88262356</v>
      </c>
      <c r="BI132" s="479">
        <f t="shared" si="58"/>
        <v>16.88262356</v>
      </c>
      <c r="BJ132" s="479">
        <f t="shared" si="58"/>
        <v>16.88262356</v>
      </c>
      <c r="BK132" s="479">
        <f t="shared" si="58"/>
        <v>8.44131178</v>
      </c>
      <c r="BL132" s="479">
        <f t="shared" si="58"/>
        <v>8.44131178</v>
      </c>
      <c r="BM132" s="479">
        <f t="shared" si="58"/>
        <v>0</v>
      </c>
      <c r="BN132" s="479">
        <f t="shared" si="58"/>
        <v>0</v>
      </c>
      <c r="BO132" s="479">
        <f t="shared" si="58"/>
        <v>0</v>
      </c>
      <c r="BP132" s="479">
        <f t="shared" si="58"/>
        <v>0</v>
      </c>
      <c r="BQ132" s="479">
        <f t="shared" si="58"/>
        <v>0</v>
      </c>
      <c r="BR132" s="479">
        <f t="shared" si="58"/>
        <v>0</v>
      </c>
      <c r="BS132" s="479">
        <f t="shared" si="58"/>
        <v>0</v>
      </c>
      <c r="BT132" s="479">
        <f t="shared" si="58"/>
        <v>4.22065589</v>
      </c>
      <c r="BU132" s="479">
        <f t="shared" si="58"/>
        <v>4.22065589</v>
      </c>
      <c r="BV132" s="479">
        <f t="shared" si="58"/>
        <v>4.22065589</v>
      </c>
      <c r="BW132" s="479">
        <f t="shared" si="58"/>
        <v>4.22065589</v>
      </c>
      <c r="BX132" s="479">
        <f t="shared" si="58"/>
        <v>4.22065589</v>
      </c>
      <c r="BY132" s="479">
        <f t="shared" si="58"/>
        <v>4.22065589</v>
      </c>
      <c r="BZ132" s="479">
        <f t="shared" si="58"/>
        <v>4.22065589</v>
      </c>
      <c r="CA132" s="479">
        <f t="shared" si="58"/>
        <v>0</v>
      </c>
      <c r="CB132" s="479">
        <f t="shared" si="58"/>
        <v>0</v>
      </c>
      <c r="CC132" s="479">
        <f t="shared" si="58"/>
        <v>0</v>
      </c>
      <c r="CD132" s="479">
        <f t="shared" si="58"/>
        <v>0</v>
      </c>
      <c r="CE132" s="479">
        <f t="shared" si="58"/>
        <v>0</v>
      </c>
      <c r="CF132" s="479">
        <f t="shared" si="58"/>
        <v>0</v>
      </c>
      <c r="CG132" s="479">
        <f t="shared" si="58"/>
        <v>0</v>
      </c>
      <c r="CH132" s="479">
        <f t="shared" si="58"/>
        <v>0</v>
      </c>
      <c r="CI132" s="479">
        <f t="shared" si="58"/>
        <v>0</v>
      </c>
      <c r="CJ132" s="479">
        <f t="shared" si="58"/>
        <v>0</v>
      </c>
      <c r="CK132" s="479">
        <f t="shared" si="58"/>
        <v>0</v>
      </c>
      <c r="CL132" s="479">
        <f t="shared" si="58"/>
        <v>0</v>
      </c>
      <c r="CM132" s="479">
        <f t="shared" si="58"/>
        <v>0</v>
      </c>
      <c r="CN132" s="479">
        <f t="shared" si="58"/>
        <v>0</v>
      </c>
      <c r="CO132" s="479">
        <f t="shared" si="58"/>
        <v>0</v>
      </c>
      <c r="CP132" s="479">
        <f t="shared" si="58"/>
        <v>0</v>
      </c>
      <c r="CQ132" s="479">
        <f t="shared" si="58"/>
        <v>0</v>
      </c>
      <c r="CR132" s="479">
        <f t="shared" si="58"/>
        <v>0</v>
      </c>
      <c r="CS132" s="479">
        <f t="shared" si="58"/>
        <v>4.22065589</v>
      </c>
      <c r="CT132" s="479">
        <f t="shared" si="58"/>
        <v>4.22065589</v>
      </c>
      <c r="CU132" s="479">
        <f t="shared" si="58"/>
        <v>4.22065589</v>
      </c>
      <c r="CV132" s="479">
        <f t="shared" si="58"/>
        <v>4.22065589</v>
      </c>
      <c r="CW132" s="479">
        <f t="shared" si="58"/>
        <v>4.22065589</v>
      </c>
      <c r="CX132" s="479">
        <f t="shared" si="58"/>
        <v>4.22065589</v>
      </c>
      <c r="CY132" s="479">
        <f t="shared" si="58"/>
        <v>4.22065589</v>
      </c>
      <c r="CZ132" s="479">
        <f t="shared" si="58"/>
        <v>0</v>
      </c>
      <c r="DA132" s="479">
        <f t="shared" si="58"/>
        <v>0</v>
      </c>
      <c r="DB132" s="479">
        <f t="shared" si="58"/>
        <v>0</v>
      </c>
      <c r="DC132" s="479">
        <f t="shared" si="58"/>
        <v>0</v>
      </c>
      <c r="DD132" s="479">
        <f t="shared" si="58"/>
        <v>0</v>
      </c>
      <c r="DE132" s="479">
        <f t="shared" si="58"/>
        <v>0</v>
      </c>
      <c r="DF132" s="479">
        <f t="shared" si="58"/>
        <v>0</v>
      </c>
      <c r="DG132" s="479">
        <f t="shared" si="58"/>
        <v>0</v>
      </c>
      <c r="DH132" s="479">
        <f t="shared" si="58"/>
        <v>4.22065589</v>
      </c>
      <c r="DI132" s="479">
        <f t="shared" si="58"/>
        <v>4.22065589</v>
      </c>
      <c r="DJ132" s="479">
        <f t="shared" si="58"/>
        <v>4.22065589</v>
      </c>
      <c r="DK132" s="479">
        <f t="shared" si="58"/>
        <v>4.22065589</v>
      </c>
      <c r="DL132" s="479">
        <f t="shared" si="58"/>
        <v>4.22065589</v>
      </c>
      <c r="DM132" s="479">
        <f t="shared" si="58"/>
        <v>4.22065589</v>
      </c>
      <c r="DN132" s="479">
        <f t="shared" si="58"/>
        <v>4.22065589</v>
      </c>
      <c r="DO132" s="479">
        <f t="shared" si="58"/>
        <v>0</v>
      </c>
      <c r="DP132" s="479">
        <f t="shared" si="58"/>
        <v>0</v>
      </c>
      <c r="DQ132" s="479">
        <f t="shared" si="58"/>
        <v>4.22065589</v>
      </c>
      <c r="DR132" s="479">
        <f t="shared" si="58"/>
        <v>4.22065589</v>
      </c>
      <c r="DS132" s="479">
        <f t="shared" si="58"/>
        <v>4.22065589</v>
      </c>
      <c r="DT132" s="479">
        <f t="shared" si="58"/>
        <v>4.22065589</v>
      </c>
      <c r="DU132" s="479">
        <f t="shared" si="58"/>
        <v>4.22065589</v>
      </c>
      <c r="DV132" s="479">
        <f t="shared" si="58"/>
        <v>4.22065589</v>
      </c>
      <c r="DW132" s="479">
        <f t="shared" si="58"/>
        <v>4.22065589</v>
      </c>
      <c r="DX132" s="479">
        <f t="shared" si="58"/>
        <v>0</v>
      </c>
      <c r="DY132" s="479">
        <f t="shared" si="58"/>
        <v>0</v>
      </c>
      <c r="DZ132" s="479">
        <f t="shared" si="58"/>
        <v>0</v>
      </c>
      <c r="EA132" s="479">
        <f t="shared" si="58"/>
        <v>0</v>
      </c>
      <c r="EB132" s="479">
        <f t="shared" si="58"/>
        <v>0</v>
      </c>
      <c r="EC132" s="479">
        <f t="shared" si="58"/>
        <v>0</v>
      </c>
      <c r="ED132" s="479">
        <f t="shared" si="58"/>
        <v>0</v>
      </c>
      <c r="EE132" s="479">
        <f t="shared" si="58"/>
        <v>0</v>
      </c>
      <c r="EF132" s="479">
        <f t="shared" si="58"/>
        <v>0</v>
      </c>
      <c r="EG132" s="479">
        <f t="shared" si="58"/>
        <v>4.22065589</v>
      </c>
      <c r="EH132" s="479">
        <f t="shared" si="58"/>
        <v>4.22065589</v>
      </c>
      <c r="EI132" s="479">
        <f t="shared" si="58"/>
        <v>4.22065589</v>
      </c>
      <c r="EJ132" s="479">
        <f t="shared" si="58"/>
        <v>8.44131178</v>
      </c>
      <c r="EK132" s="479">
        <f t="shared" si="58"/>
        <v>8.44131178</v>
      </c>
      <c r="EL132" s="479">
        <f t="shared" si="58"/>
        <v>21.10327945</v>
      </c>
      <c r="EM132" s="479">
        <f t="shared" si="58"/>
        <v>21.10327945</v>
      </c>
      <c r="EN132" s="479">
        <f t="shared" si="58"/>
        <v>16.88262356</v>
      </c>
      <c r="EO132" s="479">
        <f t="shared" si="58"/>
        <v>16.88262356</v>
      </c>
      <c r="EP132" s="479">
        <f t="shared" si="58"/>
        <v>16.88262356</v>
      </c>
      <c r="EQ132" s="479">
        <f t="shared" si="58"/>
        <v>16.88262356</v>
      </c>
      <c r="ER132" s="479">
        <f t="shared" si="58"/>
        <v>16.88262356</v>
      </c>
      <c r="ES132" s="479">
        <f t="shared" si="58"/>
        <v>12.66196767</v>
      </c>
      <c r="ET132" s="485">
        <f t="shared" si="58"/>
        <v>16.88262356</v>
      </c>
      <c r="EU132" s="485">
        <f t="shared" si="58"/>
        <v>16.88262356</v>
      </c>
      <c r="EV132" s="485">
        <f t="shared" si="58"/>
        <v>16.88262356</v>
      </c>
      <c r="EW132" s="485">
        <f t="shared" si="58"/>
        <v>16.88262356</v>
      </c>
      <c r="EX132" s="485">
        <f t="shared" si="58"/>
        <v>21.10327945</v>
      </c>
      <c r="EY132" s="485">
        <f t="shared" si="58"/>
        <v>21.10327945</v>
      </c>
      <c r="EZ132" s="485">
        <f t="shared" si="58"/>
        <v>25.32393534</v>
      </c>
      <c r="FA132" s="485">
        <f t="shared" si="58"/>
        <v>29.54459123</v>
      </c>
      <c r="FB132" s="485">
        <f t="shared" si="58"/>
        <v>42.2065589</v>
      </c>
      <c r="FC132" s="485">
        <f t="shared" si="58"/>
        <v>42.2065589</v>
      </c>
      <c r="FD132" s="485">
        <f t="shared" si="58"/>
        <v>42.2065589</v>
      </c>
      <c r="FE132" s="485">
        <f t="shared" si="58"/>
        <v>37.98590301</v>
      </c>
      <c r="FF132" s="485">
        <f t="shared" si="58"/>
        <v>46.42721479</v>
      </c>
      <c r="FG132" s="485">
        <f t="shared" si="58"/>
        <v>37.98590301</v>
      </c>
      <c r="FH132" s="485">
        <f t="shared" si="58"/>
        <v>29.54459123</v>
      </c>
      <c r="FI132" s="485">
        <f t="shared" si="58"/>
        <v>25.32393534</v>
      </c>
      <c r="FJ132" s="485">
        <f t="shared" si="58"/>
        <v>25.32393534</v>
      </c>
      <c r="FK132" s="485">
        <f t="shared" si="58"/>
        <v>25.32393534</v>
      </c>
      <c r="FL132" s="485">
        <f t="shared" si="58"/>
        <v>25.32393534</v>
      </c>
      <c r="FM132" s="485">
        <f t="shared" si="58"/>
        <v>16.88262356</v>
      </c>
      <c r="FN132" s="485">
        <f t="shared" si="58"/>
        <v>12.66196767</v>
      </c>
      <c r="FO132" s="485">
        <f t="shared" si="58"/>
        <v>12.66196767</v>
      </c>
      <c r="FP132" s="485">
        <f t="shared" si="58"/>
        <v>8.44131178</v>
      </c>
      <c r="FQ132" s="468"/>
      <c r="FR132" s="471"/>
      <c r="FS132" s="482">
        <f t="shared" si="10"/>
        <v>-0.6666666667</v>
      </c>
      <c r="FT132" s="473"/>
      <c r="FU132" s="474"/>
      <c r="FV132" s="469"/>
      <c r="FW132" s="469"/>
      <c r="FX132" s="469"/>
      <c r="FY132" s="469"/>
      <c r="FZ132" s="469"/>
      <c r="GA132" s="469"/>
      <c r="GB132" s="469"/>
      <c r="GC132" s="469"/>
      <c r="GD132" s="469"/>
      <c r="GE132" s="469"/>
      <c r="GF132" s="469"/>
      <c r="GG132" s="469"/>
      <c r="GH132" s="469"/>
      <c r="GI132" s="469"/>
      <c r="GJ132" s="469"/>
      <c r="GK132" s="469"/>
    </row>
    <row r="133" ht="15.75" customHeight="1">
      <c r="A133" s="472">
        <v>51.0</v>
      </c>
      <c r="B133" s="469" t="s">
        <v>151</v>
      </c>
      <c r="C133" s="474">
        <v>17262.0</v>
      </c>
      <c r="D133" s="466"/>
      <c r="E133" s="466"/>
      <c r="F133" s="466"/>
      <c r="G133" s="466"/>
      <c r="H133" s="466"/>
      <c r="I133" s="466"/>
      <c r="J133" s="467"/>
      <c r="K133" s="467"/>
      <c r="L133" s="467"/>
      <c r="M133" s="467"/>
      <c r="N133" s="467"/>
      <c r="O133" s="467"/>
      <c r="P133" s="467"/>
      <c r="Q133" s="467"/>
      <c r="R133" s="468"/>
      <c r="S133" s="468"/>
      <c r="T133" s="468"/>
      <c r="U133" s="469"/>
      <c r="V133" s="469"/>
      <c r="W133" s="469"/>
      <c r="X133" s="469"/>
      <c r="Y133" s="469"/>
      <c r="Z133" s="469"/>
      <c r="AA133" s="469"/>
      <c r="AB133" s="469"/>
      <c r="AC133" s="469"/>
      <c r="AD133" s="469"/>
      <c r="AE133" s="468"/>
      <c r="AF133" s="468"/>
      <c r="AG133" s="468"/>
      <c r="AH133" s="468"/>
      <c r="AI133" s="479">
        <f t="shared" ref="AI133:FP133" si="59">sum(AC54:AI54)/($C$133/100000)</f>
        <v>0</v>
      </c>
      <c r="AJ133" s="479">
        <f t="shared" si="59"/>
        <v>0</v>
      </c>
      <c r="AK133" s="479">
        <f t="shared" si="59"/>
        <v>0</v>
      </c>
      <c r="AL133" s="479">
        <f t="shared" si="59"/>
        <v>0</v>
      </c>
      <c r="AM133" s="479">
        <f t="shared" si="59"/>
        <v>0</v>
      </c>
      <c r="AN133" s="479">
        <f t="shared" si="59"/>
        <v>0</v>
      </c>
      <c r="AO133" s="479">
        <f t="shared" si="59"/>
        <v>0</v>
      </c>
      <c r="AP133" s="479">
        <f t="shared" si="59"/>
        <v>0</v>
      </c>
      <c r="AQ133" s="479">
        <f t="shared" si="59"/>
        <v>0</v>
      </c>
      <c r="AR133" s="479">
        <f t="shared" si="59"/>
        <v>0</v>
      </c>
      <c r="AS133" s="479">
        <f t="shared" si="59"/>
        <v>0</v>
      </c>
      <c r="AT133" s="479">
        <f t="shared" si="59"/>
        <v>0</v>
      </c>
      <c r="AU133" s="479">
        <f t="shared" si="59"/>
        <v>0</v>
      </c>
      <c r="AV133" s="479">
        <f t="shared" si="59"/>
        <v>0</v>
      </c>
      <c r="AW133" s="479">
        <f t="shared" si="59"/>
        <v>0</v>
      </c>
      <c r="AX133" s="479">
        <f t="shared" si="59"/>
        <v>0</v>
      </c>
      <c r="AY133" s="479">
        <f t="shared" si="59"/>
        <v>0</v>
      </c>
      <c r="AZ133" s="479">
        <f t="shared" si="59"/>
        <v>0</v>
      </c>
      <c r="BA133" s="479">
        <f t="shared" si="59"/>
        <v>0</v>
      </c>
      <c r="BB133" s="479">
        <f t="shared" si="59"/>
        <v>0</v>
      </c>
      <c r="BC133" s="479">
        <f t="shared" si="59"/>
        <v>0</v>
      </c>
      <c r="BD133" s="479">
        <f t="shared" si="59"/>
        <v>0</v>
      </c>
      <c r="BE133" s="479">
        <f t="shared" si="59"/>
        <v>0</v>
      </c>
      <c r="BF133" s="479">
        <f t="shared" si="59"/>
        <v>0</v>
      </c>
      <c r="BG133" s="479">
        <f t="shared" si="59"/>
        <v>0</v>
      </c>
      <c r="BH133" s="479">
        <f t="shared" si="59"/>
        <v>0</v>
      </c>
      <c r="BI133" s="479">
        <f t="shared" si="59"/>
        <v>0</v>
      </c>
      <c r="BJ133" s="479">
        <f t="shared" si="59"/>
        <v>0</v>
      </c>
      <c r="BK133" s="479">
        <f t="shared" si="59"/>
        <v>0</v>
      </c>
      <c r="BL133" s="479">
        <f t="shared" si="59"/>
        <v>0</v>
      </c>
      <c r="BM133" s="479">
        <f t="shared" si="59"/>
        <v>0</v>
      </c>
      <c r="BN133" s="479">
        <f t="shared" si="59"/>
        <v>0</v>
      </c>
      <c r="BO133" s="479">
        <f t="shared" si="59"/>
        <v>0</v>
      </c>
      <c r="BP133" s="479">
        <f t="shared" si="59"/>
        <v>0</v>
      </c>
      <c r="BQ133" s="479">
        <f t="shared" si="59"/>
        <v>0</v>
      </c>
      <c r="BR133" s="479">
        <f t="shared" si="59"/>
        <v>0</v>
      </c>
      <c r="BS133" s="479">
        <f t="shared" si="59"/>
        <v>0</v>
      </c>
      <c r="BT133" s="479">
        <f t="shared" si="59"/>
        <v>0</v>
      </c>
      <c r="BU133" s="479">
        <f t="shared" si="59"/>
        <v>0</v>
      </c>
      <c r="BV133" s="479">
        <f t="shared" si="59"/>
        <v>0</v>
      </c>
      <c r="BW133" s="479">
        <f t="shared" si="59"/>
        <v>0</v>
      </c>
      <c r="BX133" s="479">
        <f t="shared" si="59"/>
        <v>0</v>
      </c>
      <c r="BY133" s="479">
        <f t="shared" si="59"/>
        <v>0</v>
      </c>
      <c r="BZ133" s="479">
        <f t="shared" si="59"/>
        <v>0</v>
      </c>
      <c r="CA133" s="479">
        <f t="shared" si="59"/>
        <v>0</v>
      </c>
      <c r="CB133" s="479">
        <f t="shared" si="59"/>
        <v>0</v>
      </c>
      <c r="CC133" s="479">
        <f t="shared" si="59"/>
        <v>0</v>
      </c>
      <c r="CD133" s="479">
        <f t="shared" si="59"/>
        <v>0</v>
      </c>
      <c r="CE133" s="479">
        <f t="shared" si="59"/>
        <v>0</v>
      </c>
      <c r="CF133" s="479">
        <f t="shared" si="59"/>
        <v>0</v>
      </c>
      <c r="CG133" s="479">
        <f t="shared" si="59"/>
        <v>0</v>
      </c>
      <c r="CH133" s="479">
        <f t="shared" si="59"/>
        <v>0</v>
      </c>
      <c r="CI133" s="479">
        <f t="shared" si="59"/>
        <v>0</v>
      </c>
      <c r="CJ133" s="479">
        <f t="shared" si="59"/>
        <v>0</v>
      </c>
      <c r="CK133" s="479">
        <f t="shared" si="59"/>
        <v>0</v>
      </c>
      <c r="CL133" s="479">
        <f t="shared" si="59"/>
        <v>0</v>
      </c>
      <c r="CM133" s="479">
        <f t="shared" si="59"/>
        <v>0</v>
      </c>
      <c r="CN133" s="479">
        <f t="shared" si="59"/>
        <v>0</v>
      </c>
      <c r="CO133" s="479">
        <f t="shared" si="59"/>
        <v>0</v>
      </c>
      <c r="CP133" s="479">
        <f t="shared" si="59"/>
        <v>0</v>
      </c>
      <c r="CQ133" s="479">
        <f t="shared" si="59"/>
        <v>0</v>
      </c>
      <c r="CR133" s="479">
        <f t="shared" si="59"/>
        <v>0</v>
      </c>
      <c r="CS133" s="479">
        <f t="shared" si="59"/>
        <v>0</v>
      </c>
      <c r="CT133" s="479">
        <f t="shared" si="59"/>
        <v>0</v>
      </c>
      <c r="CU133" s="479">
        <f t="shared" si="59"/>
        <v>17.37921446</v>
      </c>
      <c r="CV133" s="479">
        <f t="shared" si="59"/>
        <v>17.37921446</v>
      </c>
      <c r="CW133" s="479">
        <f t="shared" si="59"/>
        <v>17.37921446</v>
      </c>
      <c r="CX133" s="479">
        <f t="shared" si="59"/>
        <v>17.37921446</v>
      </c>
      <c r="CY133" s="479">
        <f t="shared" si="59"/>
        <v>17.37921446</v>
      </c>
      <c r="CZ133" s="479">
        <f t="shared" si="59"/>
        <v>17.37921446</v>
      </c>
      <c r="DA133" s="479">
        <f t="shared" si="59"/>
        <v>17.37921446</v>
      </c>
      <c r="DB133" s="479">
        <f t="shared" si="59"/>
        <v>0</v>
      </c>
      <c r="DC133" s="479">
        <f t="shared" si="59"/>
        <v>0</v>
      </c>
      <c r="DD133" s="479">
        <f t="shared" si="59"/>
        <v>0</v>
      </c>
      <c r="DE133" s="479">
        <f t="shared" si="59"/>
        <v>0</v>
      </c>
      <c r="DF133" s="479">
        <f t="shared" si="59"/>
        <v>0</v>
      </c>
      <c r="DG133" s="479">
        <f t="shared" si="59"/>
        <v>0</v>
      </c>
      <c r="DH133" s="479">
        <f t="shared" si="59"/>
        <v>0</v>
      </c>
      <c r="DI133" s="479">
        <f t="shared" si="59"/>
        <v>0</v>
      </c>
      <c r="DJ133" s="479">
        <f t="shared" si="59"/>
        <v>0</v>
      </c>
      <c r="DK133" s="479">
        <f t="shared" si="59"/>
        <v>0</v>
      </c>
      <c r="DL133" s="479">
        <f t="shared" si="59"/>
        <v>0</v>
      </c>
      <c r="DM133" s="479">
        <f t="shared" si="59"/>
        <v>0</v>
      </c>
      <c r="DN133" s="479">
        <f t="shared" si="59"/>
        <v>0</v>
      </c>
      <c r="DO133" s="479">
        <f t="shared" si="59"/>
        <v>0</v>
      </c>
      <c r="DP133" s="479">
        <f t="shared" si="59"/>
        <v>0</v>
      </c>
      <c r="DQ133" s="479">
        <f t="shared" si="59"/>
        <v>0</v>
      </c>
      <c r="DR133" s="479">
        <f t="shared" si="59"/>
        <v>0</v>
      </c>
      <c r="DS133" s="479">
        <f t="shared" si="59"/>
        <v>0</v>
      </c>
      <c r="DT133" s="479">
        <f t="shared" si="59"/>
        <v>0</v>
      </c>
      <c r="DU133" s="479">
        <f t="shared" si="59"/>
        <v>0</v>
      </c>
      <c r="DV133" s="479">
        <f t="shared" si="59"/>
        <v>0</v>
      </c>
      <c r="DW133" s="479">
        <f t="shared" si="59"/>
        <v>0</v>
      </c>
      <c r="DX133" s="479">
        <f t="shared" si="59"/>
        <v>0</v>
      </c>
      <c r="DY133" s="479">
        <f t="shared" si="59"/>
        <v>0</v>
      </c>
      <c r="DZ133" s="479">
        <f t="shared" si="59"/>
        <v>0</v>
      </c>
      <c r="EA133" s="479">
        <f t="shared" si="59"/>
        <v>0</v>
      </c>
      <c r="EB133" s="479">
        <f t="shared" si="59"/>
        <v>0</v>
      </c>
      <c r="EC133" s="479">
        <f t="shared" si="59"/>
        <v>0</v>
      </c>
      <c r="ED133" s="479">
        <f t="shared" si="59"/>
        <v>0</v>
      </c>
      <c r="EE133" s="479">
        <f t="shared" si="59"/>
        <v>5.793071487</v>
      </c>
      <c r="EF133" s="479">
        <f t="shared" si="59"/>
        <v>5.793071487</v>
      </c>
      <c r="EG133" s="479">
        <f t="shared" si="59"/>
        <v>5.793071487</v>
      </c>
      <c r="EH133" s="479">
        <f t="shared" si="59"/>
        <v>5.793071487</v>
      </c>
      <c r="EI133" s="479">
        <f t="shared" si="59"/>
        <v>5.793071487</v>
      </c>
      <c r="EJ133" s="479">
        <f t="shared" si="59"/>
        <v>5.793071487</v>
      </c>
      <c r="EK133" s="479">
        <f t="shared" si="59"/>
        <v>5.793071487</v>
      </c>
      <c r="EL133" s="479">
        <f t="shared" si="59"/>
        <v>0</v>
      </c>
      <c r="EM133" s="479">
        <f t="shared" si="59"/>
        <v>0</v>
      </c>
      <c r="EN133" s="479">
        <f t="shared" si="59"/>
        <v>0</v>
      </c>
      <c r="EO133" s="479">
        <f t="shared" si="59"/>
        <v>0</v>
      </c>
      <c r="EP133" s="479">
        <f t="shared" si="59"/>
        <v>0</v>
      </c>
      <c r="EQ133" s="479">
        <f t="shared" si="59"/>
        <v>5.793071487</v>
      </c>
      <c r="ER133" s="479">
        <f t="shared" si="59"/>
        <v>5.793071487</v>
      </c>
      <c r="ES133" s="479">
        <f t="shared" si="59"/>
        <v>5.793071487</v>
      </c>
      <c r="ET133" s="483">
        <f t="shared" si="59"/>
        <v>5.793071487</v>
      </c>
      <c r="EU133" s="483">
        <f t="shared" si="59"/>
        <v>5.793071487</v>
      </c>
      <c r="EV133" s="483">
        <f t="shared" si="59"/>
        <v>11.58614297</v>
      </c>
      <c r="EW133" s="483">
        <f t="shared" si="59"/>
        <v>11.58614297</v>
      </c>
      <c r="EX133" s="483">
        <f t="shared" si="59"/>
        <v>23.17228595</v>
      </c>
      <c r="EY133" s="483">
        <f t="shared" si="59"/>
        <v>28.96535743</v>
      </c>
      <c r="EZ133" s="483">
        <f t="shared" si="59"/>
        <v>28.96535743</v>
      </c>
      <c r="FA133" s="483">
        <f t="shared" si="59"/>
        <v>28.96535743</v>
      </c>
      <c r="FB133" s="483">
        <f t="shared" si="59"/>
        <v>28.96535743</v>
      </c>
      <c r="FC133" s="483">
        <f t="shared" si="59"/>
        <v>23.17228595</v>
      </c>
      <c r="FD133" s="483">
        <f t="shared" si="59"/>
        <v>52.13764338</v>
      </c>
      <c r="FE133" s="483">
        <f t="shared" si="59"/>
        <v>57.93071487</v>
      </c>
      <c r="FF133" s="483">
        <f t="shared" si="59"/>
        <v>52.13764338</v>
      </c>
      <c r="FG133" s="483">
        <f t="shared" si="59"/>
        <v>52.13764338</v>
      </c>
      <c r="FH133" s="483">
        <f t="shared" si="59"/>
        <v>69.51685784</v>
      </c>
      <c r="FI133" s="483">
        <f t="shared" si="59"/>
        <v>69.51685784</v>
      </c>
      <c r="FJ133" s="483">
        <f t="shared" si="59"/>
        <v>75.30992932</v>
      </c>
      <c r="FK133" s="483">
        <f t="shared" si="59"/>
        <v>104.2752868</v>
      </c>
      <c r="FL133" s="483">
        <f t="shared" si="59"/>
        <v>104.2752868</v>
      </c>
      <c r="FM133" s="483">
        <f t="shared" si="59"/>
        <v>110.0683582</v>
      </c>
      <c r="FN133" s="483">
        <f t="shared" si="59"/>
        <v>121.6545012</v>
      </c>
      <c r="FO133" s="483">
        <f t="shared" si="59"/>
        <v>104.2752868</v>
      </c>
      <c r="FP133" s="483">
        <f t="shared" si="59"/>
        <v>104.2752868</v>
      </c>
      <c r="FQ133" s="468"/>
      <c r="FR133" s="471"/>
      <c r="FS133" s="482">
        <f t="shared" si="10"/>
        <v>0.5</v>
      </c>
      <c r="FT133" s="473"/>
      <c r="FU133" s="474"/>
      <c r="FV133" s="469"/>
      <c r="FW133" s="469"/>
      <c r="FX133" s="469"/>
      <c r="FY133" s="469"/>
      <c r="FZ133" s="469"/>
      <c r="GA133" s="469"/>
      <c r="GB133" s="469"/>
      <c r="GC133" s="469"/>
      <c r="GD133" s="469"/>
      <c r="GE133" s="469"/>
      <c r="GF133" s="469"/>
      <c r="GG133" s="469"/>
      <c r="GH133" s="469"/>
      <c r="GI133" s="469"/>
      <c r="GJ133" s="469"/>
      <c r="GK133" s="469"/>
    </row>
    <row r="134" ht="15.75" customHeight="1">
      <c r="A134" s="472">
        <v>52.0</v>
      </c>
      <c r="B134" s="469" t="s">
        <v>152</v>
      </c>
      <c r="C134" s="474">
        <v>190010.0</v>
      </c>
      <c r="D134" s="466"/>
      <c r="E134" s="466"/>
      <c r="F134" s="466"/>
      <c r="G134" s="466"/>
      <c r="H134" s="466"/>
      <c r="I134" s="466"/>
      <c r="J134" s="467"/>
      <c r="K134" s="467"/>
      <c r="L134" s="467"/>
      <c r="M134" s="467"/>
      <c r="N134" s="467"/>
      <c r="O134" s="467"/>
      <c r="P134" s="467"/>
      <c r="Q134" s="467"/>
      <c r="R134" s="468"/>
      <c r="S134" s="468"/>
      <c r="T134" s="468"/>
      <c r="U134" s="469"/>
      <c r="V134" s="469"/>
      <c r="W134" s="469"/>
      <c r="X134" s="469"/>
      <c r="Y134" s="469"/>
      <c r="Z134" s="469"/>
      <c r="AA134" s="469"/>
      <c r="AB134" s="469"/>
      <c r="AC134" s="469"/>
      <c r="AD134" s="469"/>
      <c r="AE134" s="468"/>
      <c r="AF134" s="468"/>
      <c r="AG134" s="468"/>
      <c r="AH134" s="468"/>
      <c r="AI134" s="479">
        <f t="shared" ref="AI134:FP134" si="60">sum(AC55:AI55)/($C$134/100000)</f>
        <v>0</v>
      </c>
      <c r="AJ134" s="479">
        <f t="shared" si="60"/>
        <v>0</v>
      </c>
      <c r="AK134" s="479">
        <f t="shared" si="60"/>
        <v>0</v>
      </c>
      <c r="AL134" s="479">
        <f t="shared" si="60"/>
        <v>0</v>
      </c>
      <c r="AM134" s="479">
        <f t="shared" si="60"/>
        <v>0</v>
      </c>
      <c r="AN134" s="479">
        <f t="shared" si="60"/>
        <v>0</v>
      </c>
      <c r="AO134" s="479">
        <f t="shared" si="60"/>
        <v>0</v>
      </c>
      <c r="AP134" s="479">
        <f t="shared" si="60"/>
        <v>0</v>
      </c>
      <c r="AQ134" s="479">
        <f t="shared" si="60"/>
        <v>0</v>
      </c>
      <c r="AR134" s="479">
        <f t="shared" si="60"/>
        <v>1.05257618</v>
      </c>
      <c r="AS134" s="479">
        <f t="shared" si="60"/>
        <v>2.10515236</v>
      </c>
      <c r="AT134" s="479">
        <f t="shared" si="60"/>
        <v>2.631440451</v>
      </c>
      <c r="AU134" s="479">
        <f t="shared" si="60"/>
        <v>2.631440451</v>
      </c>
      <c r="AV134" s="479">
        <f t="shared" si="60"/>
        <v>2.631440451</v>
      </c>
      <c r="AW134" s="479">
        <f t="shared" si="60"/>
        <v>3.157728541</v>
      </c>
      <c r="AX134" s="479">
        <f t="shared" si="60"/>
        <v>3.684016631</v>
      </c>
      <c r="AY134" s="479">
        <f t="shared" si="60"/>
        <v>3.157728541</v>
      </c>
      <c r="AZ134" s="479">
        <f t="shared" si="60"/>
        <v>2.10515236</v>
      </c>
      <c r="BA134" s="479">
        <f t="shared" si="60"/>
        <v>1.57886427</v>
      </c>
      <c r="BB134" s="479">
        <f t="shared" si="60"/>
        <v>2.10515236</v>
      </c>
      <c r="BC134" s="479">
        <f t="shared" si="60"/>
        <v>3.157728541</v>
      </c>
      <c r="BD134" s="479">
        <f t="shared" si="60"/>
        <v>2.631440451</v>
      </c>
      <c r="BE134" s="479">
        <f t="shared" si="60"/>
        <v>2.631440451</v>
      </c>
      <c r="BF134" s="479">
        <f t="shared" si="60"/>
        <v>2.631440451</v>
      </c>
      <c r="BG134" s="479">
        <f t="shared" si="60"/>
        <v>5.789168991</v>
      </c>
      <c r="BH134" s="479">
        <f t="shared" si="60"/>
        <v>5.789168991</v>
      </c>
      <c r="BI134" s="479">
        <f t="shared" si="60"/>
        <v>5.789168991</v>
      </c>
      <c r="BJ134" s="479">
        <f t="shared" si="60"/>
        <v>4.736592811</v>
      </c>
      <c r="BK134" s="479">
        <f t="shared" si="60"/>
        <v>7.894321352</v>
      </c>
      <c r="BL134" s="479">
        <f t="shared" si="60"/>
        <v>8.420609442</v>
      </c>
      <c r="BM134" s="479">
        <f t="shared" si="60"/>
        <v>9.473185622</v>
      </c>
      <c r="BN134" s="479">
        <f t="shared" si="60"/>
        <v>7.894321352</v>
      </c>
      <c r="BO134" s="479">
        <f t="shared" si="60"/>
        <v>8.420609442</v>
      </c>
      <c r="BP134" s="479">
        <f t="shared" si="60"/>
        <v>10.5257618</v>
      </c>
      <c r="BQ134" s="479">
        <f t="shared" si="60"/>
        <v>10.5257618</v>
      </c>
      <c r="BR134" s="479">
        <f t="shared" si="60"/>
        <v>13.15720225</v>
      </c>
      <c r="BS134" s="479">
        <f t="shared" si="60"/>
        <v>13.68349034</v>
      </c>
      <c r="BT134" s="479">
        <f t="shared" si="60"/>
        <v>12.10462607</v>
      </c>
      <c r="BU134" s="479">
        <f t="shared" si="60"/>
        <v>12.10462607</v>
      </c>
      <c r="BV134" s="479">
        <f t="shared" si="60"/>
        <v>13.15720225</v>
      </c>
      <c r="BW134" s="479">
        <f t="shared" si="60"/>
        <v>10.5257618</v>
      </c>
      <c r="BX134" s="479">
        <f t="shared" si="60"/>
        <v>11.57833798</v>
      </c>
      <c r="BY134" s="479">
        <f t="shared" si="60"/>
        <v>7.368033261</v>
      </c>
      <c r="BZ134" s="479">
        <f t="shared" si="60"/>
        <v>5.789168991</v>
      </c>
      <c r="CA134" s="479">
        <f t="shared" si="60"/>
        <v>6.315457081</v>
      </c>
      <c r="CB134" s="479">
        <f t="shared" si="60"/>
        <v>8.420609442</v>
      </c>
      <c r="CC134" s="479">
        <f t="shared" si="60"/>
        <v>8.420609442</v>
      </c>
      <c r="CD134" s="479">
        <f t="shared" si="60"/>
        <v>8.946897532</v>
      </c>
      <c r="CE134" s="479">
        <f t="shared" si="60"/>
        <v>8.946897532</v>
      </c>
      <c r="CF134" s="479">
        <f t="shared" si="60"/>
        <v>7.894321352</v>
      </c>
      <c r="CG134" s="479">
        <f t="shared" si="60"/>
        <v>7.894321352</v>
      </c>
      <c r="CH134" s="479">
        <f t="shared" si="60"/>
        <v>7.894321352</v>
      </c>
      <c r="CI134" s="479">
        <f t="shared" si="60"/>
        <v>5.262880901</v>
      </c>
      <c r="CJ134" s="479">
        <f t="shared" si="60"/>
        <v>3.684016631</v>
      </c>
      <c r="CK134" s="479">
        <f t="shared" si="60"/>
        <v>3.157728541</v>
      </c>
      <c r="CL134" s="479">
        <f t="shared" si="60"/>
        <v>2.10515236</v>
      </c>
      <c r="CM134" s="479">
        <f t="shared" si="60"/>
        <v>2.631440451</v>
      </c>
      <c r="CN134" s="479">
        <f t="shared" si="60"/>
        <v>2.631440451</v>
      </c>
      <c r="CO134" s="479">
        <f t="shared" si="60"/>
        <v>2.631440451</v>
      </c>
      <c r="CP134" s="479">
        <f t="shared" si="60"/>
        <v>1.57886427</v>
      </c>
      <c r="CQ134" s="479">
        <f t="shared" si="60"/>
        <v>1.57886427</v>
      </c>
      <c r="CR134" s="479">
        <f t="shared" si="60"/>
        <v>1.57886427</v>
      </c>
      <c r="CS134" s="479">
        <f t="shared" si="60"/>
        <v>1.57886427</v>
      </c>
      <c r="CT134" s="479">
        <f t="shared" si="60"/>
        <v>1.05257618</v>
      </c>
      <c r="CU134" s="479">
        <f t="shared" si="60"/>
        <v>1.05257618</v>
      </c>
      <c r="CV134" s="479">
        <f t="shared" si="60"/>
        <v>0.5262880901</v>
      </c>
      <c r="CW134" s="479">
        <f t="shared" si="60"/>
        <v>0.5262880901</v>
      </c>
      <c r="CX134" s="479">
        <f t="shared" si="60"/>
        <v>1.05257618</v>
      </c>
      <c r="CY134" s="479">
        <f t="shared" si="60"/>
        <v>1.05257618</v>
      </c>
      <c r="CZ134" s="479">
        <f t="shared" si="60"/>
        <v>1.05257618</v>
      </c>
      <c r="DA134" s="479">
        <f t="shared" si="60"/>
        <v>1.05257618</v>
      </c>
      <c r="DB134" s="479">
        <f t="shared" si="60"/>
        <v>1.05257618</v>
      </c>
      <c r="DC134" s="479">
        <f t="shared" si="60"/>
        <v>2.10515236</v>
      </c>
      <c r="DD134" s="479">
        <f t="shared" si="60"/>
        <v>3.157728541</v>
      </c>
      <c r="DE134" s="479">
        <f t="shared" si="60"/>
        <v>2.631440451</v>
      </c>
      <c r="DF134" s="479">
        <f t="shared" si="60"/>
        <v>2.631440451</v>
      </c>
      <c r="DG134" s="479">
        <f t="shared" si="60"/>
        <v>2.631440451</v>
      </c>
      <c r="DH134" s="479">
        <f t="shared" si="60"/>
        <v>2.631440451</v>
      </c>
      <c r="DI134" s="479">
        <f t="shared" si="60"/>
        <v>2.631440451</v>
      </c>
      <c r="DJ134" s="479">
        <f t="shared" si="60"/>
        <v>1.57886427</v>
      </c>
      <c r="DK134" s="479">
        <f t="shared" si="60"/>
        <v>0.5262880901</v>
      </c>
      <c r="DL134" s="479">
        <f t="shared" si="60"/>
        <v>1.57886427</v>
      </c>
      <c r="DM134" s="479">
        <f t="shared" si="60"/>
        <v>1.57886427</v>
      </c>
      <c r="DN134" s="479">
        <f t="shared" si="60"/>
        <v>2.10515236</v>
      </c>
      <c r="DO134" s="479">
        <f t="shared" si="60"/>
        <v>1.57886427</v>
      </c>
      <c r="DP134" s="479">
        <f t="shared" si="60"/>
        <v>2.10515236</v>
      </c>
      <c r="DQ134" s="479">
        <f t="shared" si="60"/>
        <v>2.10515236</v>
      </c>
      <c r="DR134" s="479">
        <f t="shared" si="60"/>
        <v>4.210304721</v>
      </c>
      <c r="DS134" s="479">
        <f t="shared" si="60"/>
        <v>3.157728541</v>
      </c>
      <c r="DT134" s="479">
        <f t="shared" si="60"/>
        <v>4.210304721</v>
      </c>
      <c r="DU134" s="479">
        <f t="shared" si="60"/>
        <v>5.262880901</v>
      </c>
      <c r="DV134" s="479">
        <f t="shared" si="60"/>
        <v>5.789168991</v>
      </c>
      <c r="DW134" s="479">
        <f t="shared" si="60"/>
        <v>7.368033261</v>
      </c>
      <c r="DX134" s="479">
        <f t="shared" si="60"/>
        <v>8.420609442</v>
      </c>
      <c r="DY134" s="479">
        <f t="shared" si="60"/>
        <v>6.841745171</v>
      </c>
      <c r="DZ134" s="479">
        <f t="shared" si="60"/>
        <v>7.368033261</v>
      </c>
      <c r="EA134" s="479">
        <f t="shared" si="60"/>
        <v>6.841745171</v>
      </c>
      <c r="EB134" s="479">
        <f t="shared" si="60"/>
        <v>6.315457081</v>
      </c>
      <c r="EC134" s="479">
        <f t="shared" si="60"/>
        <v>6.315457081</v>
      </c>
      <c r="ED134" s="479">
        <f t="shared" si="60"/>
        <v>5.262880901</v>
      </c>
      <c r="EE134" s="479">
        <f t="shared" si="60"/>
        <v>8.420609442</v>
      </c>
      <c r="EF134" s="479">
        <f t="shared" si="60"/>
        <v>9.473185622</v>
      </c>
      <c r="EG134" s="479">
        <f t="shared" si="60"/>
        <v>9.473185622</v>
      </c>
      <c r="EH134" s="479">
        <f t="shared" si="60"/>
        <v>9.473185622</v>
      </c>
      <c r="EI134" s="479">
        <f t="shared" si="60"/>
        <v>9.473185622</v>
      </c>
      <c r="EJ134" s="479">
        <f t="shared" si="60"/>
        <v>10.5257618</v>
      </c>
      <c r="EK134" s="479">
        <f t="shared" si="60"/>
        <v>13.15720225</v>
      </c>
      <c r="EL134" s="479">
        <f t="shared" si="60"/>
        <v>13.68349034</v>
      </c>
      <c r="EM134" s="479">
        <f t="shared" si="60"/>
        <v>16.31493079</v>
      </c>
      <c r="EN134" s="479">
        <f t="shared" si="60"/>
        <v>19.47265933</v>
      </c>
      <c r="EO134" s="479">
        <f t="shared" si="60"/>
        <v>21.57781169</v>
      </c>
      <c r="EP134" s="479">
        <f t="shared" si="60"/>
        <v>24.73554023</v>
      </c>
      <c r="EQ134" s="479">
        <f t="shared" si="60"/>
        <v>28.41955687</v>
      </c>
      <c r="ER134" s="479">
        <f t="shared" si="60"/>
        <v>28.94584496</v>
      </c>
      <c r="ES134" s="479">
        <f t="shared" si="60"/>
        <v>29.99842114</v>
      </c>
      <c r="ET134" s="484">
        <f t="shared" si="60"/>
        <v>33.68243777</v>
      </c>
      <c r="EU134" s="484">
        <f t="shared" si="60"/>
        <v>52.10252092</v>
      </c>
      <c r="EV134" s="484">
        <f t="shared" si="60"/>
        <v>55.26024946</v>
      </c>
      <c r="EW134" s="484">
        <f t="shared" si="60"/>
        <v>56.83911373</v>
      </c>
      <c r="EX134" s="506">
        <f t="shared" si="60"/>
        <v>65.25972317</v>
      </c>
      <c r="EY134" s="506">
        <f t="shared" si="60"/>
        <v>77.36434924</v>
      </c>
      <c r="EZ134" s="506">
        <f t="shared" si="60"/>
        <v>93.15299195</v>
      </c>
      <c r="FA134" s="506">
        <f t="shared" si="60"/>
        <v>109.4679227</v>
      </c>
      <c r="FB134" s="506">
        <f t="shared" si="60"/>
        <v>118.4148203</v>
      </c>
      <c r="FC134" s="506">
        <f t="shared" si="60"/>
        <v>126.8354297</v>
      </c>
      <c r="FD134" s="506">
        <f t="shared" si="60"/>
        <v>148.9395295</v>
      </c>
      <c r="FE134" s="506">
        <f t="shared" si="60"/>
        <v>157.3601389</v>
      </c>
      <c r="FF134" s="506">
        <f t="shared" si="60"/>
        <v>178.4116625</v>
      </c>
      <c r="FG134" s="506">
        <f t="shared" si="60"/>
        <v>211.0415241</v>
      </c>
      <c r="FH134" s="506">
        <f t="shared" si="60"/>
        <v>229.4616073</v>
      </c>
      <c r="FI134" s="506">
        <f t="shared" si="60"/>
        <v>221.0409978</v>
      </c>
      <c r="FJ134" s="506">
        <f t="shared" si="60"/>
        <v>230.5141835</v>
      </c>
      <c r="FK134" s="506">
        <f t="shared" si="60"/>
        <v>224.7250145</v>
      </c>
      <c r="FL134" s="506">
        <f t="shared" si="60"/>
        <v>244.1976738</v>
      </c>
      <c r="FM134" s="506">
        <f t="shared" si="60"/>
        <v>263.1440451</v>
      </c>
      <c r="FN134" s="506">
        <f t="shared" si="60"/>
        <v>265.7754855</v>
      </c>
      <c r="FO134" s="506">
        <f t="shared" si="60"/>
        <v>244.1976738</v>
      </c>
      <c r="FP134" s="506">
        <f t="shared" si="60"/>
        <v>263.1440451</v>
      </c>
      <c r="FQ134" s="468"/>
      <c r="FR134" s="471"/>
      <c r="FS134" s="482">
        <f t="shared" si="10"/>
        <v>0.1904761905</v>
      </c>
      <c r="FT134" s="473"/>
      <c r="FU134" s="474"/>
      <c r="FV134" s="469"/>
      <c r="FW134" s="469"/>
      <c r="FX134" s="469"/>
      <c r="FY134" s="469"/>
      <c r="FZ134" s="469"/>
      <c r="GA134" s="469"/>
      <c r="GB134" s="469"/>
      <c r="GC134" s="469"/>
      <c r="GD134" s="469"/>
      <c r="GE134" s="469"/>
      <c r="GF134" s="469"/>
      <c r="GG134" s="469"/>
      <c r="GH134" s="469"/>
      <c r="GI134" s="469"/>
      <c r="GJ134" s="469"/>
      <c r="GK134" s="469"/>
    </row>
    <row r="135" ht="15.75" customHeight="1">
      <c r="A135" s="472">
        <v>53.0</v>
      </c>
      <c r="B135" s="469" t="s">
        <v>153</v>
      </c>
      <c r="C135" s="474">
        <v>159954.0</v>
      </c>
      <c r="D135" s="466"/>
      <c r="E135" s="466"/>
      <c r="F135" s="466"/>
      <c r="G135" s="466"/>
      <c r="H135" s="466"/>
      <c r="I135" s="466"/>
      <c r="J135" s="467"/>
      <c r="K135" s="467"/>
      <c r="L135" s="467"/>
      <c r="M135" s="467"/>
      <c r="N135" s="467"/>
      <c r="O135" s="467"/>
      <c r="P135" s="467"/>
      <c r="Q135" s="467"/>
      <c r="R135" s="468"/>
      <c r="S135" s="468"/>
      <c r="T135" s="468"/>
      <c r="U135" s="469"/>
      <c r="V135" s="469"/>
      <c r="W135" s="469"/>
      <c r="X135" s="469"/>
      <c r="Y135" s="469"/>
      <c r="Z135" s="469"/>
      <c r="AA135" s="469"/>
      <c r="AB135" s="469"/>
      <c r="AC135" s="469"/>
      <c r="AD135" s="469"/>
      <c r="AE135" s="468"/>
      <c r="AF135" s="468"/>
      <c r="AG135" s="468"/>
      <c r="AH135" s="468"/>
      <c r="AI135" s="479">
        <f t="shared" ref="AI135:FP135" si="61">sum(AC56:AI56)/($C$135/100000)</f>
        <v>0</v>
      </c>
      <c r="AJ135" s="479">
        <f t="shared" si="61"/>
        <v>0</v>
      </c>
      <c r="AK135" s="479">
        <f t="shared" si="61"/>
        <v>0</v>
      </c>
      <c r="AL135" s="479">
        <f t="shared" si="61"/>
        <v>0</v>
      </c>
      <c r="AM135" s="479">
        <f t="shared" si="61"/>
        <v>0</v>
      </c>
      <c r="AN135" s="479">
        <f t="shared" si="61"/>
        <v>0</v>
      </c>
      <c r="AO135" s="479">
        <f t="shared" si="61"/>
        <v>0</v>
      </c>
      <c r="AP135" s="479">
        <f t="shared" si="61"/>
        <v>0</v>
      </c>
      <c r="AQ135" s="479">
        <f t="shared" si="61"/>
        <v>0</v>
      </c>
      <c r="AR135" s="479">
        <f t="shared" si="61"/>
        <v>0</v>
      </c>
      <c r="AS135" s="479">
        <f t="shared" si="61"/>
        <v>0</v>
      </c>
      <c r="AT135" s="479">
        <f t="shared" si="61"/>
        <v>0</v>
      </c>
      <c r="AU135" s="479">
        <f t="shared" si="61"/>
        <v>0</v>
      </c>
      <c r="AV135" s="479">
        <f t="shared" si="61"/>
        <v>0</v>
      </c>
      <c r="AW135" s="479">
        <f t="shared" si="61"/>
        <v>0</v>
      </c>
      <c r="AX135" s="479">
        <f t="shared" si="61"/>
        <v>0</v>
      </c>
      <c r="AY135" s="479">
        <f t="shared" si="61"/>
        <v>0</v>
      </c>
      <c r="AZ135" s="479">
        <f t="shared" si="61"/>
        <v>0</v>
      </c>
      <c r="BA135" s="479">
        <f t="shared" si="61"/>
        <v>0</v>
      </c>
      <c r="BB135" s="479">
        <f t="shared" si="61"/>
        <v>0</v>
      </c>
      <c r="BC135" s="479">
        <f t="shared" si="61"/>
        <v>0</v>
      </c>
      <c r="BD135" s="479">
        <f t="shared" si="61"/>
        <v>0</v>
      </c>
      <c r="BE135" s="479">
        <f t="shared" si="61"/>
        <v>0</v>
      </c>
      <c r="BF135" s="479">
        <f t="shared" si="61"/>
        <v>0</v>
      </c>
      <c r="BG135" s="479">
        <f t="shared" si="61"/>
        <v>0</v>
      </c>
      <c r="BH135" s="479">
        <f t="shared" si="61"/>
        <v>0</v>
      </c>
      <c r="BI135" s="479">
        <f t="shared" si="61"/>
        <v>0</v>
      </c>
      <c r="BJ135" s="479">
        <f t="shared" si="61"/>
        <v>0</v>
      </c>
      <c r="BK135" s="479">
        <f t="shared" si="61"/>
        <v>0</v>
      </c>
      <c r="BL135" s="479">
        <f t="shared" si="61"/>
        <v>0.6251797392</v>
      </c>
      <c r="BM135" s="479">
        <f t="shared" si="61"/>
        <v>0.6251797392</v>
      </c>
      <c r="BN135" s="479">
        <f t="shared" si="61"/>
        <v>0.6251797392</v>
      </c>
      <c r="BO135" s="479">
        <f t="shared" si="61"/>
        <v>0.6251797392</v>
      </c>
      <c r="BP135" s="479">
        <f t="shared" si="61"/>
        <v>0.6251797392</v>
      </c>
      <c r="BQ135" s="479">
        <f t="shared" si="61"/>
        <v>0.6251797392</v>
      </c>
      <c r="BR135" s="479">
        <f t="shared" si="61"/>
        <v>0.6251797392</v>
      </c>
      <c r="BS135" s="479">
        <f t="shared" si="61"/>
        <v>1.875539218</v>
      </c>
      <c r="BT135" s="479">
        <f t="shared" si="61"/>
        <v>2.500718957</v>
      </c>
      <c r="BU135" s="479">
        <f t="shared" si="61"/>
        <v>3.125898696</v>
      </c>
      <c r="BV135" s="479">
        <f t="shared" si="61"/>
        <v>3.125898696</v>
      </c>
      <c r="BW135" s="479">
        <f t="shared" si="61"/>
        <v>3.751078435</v>
      </c>
      <c r="BX135" s="479">
        <f t="shared" si="61"/>
        <v>4.376258174</v>
      </c>
      <c r="BY135" s="479">
        <f t="shared" si="61"/>
        <v>4.376258174</v>
      </c>
      <c r="BZ135" s="479">
        <f t="shared" si="61"/>
        <v>2.500718957</v>
      </c>
      <c r="CA135" s="479">
        <f t="shared" si="61"/>
        <v>2.500718957</v>
      </c>
      <c r="CB135" s="479">
        <f t="shared" si="61"/>
        <v>1.875539218</v>
      </c>
      <c r="CC135" s="479">
        <f t="shared" si="61"/>
        <v>1.875539218</v>
      </c>
      <c r="CD135" s="479">
        <f t="shared" si="61"/>
        <v>2.500718957</v>
      </c>
      <c r="CE135" s="479">
        <f t="shared" si="61"/>
        <v>1.875539218</v>
      </c>
      <c r="CF135" s="479">
        <f t="shared" si="61"/>
        <v>5.001437913</v>
      </c>
      <c r="CG135" s="479">
        <f t="shared" si="61"/>
        <v>5.001437913</v>
      </c>
      <c r="CH135" s="479">
        <f t="shared" si="61"/>
        <v>5.626617653</v>
      </c>
      <c r="CI135" s="479">
        <f t="shared" si="61"/>
        <v>6.251797392</v>
      </c>
      <c r="CJ135" s="479">
        <f t="shared" si="61"/>
        <v>6.251797392</v>
      </c>
      <c r="CK135" s="479">
        <f t="shared" si="61"/>
        <v>5.001437913</v>
      </c>
      <c r="CL135" s="479">
        <f t="shared" si="61"/>
        <v>5.001437913</v>
      </c>
      <c r="CM135" s="479">
        <f t="shared" si="61"/>
        <v>3.751078435</v>
      </c>
      <c r="CN135" s="479">
        <f t="shared" si="61"/>
        <v>5.001437913</v>
      </c>
      <c r="CO135" s="479">
        <f t="shared" si="61"/>
        <v>3.751078435</v>
      </c>
      <c r="CP135" s="479">
        <f t="shared" si="61"/>
        <v>3.125898696</v>
      </c>
      <c r="CQ135" s="479">
        <f t="shared" si="61"/>
        <v>3.125898696</v>
      </c>
      <c r="CR135" s="479">
        <f t="shared" si="61"/>
        <v>3.751078435</v>
      </c>
      <c r="CS135" s="479">
        <f t="shared" si="61"/>
        <v>3.751078435</v>
      </c>
      <c r="CT135" s="479">
        <f t="shared" si="61"/>
        <v>1.875539218</v>
      </c>
      <c r="CU135" s="479">
        <f t="shared" si="61"/>
        <v>0.6251797392</v>
      </c>
      <c r="CV135" s="479">
        <f t="shared" si="61"/>
        <v>0.6251797392</v>
      </c>
      <c r="CW135" s="479">
        <f t="shared" si="61"/>
        <v>1.875539218</v>
      </c>
      <c r="CX135" s="479">
        <f t="shared" si="61"/>
        <v>1.875539218</v>
      </c>
      <c r="CY135" s="479">
        <f t="shared" si="61"/>
        <v>1.250359478</v>
      </c>
      <c r="CZ135" s="479">
        <f t="shared" si="61"/>
        <v>1.875539218</v>
      </c>
      <c r="DA135" s="479">
        <f t="shared" si="61"/>
        <v>1.875539218</v>
      </c>
      <c r="DB135" s="479">
        <f t="shared" si="61"/>
        <v>2.500718957</v>
      </c>
      <c r="DC135" s="479">
        <f t="shared" si="61"/>
        <v>2.500718957</v>
      </c>
      <c r="DD135" s="479">
        <f t="shared" si="61"/>
        <v>1.875539218</v>
      </c>
      <c r="DE135" s="479">
        <f t="shared" si="61"/>
        <v>1.875539218</v>
      </c>
      <c r="DF135" s="479">
        <f t="shared" si="61"/>
        <v>1.875539218</v>
      </c>
      <c r="DG135" s="479">
        <f t="shared" si="61"/>
        <v>1.250359478</v>
      </c>
      <c r="DH135" s="479">
        <f t="shared" si="61"/>
        <v>1.250359478</v>
      </c>
      <c r="DI135" s="479">
        <f t="shared" si="61"/>
        <v>1.250359478</v>
      </c>
      <c r="DJ135" s="479">
        <f t="shared" si="61"/>
        <v>1.250359478</v>
      </c>
      <c r="DK135" s="479">
        <f t="shared" si="61"/>
        <v>0.6251797392</v>
      </c>
      <c r="DL135" s="479">
        <f t="shared" si="61"/>
        <v>1.250359478</v>
      </c>
      <c r="DM135" s="479">
        <f t="shared" si="61"/>
        <v>1.250359478</v>
      </c>
      <c r="DN135" s="479">
        <f t="shared" si="61"/>
        <v>1.875539218</v>
      </c>
      <c r="DO135" s="479">
        <f t="shared" si="61"/>
        <v>1.875539218</v>
      </c>
      <c r="DP135" s="479">
        <f t="shared" si="61"/>
        <v>1.875539218</v>
      </c>
      <c r="DQ135" s="479">
        <f t="shared" si="61"/>
        <v>1.875539218</v>
      </c>
      <c r="DR135" s="479">
        <f t="shared" si="61"/>
        <v>2.500718957</v>
      </c>
      <c r="DS135" s="479">
        <f t="shared" si="61"/>
        <v>1.875539218</v>
      </c>
      <c r="DT135" s="479">
        <f t="shared" si="61"/>
        <v>1.875539218</v>
      </c>
      <c r="DU135" s="479">
        <f t="shared" si="61"/>
        <v>1.875539218</v>
      </c>
      <c r="DV135" s="479">
        <f t="shared" si="61"/>
        <v>1.875539218</v>
      </c>
      <c r="DW135" s="479">
        <f t="shared" si="61"/>
        <v>1.250359478</v>
      </c>
      <c r="DX135" s="479">
        <f t="shared" si="61"/>
        <v>1.250359478</v>
      </c>
      <c r="DY135" s="479">
        <f t="shared" si="61"/>
        <v>0.6251797392</v>
      </c>
      <c r="DZ135" s="479">
        <f t="shared" si="61"/>
        <v>0.6251797392</v>
      </c>
      <c r="EA135" s="479">
        <f t="shared" si="61"/>
        <v>0.6251797392</v>
      </c>
      <c r="EB135" s="479">
        <f t="shared" si="61"/>
        <v>0</v>
      </c>
      <c r="EC135" s="479">
        <f t="shared" si="61"/>
        <v>0</v>
      </c>
      <c r="ED135" s="479">
        <f t="shared" si="61"/>
        <v>0</v>
      </c>
      <c r="EE135" s="479">
        <f t="shared" si="61"/>
        <v>1.875539218</v>
      </c>
      <c r="EF135" s="479">
        <f t="shared" si="61"/>
        <v>2.500718957</v>
      </c>
      <c r="EG135" s="479">
        <f t="shared" si="61"/>
        <v>3.125898696</v>
      </c>
      <c r="EH135" s="479">
        <f t="shared" si="61"/>
        <v>5.626617653</v>
      </c>
      <c r="EI135" s="479">
        <f t="shared" si="61"/>
        <v>7.50215687</v>
      </c>
      <c r="EJ135" s="479">
        <f t="shared" si="61"/>
        <v>10.00287583</v>
      </c>
      <c r="EK135" s="479">
        <f t="shared" si="61"/>
        <v>15.62949348</v>
      </c>
      <c r="EL135" s="479">
        <f t="shared" si="61"/>
        <v>18.75539218</v>
      </c>
      <c r="EM135" s="479">
        <f t="shared" si="61"/>
        <v>25.63236931</v>
      </c>
      <c r="EN135" s="479">
        <f t="shared" si="61"/>
        <v>26.25754905</v>
      </c>
      <c r="EO135" s="479">
        <f t="shared" si="61"/>
        <v>31.25898696</v>
      </c>
      <c r="EP135" s="479">
        <f t="shared" si="61"/>
        <v>33.75970592</v>
      </c>
      <c r="EQ135" s="479">
        <f t="shared" si="61"/>
        <v>37.51078435</v>
      </c>
      <c r="ER135" s="479">
        <f t="shared" si="61"/>
        <v>50.63955887</v>
      </c>
      <c r="ES135" s="479">
        <f t="shared" si="61"/>
        <v>69.39495105</v>
      </c>
      <c r="ET135" s="480">
        <f t="shared" si="61"/>
        <v>66.89423209</v>
      </c>
      <c r="EU135" s="480">
        <f t="shared" si="61"/>
        <v>68.76977131</v>
      </c>
      <c r="EV135" s="480">
        <f t="shared" si="61"/>
        <v>70.02013079</v>
      </c>
      <c r="EW135" s="480">
        <f t="shared" si="61"/>
        <v>97.52803931</v>
      </c>
      <c r="EX135" s="507">
        <f t="shared" si="61"/>
        <v>110.6568138</v>
      </c>
      <c r="EY135" s="507">
        <f t="shared" si="61"/>
        <v>113.1575328</v>
      </c>
      <c r="EZ135" s="507">
        <f t="shared" si="61"/>
        <v>110.0316341</v>
      </c>
      <c r="FA135" s="507">
        <f t="shared" si="61"/>
        <v>109.4064544</v>
      </c>
      <c r="FB135" s="507">
        <f t="shared" si="61"/>
        <v>110.0316341</v>
      </c>
      <c r="FC135" s="507">
        <f t="shared" si="61"/>
        <v>105.0301962</v>
      </c>
      <c r="FD135" s="507">
        <f t="shared" si="61"/>
        <v>81.27336609</v>
      </c>
      <c r="FE135" s="507">
        <f t="shared" si="61"/>
        <v>67.51941183</v>
      </c>
      <c r="FF135" s="507">
        <f t="shared" si="61"/>
        <v>56.89135626</v>
      </c>
      <c r="FG135" s="507">
        <f t="shared" si="61"/>
        <v>46.2633007</v>
      </c>
      <c r="FH135" s="507">
        <f t="shared" si="61"/>
        <v>46.2633007</v>
      </c>
      <c r="FI135" s="507">
        <f t="shared" si="61"/>
        <v>44.38776148</v>
      </c>
      <c r="FJ135" s="507">
        <f t="shared" si="61"/>
        <v>48.76401966</v>
      </c>
      <c r="FK135" s="507">
        <f t="shared" si="61"/>
        <v>47.51366018</v>
      </c>
      <c r="FL135" s="507">
        <f t="shared" si="61"/>
        <v>51.88991835</v>
      </c>
      <c r="FM135" s="507">
        <f t="shared" si="61"/>
        <v>48.76401966</v>
      </c>
      <c r="FN135" s="507">
        <f t="shared" si="61"/>
        <v>44.38776148</v>
      </c>
      <c r="FO135" s="507">
        <f t="shared" si="61"/>
        <v>48.76401966</v>
      </c>
      <c r="FP135" s="507">
        <f t="shared" si="61"/>
        <v>48.13883992</v>
      </c>
      <c r="FQ135" s="468"/>
      <c r="FR135" s="471"/>
      <c r="FS135" s="482">
        <f t="shared" si="10"/>
        <v>0.08450704225</v>
      </c>
      <c r="FT135" s="473"/>
      <c r="FU135" s="474"/>
      <c r="FV135" s="469"/>
      <c r="FW135" s="469"/>
      <c r="FX135" s="469"/>
      <c r="FY135" s="469"/>
      <c r="FZ135" s="469"/>
      <c r="GA135" s="469"/>
      <c r="GB135" s="469"/>
      <c r="GC135" s="469"/>
      <c r="GD135" s="469"/>
      <c r="GE135" s="469"/>
      <c r="GF135" s="469"/>
      <c r="GG135" s="469"/>
      <c r="GH135" s="469"/>
      <c r="GI135" s="469"/>
      <c r="GJ135" s="469"/>
      <c r="GK135" s="469"/>
    </row>
    <row r="136" ht="15.75" customHeight="1">
      <c r="A136" s="472">
        <v>54.0</v>
      </c>
      <c r="B136" s="469" t="s">
        <v>154</v>
      </c>
      <c r="C136" s="474">
        <v>111222.0</v>
      </c>
      <c r="D136" s="466"/>
      <c r="E136" s="466"/>
      <c r="F136" s="466"/>
      <c r="G136" s="466"/>
      <c r="H136" s="466"/>
      <c r="I136" s="466"/>
      <c r="J136" s="467"/>
      <c r="K136" s="467"/>
      <c r="L136" s="467"/>
      <c r="M136" s="467"/>
      <c r="N136" s="467"/>
      <c r="O136" s="467"/>
      <c r="P136" s="467"/>
      <c r="Q136" s="467"/>
      <c r="R136" s="468"/>
      <c r="S136" s="468"/>
      <c r="T136" s="468"/>
      <c r="U136" s="469"/>
      <c r="V136" s="469"/>
      <c r="W136" s="469"/>
      <c r="X136" s="469"/>
      <c r="Y136" s="469"/>
      <c r="Z136" s="469"/>
      <c r="AA136" s="469"/>
      <c r="AB136" s="469"/>
      <c r="AC136" s="469"/>
      <c r="AD136" s="469"/>
      <c r="AE136" s="468"/>
      <c r="AF136" s="468"/>
      <c r="AG136" s="468"/>
      <c r="AH136" s="468"/>
      <c r="AI136" s="479">
        <f t="shared" ref="AI136:FP136" si="62">sum(AC57:AI57)/($C$136/100000)</f>
        <v>10.78923235</v>
      </c>
      <c r="AJ136" s="479">
        <f t="shared" si="62"/>
        <v>16.18384852</v>
      </c>
      <c r="AK136" s="479">
        <f t="shared" si="62"/>
        <v>17.08295121</v>
      </c>
      <c r="AL136" s="479">
        <f t="shared" si="62"/>
        <v>14.38564313</v>
      </c>
      <c r="AM136" s="479">
        <f t="shared" si="62"/>
        <v>13.48654043</v>
      </c>
      <c r="AN136" s="479">
        <f t="shared" si="62"/>
        <v>15.28474582</v>
      </c>
      <c r="AO136" s="479">
        <f t="shared" si="62"/>
        <v>16.18384852</v>
      </c>
      <c r="AP136" s="479">
        <f t="shared" si="62"/>
        <v>16.18384852</v>
      </c>
      <c r="AQ136" s="479">
        <f t="shared" si="62"/>
        <v>10.78923235</v>
      </c>
      <c r="AR136" s="479">
        <f t="shared" si="62"/>
        <v>11.68833504</v>
      </c>
      <c r="AS136" s="479">
        <f t="shared" si="62"/>
        <v>9.890129651</v>
      </c>
      <c r="AT136" s="479">
        <f t="shared" si="62"/>
        <v>9.890129651</v>
      </c>
      <c r="AU136" s="479">
        <f t="shared" si="62"/>
        <v>4.495513478</v>
      </c>
      <c r="AV136" s="479">
        <f t="shared" si="62"/>
        <v>4.495513478</v>
      </c>
      <c r="AW136" s="479">
        <f t="shared" si="62"/>
        <v>4.495513478</v>
      </c>
      <c r="AX136" s="479">
        <f t="shared" si="62"/>
        <v>5.394616173</v>
      </c>
      <c r="AY136" s="479">
        <f t="shared" si="62"/>
        <v>3.596410782</v>
      </c>
      <c r="AZ136" s="479">
        <f t="shared" si="62"/>
        <v>5.394616173</v>
      </c>
      <c r="BA136" s="479">
        <f t="shared" si="62"/>
        <v>5.394616173</v>
      </c>
      <c r="BB136" s="479">
        <f t="shared" si="62"/>
        <v>5.394616173</v>
      </c>
      <c r="BC136" s="479">
        <f t="shared" si="62"/>
        <v>3.596410782</v>
      </c>
      <c r="BD136" s="479">
        <f t="shared" si="62"/>
        <v>2.697308087</v>
      </c>
      <c r="BE136" s="479">
        <f t="shared" si="62"/>
        <v>3.596410782</v>
      </c>
      <c r="BF136" s="479">
        <f t="shared" si="62"/>
        <v>3.596410782</v>
      </c>
      <c r="BG136" s="479">
        <f t="shared" si="62"/>
        <v>1.798205391</v>
      </c>
      <c r="BH136" s="479">
        <f t="shared" si="62"/>
        <v>3.596410782</v>
      </c>
      <c r="BI136" s="479">
        <f t="shared" si="62"/>
        <v>3.596410782</v>
      </c>
      <c r="BJ136" s="479">
        <f t="shared" si="62"/>
        <v>3.596410782</v>
      </c>
      <c r="BK136" s="479">
        <f t="shared" si="62"/>
        <v>3.596410782</v>
      </c>
      <c r="BL136" s="479">
        <f t="shared" si="62"/>
        <v>1.798205391</v>
      </c>
      <c r="BM136" s="479">
        <f t="shared" si="62"/>
        <v>1.798205391</v>
      </c>
      <c r="BN136" s="479">
        <f t="shared" si="62"/>
        <v>1.798205391</v>
      </c>
      <c r="BO136" s="479">
        <f t="shared" si="62"/>
        <v>0.8991026955</v>
      </c>
      <c r="BP136" s="479">
        <f t="shared" si="62"/>
        <v>0.8991026955</v>
      </c>
      <c r="BQ136" s="479">
        <f t="shared" si="62"/>
        <v>1.798205391</v>
      </c>
      <c r="BR136" s="479">
        <f t="shared" si="62"/>
        <v>8.09192426</v>
      </c>
      <c r="BS136" s="479">
        <f t="shared" si="62"/>
        <v>8.991026955</v>
      </c>
      <c r="BT136" s="479">
        <f t="shared" si="62"/>
        <v>8.991026955</v>
      </c>
      <c r="BU136" s="479">
        <f t="shared" si="62"/>
        <v>9.890129651</v>
      </c>
      <c r="BV136" s="479">
        <f t="shared" si="62"/>
        <v>9.890129651</v>
      </c>
      <c r="BW136" s="479">
        <f t="shared" si="62"/>
        <v>9.890129651</v>
      </c>
      <c r="BX136" s="479">
        <f t="shared" si="62"/>
        <v>8.991026955</v>
      </c>
      <c r="BY136" s="479">
        <f t="shared" si="62"/>
        <v>7.192821564</v>
      </c>
      <c r="BZ136" s="479">
        <f t="shared" si="62"/>
        <v>6.293718869</v>
      </c>
      <c r="CA136" s="479">
        <f t="shared" si="62"/>
        <v>8.09192426</v>
      </c>
      <c r="CB136" s="479">
        <f t="shared" si="62"/>
        <v>10.78923235</v>
      </c>
      <c r="CC136" s="479">
        <f t="shared" si="62"/>
        <v>9.890129651</v>
      </c>
      <c r="CD136" s="479">
        <f t="shared" si="62"/>
        <v>9.890129651</v>
      </c>
      <c r="CE136" s="479">
        <f t="shared" si="62"/>
        <v>10.78923235</v>
      </c>
      <c r="CF136" s="479">
        <f t="shared" si="62"/>
        <v>6.293718869</v>
      </c>
      <c r="CG136" s="479">
        <f t="shared" si="62"/>
        <v>7.192821564</v>
      </c>
      <c r="CH136" s="479">
        <f t="shared" si="62"/>
        <v>8.09192426</v>
      </c>
      <c r="CI136" s="479">
        <f t="shared" si="62"/>
        <v>5.394616173</v>
      </c>
      <c r="CJ136" s="479">
        <f t="shared" si="62"/>
        <v>6.293718869</v>
      </c>
      <c r="CK136" s="479">
        <f t="shared" si="62"/>
        <v>6.293718869</v>
      </c>
      <c r="CL136" s="479">
        <f t="shared" si="62"/>
        <v>5.394616173</v>
      </c>
      <c r="CM136" s="479">
        <f t="shared" si="62"/>
        <v>5.394616173</v>
      </c>
      <c r="CN136" s="479">
        <f t="shared" si="62"/>
        <v>8.09192426</v>
      </c>
      <c r="CO136" s="479">
        <f t="shared" si="62"/>
        <v>5.394616173</v>
      </c>
      <c r="CP136" s="479">
        <f t="shared" si="62"/>
        <v>4.495513478</v>
      </c>
      <c r="CQ136" s="479">
        <f t="shared" si="62"/>
        <v>3.596410782</v>
      </c>
      <c r="CR136" s="479">
        <f t="shared" si="62"/>
        <v>3.596410782</v>
      </c>
      <c r="CS136" s="479">
        <f t="shared" si="62"/>
        <v>4.495513478</v>
      </c>
      <c r="CT136" s="479">
        <f t="shared" si="62"/>
        <v>4.495513478</v>
      </c>
      <c r="CU136" s="479">
        <f t="shared" si="62"/>
        <v>0.8991026955</v>
      </c>
      <c r="CV136" s="479">
        <f t="shared" si="62"/>
        <v>0.8991026955</v>
      </c>
      <c r="CW136" s="479">
        <f t="shared" si="62"/>
        <v>3.596410782</v>
      </c>
      <c r="CX136" s="479">
        <f t="shared" si="62"/>
        <v>4.495513478</v>
      </c>
      <c r="CY136" s="479">
        <f t="shared" si="62"/>
        <v>4.495513478</v>
      </c>
      <c r="CZ136" s="479">
        <f t="shared" si="62"/>
        <v>3.596410782</v>
      </c>
      <c r="DA136" s="479">
        <f t="shared" si="62"/>
        <v>3.596410782</v>
      </c>
      <c r="DB136" s="479">
        <f t="shared" si="62"/>
        <v>5.394616173</v>
      </c>
      <c r="DC136" s="479">
        <f t="shared" si="62"/>
        <v>5.394616173</v>
      </c>
      <c r="DD136" s="479">
        <f t="shared" si="62"/>
        <v>2.697308087</v>
      </c>
      <c r="DE136" s="479">
        <f t="shared" si="62"/>
        <v>1.798205391</v>
      </c>
      <c r="DF136" s="479">
        <f t="shared" si="62"/>
        <v>1.798205391</v>
      </c>
      <c r="DG136" s="479">
        <f t="shared" si="62"/>
        <v>3.596410782</v>
      </c>
      <c r="DH136" s="479">
        <f t="shared" si="62"/>
        <v>4.495513478</v>
      </c>
      <c r="DI136" s="479">
        <f t="shared" si="62"/>
        <v>2.697308087</v>
      </c>
      <c r="DJ136" s="479">
        <f t="shared" si="62"/>
        <v>2.697308087</v>
      </c>
      <c r="DK136" s="479">
        <f t="shared" si="62"/>
        <v>2.697308087</v>
      </c>
      <c r="DL136" s="479">
        <f t="shared" si="62"/>
        <v>2.697308087</v>
      </c>
      <c r="DM136" s="479">
        <f t="shared" si="62"/>
        <v>2.697308087</v>
      </c>
      <c r="DN136" s="479">
        <f t="shared" si="62"/>
        <v>0.8991026955</v>
      </c>
      <c r="DO136" s="479">
        <f t="shared" si="62"/>
        <v>0</v>
      </c>
      <c r="DP136" s="479">
        <f t="shared" si="62"/>
        <v>0</v>
      </c>
      <c r="DQ136" s="479">
        <f t="shared" si="62"/>
        <v>0.8991026955</v>
      </c>
      <c r="DR136" s="479">
        <f t="shared" si="62"/>
        <v>0.8991026955</v>
      </c>
      <c r="DS136" s="479">
        <f t="shared" si="62"/>
        <v>0.8991026955</v>
      </c>
      <c r="DT136" s="479">
        <f t="shared" si="62"/>
        <v>0.8991026955</v>
      </c>
      <c r="DU136" s="479">
        <f t="shared" si="62"/>
        <v>5.394616173</v>
      </c>
      <c r="DV136" s="479">
        <f t="shared" si="62"/>
        <v>7.192821564</v>
      </c>
      <c r="DW136" s="479">
        <f t="shared" si="62"/>
        <v>8.09192426</v>
      </c>
      <c r="DX136" s="479">
        <f t="shared" si="62"/>
        <v>7.192821564</v>
      </c>
      <c r="DY136" s="479">
        <f t="shared" si="62"/>
        <v>8.991026955</v>
      </c>
      <c r="DZ136" s="479">
        <f t="shared" si="62"/>
        <v>8.991026955</v>
      </c>
      <c r="EA136" s="479">
        <f t="shared" si="62"/>
        <v>9.890129651</v>
      </c>
      <c r="EB136" s="479">
        <f t="shared" si="62"/>
        <v>7.192821564</v>
      </c>
      <c r="EC136" s="479">
        <f t="shared" si="62"/>
        <v>5.394616173</v>
      </c>
      <c r="ED136" s="479">
        <f t="shared" si="62"/>
        <v>5.394616173</v>
      </c>
      <c r="EE136" s="479">
        <f t="shared" si="62"/>
        <v>5.394616173</v>
      </c>
      <c r="EF136" s="479">
        <f t="shared" si="62"/>
        <v>4.495513478</v>
      </c>
      <c r="EG136" s="479">
        <f t="shared" si="62"/>
        <v>4.495513478</v>
      </c>
      <c r="EH136" s="479">
        <f t="shared" si="62"/>
        <v>3.596410782</v>
      </c>
      <c r="EI136" s="479">
        <f t="shared" si="62"/>
        <v>1.798205391</v>
      </c>
      <c r="EJ136" s="479">
        <f t="shared" si="62"/>
        <v>4.495513478</v>
      </c>
      <c r="EK136" s="479">
        <f t="shared" si="62"/>
        <v>7.192821564</v>
      </c>
      <c r="EL136" s="479">
        <f t="shared" si="62"/>
        <v>12.58743774</v>
      </c>
      <c r="EM136" s="479">
        <f t="shared" si="62"/>
        <v>14.38564313</v>
      </c>
      <c r="EN136" s="479">
        <f t="shared" si="62"/>
        <v>24.27577278</v>
      </c>
      <c r="EO136" s="479">
        <f t="shared" si="62"/>
        <v>26.97308087</v>
      </c>
      <c r="EP136" s="479">
        <f t="shared" si="62"/>
        <v>40.4596213</v>
      </c>
      <c r="EQ136" s="479">
        <f t="shared" si="62"/>
        <v>44.95513478</v>
      </c>
      <c r="ER136" s="479">
        <f t="shared" si="62"/>
        <v>68.33180486</v>
      </c>
      <c r="ES136" s="479">
        <f t="shared" si="62"/>
        <v>80.9192426</v>
      </c>
      <c r="ET136" s="481">
        <f t="shared" si="62"/>
        <v>106.0941181</v>
      </c>
      <c r="EU136" s="481">
        <f t="shared" si="62"/>
        <v>123.1770693</v>
      </c>
      <c r="EV136" s="481">
        <f t="shared" si="62"/>
        <v>127.6725828</v>
      </c>
      <c r="EW136" s="481">
        <f t="shared" si="62"/>
        <v>136.6636097</v>
      </c>
      <c r="EX136" s="506">
        <f t="shared" si="62"/>
        <v>178.9214364</v>
      </c>
      <c r="EY136" s="506">
        <f t="shared" si="62"/>
        <v>179.8205391</v>
      </c>
      <c r="EZ136" s="506">
        <f t="shared" si="62"/>
        <v>205.8945173</v>
      </c>
      <c r="FA136" s="506">
        <f t="shared" si="62"/>
        <v>214.8855442</v>
      </c>
      <c r="FB136" s="506">
        <f t="shared" si="62"/>
        <v>198.7016957</v>
      </c>
      <c r="FC136" s="506">
        <f t="shared" si="62"/>
        <v>196.9034903</v>
      </c>
      <c r="FD136" s="506">
        <f t="shared" si="62"/>
        <v>203.1972092</v>
      </c>
      <c r="FE136" s="506">
        <f t="shared" si="62"/>
        <v>183.4169499</v>
      </c>
      <c r="FF136" s="506">
        <f t="shared" si="62"/>
        <v>188.8115661</v>
      </c>
      <c r="FG136" s="506">
        <f t="shared" si="62"/>
        <v>187.0133607</v>
      </c>
      <c r="FH136" s="506">
        <f t="shared" si="62"/>
        <v>169.0313068</v>
      </c>
      <c r="FI136" s="506">
        <f t="shared" si="62"/>
        <v>182.5178472</v>
      </c>
      <c r="FJ136" s="506">
        <f t="shared" si="62"/>
        <v>183.4169499</v>
      </c>
      <c r="FK136" s="506">
        <f t="shared" si="62"/>
        <v>183.4169499</v>
      </c>
      <c r="FL136" s="506">
        <f t="shared" si="62"/>
        <v>184.3160526</v>
      </c>
      <c r="FM136" s="506">
        <f t="shared" si="62"/>
        <v>182.5178472</v>
      </c>
      <c r="FN136" s="506">
        <f t="shared" si="62"/>
        <v>168.1322041</v>
      </c>
      <c r="FO136" s="506">
        <f t="shared" si="62"/>
        <v>232.8675981</v>
      </c>
      <c r="FP136" s="506">
        <f t="shared" si="62"/>
        <v>263.4370898</v>
      </c>
      <c r="FQ136" s="468"/>
      <c r="FR136" s="471"/>
      <c r="FS136" s="482">
        <f t="shared" si="10"/>
        <v>0.4433497537</v>
      </c>
      <c r="FT136" s="473"/>
      <c r="FU136" s="474"/>
      <c r="FV136" s="469"/>
      <c r="FW136" s="469"/>
      <c r="FX136" s="469"/>
      <c r="FY136" s="469"/>
      <c r="FZ136" s="469"/>
      <c r="GA136" s="469"/>
      <c r="GB136" s="469"/>
      <c r="GC136" s="469"/>
      <c r="GD136" s="469"/>
      <c r="GE136" s="469"/>
      <c r="GF136" s="469"/>
      <c r="GG136" s="469"/>
      <c r="GH136" s="469"/>
      <c r="GI136" s="469"/>
      <c r="GJ136" s="469"/>
      <c r="GK136" s="469"/>
    </row>
    <row r="137" ht="15.75" customHeight="1">
      <c r="A137" s="472">
        <v>55.0</v>
      </c>
      <c r="B137" s="469" t="s">
        <v>155</v>
      </c>
      <c r="C137" s="474">
        <v>139680.0</v>
      </c>
      <c r="D137" s="466"/>
      <c r="E137" s="466"/>
      <c r="F137" s="466"/>
      <c r="G137" s="466"/>
      <c r="H137" s="466"/>
      <c r="I137" s="466"/>
      <c r="J137" s="467"/>
      <c r="K137" s="467"/>
      <c r="L137" s="467"/>
      <c r="M137" s="467"/>
      <c r="N137" s="467"/>
      <c r="O137" s="467"/>
      <c r="P137" s="467"/>
      <c r="Q137" s="467"/>
      <c r="R137" s="468"/>
      <c r="S137" s="468"/>
      <c r="T137" s="468"/>
      <c r="U137" s="469"/>
      <c r="V137" s="469"/>
      <c r="W137" s="469"/>
      <c r="X137" s="469"/>
      <c r="Y137" s="469"/>
      <c r="Z137" s="469"/>
      <c r="AA137" s="469"/>
      <c r="AB137" s="469"/>
      <c r="AC137" s="469"/>
      <c r="AD137" s="469"/>
      <c r="AE137" s="468"/>
      <c r="AF137" s="468"/>
      <c r="AG137" s="468"/>
      <c r="AH137" s="468"/>
      <c r="AI137" s="479">
        <f t="shared" ref="AI137:FP137" si="63">sum(AC58:AI58)/($C$137/100000)</f>
        <v>0</v>
      </c>
      <c r="AJ137" s="479">
        <f t="shared" si="63"/>
        <v>0</v>
      </c>
      <c r="AK137" s="479">
        <f t="shared" si="63"/>
        <v>0</v>
      </c>
      <c r="AL137" s="479">
        <f t="shared" si="63"/>
        <v>0</v>
      </c>
      <c r="AM137" s="479">
        <f t="shared" si="63"/>
        <v>0</v>
      </c>
      <c r="AN137" s="479">
        <f t="shared" si="63"/>
        <v>0</v>
      </c>
      <c r="AO137" s="479">
        <f t="shared" si="63"/>
        <v>0</v>
      </c>
      <c r="AP137" s="479">
        <f t="shared" si="63"/>
        <v>0</v>
      </c>
      <c r="AQ137" s="479">
        <f t="shared" si="63"/>
        <v>0</v>
      </c>
      <c r="AR137" s="479">
        <f t="shared" si="63"/>
        <v>0</v>
      </c>
      <c r="AS137" s="479">
        <f t="shared" si="63"/>
        <v>0</v>
      </c>
      <c r="AT137" s="479">
        <f t="shared" si="63"/>
        <v>0</v>
      </c>
      <c r="AU137" s="479">
        <f t="shared" si="63"/>
        <v>0</v>
      </c>
      <c r="AV137" s="479">
        <f t="shared" si="63"/>
        <v>0.7159221077</v>
      </c>
      <c r="AW137" s="479">
        <f t="shared" si="63"/>
        <v>0.7159221077</v>
      </c>
      <c r="AX137" s="479">
        <f t="shared" si="63"/>
        <v>0.7159221077</v>
      </c>
      <c r="AY137" s="479">
        <f t="shared" si="63"/>
        <v>0.7159221077</v>
      </c>
      <c r="AZ137" s="479">
        <f t="shared" si="63"/>
        <v>0.7159221077</v>
      </c>
      <c r="BA137" s="479">
        <f t="shared" si="63"/>
        <v>0.7159221077</v>
      </c>
      <c r="BB137" s="479">
        <f t="shared" si="63"/>
        <v>0.7159221077</v>
      </c>
      <c r="BC137" s="479">
        <f t="shared" si="63"/>
        <v>0</v>
      </c>
      <c r="BD137" s="479">
        <f t="shared" si="63"/>
        <v>0</v>
      </c>
      <c r="BE137" s="479">
        <f t="shared" si="63"/>
        <v>0</v>
      </c>
      <c r="BF137" s="479">
        <f t="shared" si="63"/>
        <v>0.7159221077</v>
      </c>
      <c r="BG137" s="479">
        <f t="shared" si="63"/>
        <v>1.431844215</v>
      </c>
      <c r="BH137" s="479">
        <f t="shared" si="63"/>
        <v>1.431844215</v>
      </c>
      <c r="BI137" s="479">
        <f t="shared" si="63"/>
        <v>2.147766323</v>
      </c>
      <c r="BJ137" s="479">
        <f t="shared" si="63"/>
        <v>2.863688431</v>
      </c>
      <c r="BK137" s="479">
        <f t="shared" si="63"/>
        <v>3.579610538</v>
      </c>
      <c r="BL137" s="479">
        <f t="shared" si="63"/>
        <v>5.727376861</v>
      </c>
      <c r="BM137" s="479">
        <f t="shared" si="63"/>
        <v>7.875143184</v>
      </c>
      <c r="BN137" s="479">
        <f t="shared" si="63"/>
        <v>9.3069874</v>
      </c>
      <c r="BO137" s="479">
        <f t="shared" si="63"/>
        <v>10.02290951</v>
      </c>
      <c r="BP137" s="479">
        <f t="shared" si="63"/>
        <v>11.45475372</v>
      </c>
      <c r="BQ137" s="479">
        <f t="shared" si="63"/>
        <v>12.17067583</v>
      </c>
      <c r="BR137" s="479">
        <f t="shared" si="63"/>
        <v>16.46620848</v>
      </c>
      <c r="BS137" s="479">
        <f t="shared" si="63"/>
        <v>15.03436426</v>
      </c>
      <c r="BT137" s="479">
        <f t="shared" si="63"/>
        <v>15.03436426</v>
      </c>
      <c r="BU137" s="479">
        <f t="shared" si="63"/>
        <v>16.46620848</v>
      </c>
      <c r="BV137" s="479">
        <f t="shared" si="63"/>
        <v>17.18213058</v>
      </c>
      <c r="BW137" s="479">
        <f t="shared" si="63"/>
        <v>15.75028637</v>
      </c>
      <c r="BX137" s="479">
        <f t="shared" si="63"/>
        <v>15.75028637</v>
      </c>
      <c r="BY137" s="479">
        <f t="shared" si="63"/>
        <v>11.45475372</v>
      </c>
      <c r="BZ137" s="479">
        <f t="shared" si="63"/>
        <v>16.46620848</v>
      </c>
      <c r="CA137" s="479">
        <f t="shared" si="63"/>
        <v>21.47766323</v>
      </c>
      <c r="CB137" s="479">
        <f t="shared" si="63"/>
        <v>20.04581901</v>
      </c>
      <c r="CC137" s="479">
        <f t="shared" si="63"/>
        <v>19.32989691</v>
      </c>
      <c r="CD137" s="479">
        <f t="shared" si="63"/>
        <v>21.47766323</v>
      </c>
      <c r="CE137" s="479">
        <f t="shared" si="63"/>
        <v>24.34135166</v>
      </c>
      <c r="CF137" s="479">
        <f t="shared" si="63"/>
        <v>26.48911798</v>
      </c>
      <c r="CG137" s="479">
        <f t="shared" si="63"/>
        <v>25.05727377</v>
      </c>
      <c r="CH137" s="479">
        <f t="shared" si="63"/>
        <v>24.34135166</v>
      </c>
      <c r="CI137" s="479">
        <f t="shared" si="63"/>
        <v>27.20504009</v>
      </c>
      <c r="CJ137" s="479">
        <f t="shared" si="63"/>
        <v>27.20504009</v>
      </c>
      <c r="CK137" s="479">
        <f t="shared" si="63"/>
        <v>25.77319588</v>
      </c>
      <c r="CL137" s="479">
        <f t="shared" si="63"/>
        <v>25.05727377</v>
      </c>
      <c r="CM137" s="479">
        <f t="shared" si="63"/>
        <v>26.48911798</v>
      </c>
      <c r="CN137" s="479">
        <f t="shared" si="63"/>
        <v>26.48911798</v>
      </c>
      <c r="CO137" s="479">
        <f t="shared" si="63"/>
        <v>26.48911798</v>
      </c>
      <c r="CP137" s="479">
        <f t="shared" si="63"/>
        <v>27.20504009</v>
      </c>
      <c r="CQ137" s="479">
        <f t="shared" si="63"/>
        <v>32.93241695</v>
      </c>
      <c r="CR137" s="479">
        <f t="shared" si="63"/>
        <v>31.50057274</v>
      </c>
      <c r="CS137" s="479">
        <f t="shared" si="63"/>
        <v>32.21649485</v>
      </c>
      <c r="CT137" s="479">
        <f t="shared" si="63"/>
        <v>45.81901489</v>
      </c>
      <c r="CU137" s="479">
        <f t="shared" si="63"/>
        <v>91.63802978</v>
      </c>
      <c r="CV137" s="479">
        <f t="shared" si="63"/>
        <v>97.36540664</v>
      </c>
      <c r="CW137" s="479">
        <f t="shared" si="63"/>
        <v>124.5704467</v>
      </c>
      <c r="CX137" s="479">
        <f t="shared" si="63"/>
        <v>121.7067583</v>
      </c>
      <c r="CY137" s="479">
        <f t="shared" si="63"/>
        <v>125.2863688</v>
      </c>
      <c r="CZ137" s="479">
        <f t="shared" si="63"/>
        <v>127.4341352</v>
      </c>
      <c r="DA137" s="479">
        <f t="shared" si="63"/>
        <v>117.4112257</v>
      </c>
      <c r="DB137" s="479">
        <f t="shared" si="63"/>
        <v>72.30813288</v>
      </c>
      <c r="DC137" s="479">
        <f t="shared" si="63"/>
        <v>59.42153494</v>
      </c>
      <c r="DD137" s="479">
        <f t="shared" si="63"/>
        <v>29.35280641</v>
      </c>
      <c r="DE137" s="479">
        <f t="shared" si="63"/>
        <v>27.9209622</v>
      </c>
      <c r="DF137" s="479">
        <f t="shared" si="63"/>
        <v>25.05727377</v>
      </c>
      <c r="DG137" s="479">
        <f t="shared" si="63"/>
        <v>20.04581901</v>
      </c>
      <c r="DH137" s="479">
        <f t="shared" si="63"/>
        <v>17.18213058</v>
      </c>
      <c r="DI137" s="479">
        <f t="shared" si="63"/>
        <v>15.03436426</v>
      </c>
      <c r="DJ137" s="479">
        <f t="shared" si="63"/>
        <v>15.03436426</v>
      </c>
      <c r="DK137" s="479">
        <f t="shared" si="63"/>
        <v>15.75028637</v>
      </c>
      <c r="DL137" s="479">
        <f t="shared" si="63"/>
        <v>17.18213058</v>
      </c>
      <c r="DM137" s="479">
        <f t="shared" si="63"/>
        <v>16.46620848</v>
      </c>
      <c r="DN137" s="479">
        <f t="shared" si="63"/>
        <v>17.89805269</v>
      </c>
      <c r="DO137" s="479">
        <f t="shared" si="63"/>
        <v>22.19358534</v>
      </c>
      <c r="DP137" s="479">
        <f t="shared" si="63"/>
        <v>22.90950745</v>
      </c>
      <c r="DQ137" s="479">
        <f t="shared" si="63"/>
        <v>106.672394</v>
      </c>
      <c r="DR137" s="479">
        <f t="shared" si="63"/>
        <v>107.3883162</v>
      </c>
      <c r="DS137" s="479">
        <f t="shared" si="63"/>
        <v>109.5360825</v>
      </c>
      <c r="DT137" s="479">
        <f t="shared" si="63"/>
        <v>111.6838488</v>
      </c>
      <c r="DU137" s="479">
        <f t="shared" si="63"/>
        <v>115.9793814</v>
      </c>
      <c r="DV137" s="479">
        <f t="shared" si="63"/>
        <v>110.9679267</v>
      </c>
      <c r="DW137" s="479">
        <f t="shared" si="63"/>
        <v>114.5475372</v>
      </c>
      <c r="DX137" s="479">
        <f t="shared" si="63"/>
        <v>34.36426117</v>
      </c>
      <c r="DY137" s="479">
        <f t="shared" si="63"/>
        <v>32.93241695</v>
      </c>
      <c r="DZ137" s="479">
        <f t="shared" si="63"/>
        <v>29.35280641</v>
      </c>
      <c r="EA137" s="479">
        <f t="shared" si="63"/>
        <v>29.35280641</v>
      </c>
      <c r="EB137" s="479">
        <f t="shared" si="63"/>
        <v>22.90950745</v>
      </c>
      <c r="EC137" s="479">
        <f t="shared" si="63"/>
        <v>20.04581901</v>
      </c>
      <c r="ED137" s="479">
        <f t="shared" si="63"/>
        <v>18.6139748</v>
      </c>
      <c r="EE137" s="479">
        <f t="shared" si="63"/>
        <v>17.89805269</v>
      </c>
      <c r="EF137" s="479">
        <f t="shared" si="63"/>
        <v>19.32989691</v>
      </c>
      <c r="EG137" s="479">
        <f t="shared" si="63"/>
        <v>21.47766323</v>
      </c>
      <c r="EH137" s="479">
        <f t="shared" si="63"/>
        <v>22.19358534</v>
      </c>
      <c r="EI137" s="479">
        <f t="shared" si="63"/>
        <v>28.63688431</v>
      </c>
      <c r="EJ137" s="479">
        <f t="shared" si="63"/>
        <v>33.64833906</v>
      </c>
      <c r="EK137" s="479">
        <f t="shared" si="63"/>
        <v>31.50057274</v>
      </c>
      <c r="EL137" s="479">
        <f t="shared" si="63"/>
        <v>31.50057274</v>
      </c>
      <c r="EM137" s="479">
        <f t="shared" si="63"/>
        <v>37.2279496</v>
      </c>
      <c r="EN137" s="479">
        <f t="shared" si="63"/>
        <v>41.52348225</v>
      </c>
      <c r="EO137" s="479">
        <f t="shared" si="63"/>
        <v>38.65979381</v>
      </c>
      <c r="EP137" s="479">
        <f t="shared" si="63"/>
        <v>45.81901489</v>
      </c>
      <c r="EQ137" s="479">
        <f t="shared" si="63"/>
        <v>63.71706758</v>
      </c>
      <c r="ER137" s="479">
        <f t="shared" si="63"/>
        <v>70.87628866</v>
      </c>
      <c r="ES137" s="479">
        <f t="shared" si="63"/>
        <v>88.77434135</v>
      </c>
      <c r="ET137" s="481">
        <f t="shared" si="63"/>
        <v>90.92210767</v>
      </c>
      <c r="EU137" s="481">
        <f t="shared" si="63"/>
        <v>104.5246277</v>
      </c>
      <c r="EV137" s="481">
        <f t="shared" si="63"/>
        <v>115.2634593</v>
      </c>
      <c r="EW137" s="481">
        <f t="shared" si="63"/>
        <v>156.7869416</v>
      </c>
      <c r="EX137" s="507">
        <f t="shared" si="63"/>
        <v>171.1053837</v>
      </c>
      <c r="EY137" s="507">
        <f t="shared" si="63"/>
        <v>208.3333333</v>
      </c>
      <c r="EZ137" s="507">
        <f t="shared" si="63"/>
        <v>250.5727377</v>
      </c>
      <c r="FA137" s="507">
        <f t="shared" si="63"/>
        <v>287.8006873</v>
      </c>
      <c r="FB137" s="507">
        <f t="shared" si="63"/>
        <v>355.0973654</v>
      </c>
      <c r="FC137" s="507">
        <f t="shared" si="63"/>
        <v>369.4158076</v>
      </c>
      <c r="FD137" s="507">
        <f t="shared" si="63"/>
        <v>340.7789233</v>
      </c>
      <c r="FE137" s="507">
        <f t="shared" si="63"/>
        <v>351.5177549</v>
      </c>
      <c r="FF137" s="507">
        <f t="shared" si="63"/>
        <v>442.4398625</v>
      </c>
      <c r="FG137" s="507">
        <f t="shared" si="63"/>
        <v>485.395189</v>
      </c>
      <c r="FH137" s="507">
        <f t="shared" si="63"/>
        <v>549.8281787</v>
      </c>
      <c r="FI137" s="507">
        <f t="shared" si="63"/>
        <v>509.7365407</v>
      </c>
      <c r="FJ137" s="507">
        <f t="shared" si="63"/>
        <v>572.021764</v>
      </c>
      <c r="FK137" s="507">
        <f t="shared" si="63"/>
        <v>599.2268041</v>
      </c>
      <c r="FL137" s="507">
        <f t="shared" si="63"/>
        <v>668.6712486</v>
      </c>
      <c r="FM137" s="507">
        <f t="shared" si="63"/>
        <v>636.4547537</v>
      </c>
      <c r="FN137" s="507">
        <f t="shared" si="63"/>
        <v>607.1019473</v>
      </c>
      <c r="FO137" s="507">
        <f t="shared" si="63"/>
        <v>593.4994273</v>
      </c>
      <c r="FP137" s="507">
        <f t="shared" si="63"/>
        <v>579.8969072</v>
      </c>
      <c r="FQ137" s="468"/>
      <c r="FR137" s="471"/>
      <c r="FS137" s="482">
        <f t="shared" si="10"/>
        <v>0.1376404494</v>
      </c>
      <c r="FT137" s="473"/>
      <c r="FU137" s="474"/>
      <c r="FV137" s="469"/>
      <c r="FW137" s="469"/>
      <c r="FX137" s="469"/>
      <c r="FY137" s="469"/>
      <c r="FZ137" s="469"/>
      <c r="GA137" s="469"/>
      <c r="GB137" s="469"/>
      <c r="GC137" s="469"/>
      <c r="GD137" s="469"/>
      <c r="GE137" s="469"/>
      <c r="GF137" s="469"/>
      <c r="GG137" s="469"/>
      <c r="GH137" s="469"/>
      <c r="GI137" s="469"/>
      <c r="GJ137" s="469"/>
      <c r="GK137" s="469"/>
    </row>
    <row r="138" ht="15.75" customHeight="1">
      <c r="A138" s="472">
        <v>56.0</v>
      </c>
      <c r="B138" s="469" t="s">
        <v>156</v>
      </c>
      <c r="C138" s="474">
        <v>126698.0</v>
      </c>
      <c r="D138" s="466"/>
      <c r="E138" s="466"/>
      <c r="F138" s="466"/>
      <c r="G138" s="466"/>
      <c r="H138" s="466"/>
      <c r="I138" s="466"/>
      <c r="J138" s="467"/>
      <c r="K138" s="467"/>
      <c r="L138" s="467"/>
      <c r="M138" s="467"/>
      <c r="N138" s="467"/>
      <c r="O138" s="467"/>
      <c r="P138" s="467"/>
      <c r="Q138" s="467"/>
      <c r="R138" s="468"/>
      <c r="S138" s="468"/>
      <c r="T138" s="468"/>
      <c r="U138" s="469"/>
      <c r="V138" s="469"/>
      <c r="W138" s="469"/>
      <c r="X138" s="469"/>
      <c r="Y138" s="469"/>
      <c r="Z138" s="469"/>
      <c r="AA138" s="469"/>
      <c r="AB138" s="469"/>
      <c r="AC138" s="469"/>
      <c r="AD138" s="469"/>
      <c r="AE138" s="468"/>
      <c r="AF138" s="468"/>
      <c r="AG138" s="468"/>
      <c r="AH138" s="468"/>
      <c r="AI138" s="479">
        <f t="shared" ref="AI138:FP138" si="64">sum(AC59:AI59)/($C$138/100000)</f>
        <v>0</v>
      </c>
      <c r="AJ138" s="479">
        <f t="shared" si="64"/>
        <v>0</v>
      </c>
      <c r="AK138" s="479">
        <f t="shared" si="64"/>
        <v>0</v>
      </c>
      <c r="AL138" s="479">
        <f t="shared" si="64"/>
        <v>0</v>
      </c>
      <c r="AM138" s="479">
        <f t="shared" si="64"/>
        <v>0</v>
      </c>
      <c r="AN138" s="479">
        <f t="shared" si="64"/>
        <v>0</v>
      </c>
      <c r="AO138" s="479">
        <f t="shared" si="64"/>
        <v>0</v>
      </c>
      <c r="AP138" s="479">
        <f t="shared" si="64"/>
        <v>0</v>
      </c>
      <c r="AQ138" s="479">
        <f t="shared" si="64"/>
        <v>0</v>
      </c>
      <c r="AR138" s="479">
        <f t="shared" si="64"/>
        <v>0</v>
      </c>
      <c r="AS138" s="479">
        <f t="shared" si="64"/>
        <v>0</v>
      </c>
      <c r="AT138" s="479">
        <f t="shared" si="64"/>
        <v>0</v>
      </c>
      <c r="AU138" s="479">
        <f t="shared" si="64"/>
        <v>0</v>
      </c>
      <c r="AV138" s="479">
        <f t="shared" si="64"/>
        <v>0</v>
      </c>
      <c r="AW138" s="479">
        <f t="shared" si="64"/>
        <v>0</v>
      </c>
      <c r="AX138" s="479">
        <f t="shared" si="64"/>
        <v>0</v>
      </c>
      <c r="AY138" s="479">
        <f t="shared" si="64"/>
        <v>0</v>
      </c>
      <c r="AZ138" s="479">
        <f t="shared" si="64"/>
        <v>0</v>
      </c>
      <c r="BA138" s="479">
        <f t="shared" si="64"/>
        <v>0.7892784416</v>
      </c>
      <c r="BB138" s="479">
        <f t="shared" si="64"/>
        <v>0.7892784416</v>
      </c>
      <c r="BC138" s="479">
        <f t="shared" si="64"/>
        <v>0.7892784416</v>
      </c>
      <c r="BD138" s="479">
        <f t="shared" si="64"/>
        <v>0.7892784416</v>
      </c>
      <c r="BE138" s="479">
        <f t="shared" si="64"/>
        <v>0.7892784416</v>
      </c>
      <c r="BF138" s="479">
        <f t="shared" si="64"/>
        <v>0.7892784416</v>
      </c>
      <c r="BG138" s="479">
        <f t="shared" si="64"/>
        <v>2.367835325</v>
      </c>
      <c r="BH138" s="479">
        <f t="shared" si="64"/>
        <v>2.367835325</v>
      </c>
      <c r="BI138" s="479">
        <f t="shared" si="64"/>
        <v>2.367835325</v>
      </c>
      <c r="BJ138" s="479">
        <f t="shared" si="64"/>
        <v>2.367835325</v>
      </c>
      <c r="BK138" s="479">
        <f t="shared" si="64"/>
        <v>3.157113767</v>
      </c>
      <c r="BL138" s="479">
        <f t="shared" si="64"/>
        <v>3.157113767</v>
      </c>
      <c r="BM138" s="479">
        <f t="shared" si="64"/>
        <v>3.946392208</v>
      </c>
      <c r="BN138" s="479">
        <f t="shared" si="64"/>
        <v>3.946392208</v>
      </c>
      <c r="BO138" s="479">
        <f t="shared" si="64"/>
        <v>4.73567065</v>
      </c>
      <c r="BP138" s="479">
        <f t="shared" si="64"/>
        <v>4.73567065</v>
      </c>
      <c r="BQ138" s="479">
        <f t="shared" si="64"/>
        <v>6.314227533</v>
      </c>
      <c r="BR138" s="479">
        <f t="shared" si="64"/>
        <v>9.4713413</v>
      </c>
      <c r="BS138" s="479">
        <f t="shared" si="64"/>
        <v>10.26061974</v>
      </c>
      <c r="BT138" s="479">
        <f t="shared" si="64"/>
        <v>11.83917662</v>
      </c>
      <c r="BU138" s="479">
        <f t="shared" si="64"/>
        <v>16.57484727</v>
      </c>
      <c r="BV138" s="479">
        <f t="shared" si="64"/>
        <v>21.31051792</v>
      </c>
      <c r="BW138" s="479">
        <f t="shared" si="64"/>
        <v>21.31051792</v>
      </c>
      <c r="BX138" s="479">
        <f t="shared" si="64"/>
        <v>20.52123948</v>
      </c>
      <c r="BY138" s="479">
        <f t="shared" si="64"/>
        <v>16.57484727</v>
      </c>
      <c r="BZ138" s="479">
        <f t="shared" si="64"/>
        <v>17.36412572</v>
      </c>
      <c r="CA138" s="479">
        <f t="shared" si="64"/>
        <v>18.9426826</v>
      </c>
      <c r="CB138" s="479">
        <f t="shared" si="64"/>
        <v>13.41773351</v>
      </c>
      <c r="CC138" s="479">
        <f t="shared" si="64"/>
        <v>9.4713413</v>
      </c>
      <c r="CD138" s="479">
        <f t="shared" si="64"/>
        <v>11.83917662</v>
      </c>
      <c r="CE138" s="479">
        <f t="shared" si="64"/>
        <v>12.62845507</v>
      </c>
      <c r="CF138" s="479">
        <f t="shared" si="64"/>
        <v>16.57484727</v>
      </c>
      <c r="CG138" s="479">
        <f t="shared" si="64"/>
        <v>17.36412572</v>
      </c>
      <c r="CH138" s="479">
        <f t="shared" si="64"/>
        <v>14.20701195</v>
      </c>
      <c r="CI138" s="479">
        <f t="shared" si="64"/>
        <v>16.57484727</v>
      </c>
      <c r="CJ138" s="479">
        <f t="shared" si="64"/>
        <v>18.9426826</v>
      </c>
      <c r="CK138" s="479">
        <f t="shared" si="64"/>
        <v>16.57484727</v>
      </c>
      <c r="CL138" s="479">
        <f t="shared" si="64"/>
        <v>16.57484727</v>
      </c>
      <c r="CM138" s="479">
        <f t="shared" si="64"/>
        <v>17.36412572</v>
      </c>
      <c r="CN138" s="479">
        <f t="shared" si="64"/>
        <v>14.99629039</v>
      </c>
      <c r="CO138" s="479">
        <f t="shared" si="64"/>
        <v>23.67835325</v>
      </c>
      <c r="CP138" s="479">
        <f t="shared" si="64"/>
        <v>21.31051792</v>
      </c>
      <c r="CQ138" s="479">
        <f t="shared" si="64"/>
        <v>23.67835325</v>
      </c>
      <c r="CR138" s="479">
        <f t="shared" si="64"/>
        <v>23.67835325</v>
      </c>
      <c r="CS138" s="479">
        <f t="shared" si="64"/>
        <v>27.62474546</v>
      </c>
      <c r="CT138" s="479">
        <f t="shared" si="64"/>
        <v>26.83546702</v>
      </c>
      <c r="CU138" s="479">
        <f t="shared" si="64"/>
        <v>38.67464364</v>
      </c>
      <c r="CV138" s="479">
        <f t="shared" si="64"/>
        <v>40.25320052</v>
      </c>
      <c r="CW138" s="479">
        <f t="shared" si="64"/>
        <v>44.98887117</v>
      </c>
      <c r="CX138" s="479">
        <f t="shared" si="64"/>
        <v>39.46392208</v>
      </c>
      <c r="CY138" s="479">
        <f t="shared" si="64"/>
        <v>41.04247897</v>
      </c>
      <c r="CZ138" s="479">
        <f t="shared" si="64"/>
        <v>40.25320052</v>
      </c>
      <c r="DA138" s="479">
        <f t="shared" si="64"/>
        <v>44.19959273</v>
      </c>
      <c r="DB138" s="479">
        <f t="shared" si="64"/>
        <v>40.25320052</v>
      </c>
      <c r="DC138" s="479">
        <f t="shared" si="64"/>
        <v>32.36041611</v>
      </c>
      <c r="DD138" s="479">
        <f t="shared" si="64"/>
        <v>31.57113767</v>
      </c>
      <c r="DE138" s="479">
        <f t="shared" si="64"/>
        <v>33.14969455</v>
      </c>
      <c r="DF138" s="479">
        <f t="shared" si="64"/>
        <v>31.57113767</v>
      </c>
      <c r="DG138" s="479">
        <f t="shared" si="64"/>
        <v>29.99258078</v>
      </c>
      <c r="DH138" s="479">
        <f t="shared" si="64"/>
        <v>22.88907481</v>
      </c>
      <c r="DI138" s="479">
        <f t="shared" si="64"/>
        <v>15.78556883</v>
      </c>
      <c r="DJ138" s="479">
        <f t="shared" si="64"/>
        <v>14.20701195</v>
      </c>
      <c r="DK138" s="479">
        <f t="shared" si="64"/>
        <v>13.41773351</v>
      </c>
      <c r="DL138" s="479">
        <f t="shared" si="64"/>
        <v>12.62845507</v>
      </c>
      <c r="DM138" s="479">
        <f t="shared" si="64"/>
        <v>12.62845507</v>
      </c>
      <c r="DN138" s="479">
        <f t="shared" si="64"/>
        <v>13.41773351</v>
      </c>
      <c r="DO138" s="479">
        <f t="shared" si="64"/>
        <v>16.57484727</v>
      </c>
      <c r="DP138" s="479">
        <f t="shared" si="64"/>
        <v>20.52123948</v>
      </c>
      <c r="DQ138" s="479">
        <f t="shared" si="64"/>
        <v>20.52123948</v>
      </c>
      <c r="DR138" s="479">
        <f t="shared" si="64"/>
        <v>18.15340416</v>
      </c>
      <c r="DS138" s="479">
        <f t="shared" si="64"/>
        <v>15.78556883</v>
      </c>
      <c r="DT138" s="479">
        <f t="shared" si="64"/>
        <v>18.9426826</v>
      </c>
      <c r="DU138" s="479">
        <f t="shared" si="64"/>
        <v>16.57484727</v>
      </c>
      <c r="DV138" s="479">
        <f t="shared" si="64"/>
        <v>16.57484727</v>
      </c>
      <c r="DW138" s="479">
        <f t="shared" si="64"/>
        <v>12.62845507</v>
      </c>
      <c r="DX138" s="479">
        <f t="shared" si="64"/>
        <v>11.83917662</v>
      </c>
      <c r="DY138" s="479">
        <f t="shared" si="64"/>
        <v>11.04989818</v>
      </c>
      <c r="DZ138" s="479">
        <f t="shared" si="64"/>
        <v>12.62845507</v>
      </c>
      <c r="EA138" s="479">
        <f t="shared" si="64"/>
        <v>9.4713413</v>
      </c>
      <c r="EB138" s="479">
        <f t="shared" si="64"/>
        <v>9.4713413</v>
      </c>
      <c r="EC138" s="479">
        <f t="shared" si="64"/>
        <v>6.314227533</v>
      </c>
      <c r="ED138" s="479">
        <f t="shared" si="64"/>
        <v>8.682062858</v>
      </c>
      <c r="EE138" s="479">
        <f t="shared" si="64"/>
        <v>7.892784416</v>
      </c>
      <c r="EF138" s="479">
        <f t="shared" si="64"/>
        <v>7.892784416</v>
      </c>
      <c r="EG138" s="479">
        <f t="shared" si="64"/>
        <v>6.314227533</v>
      </c>
      <c r="EH138" s="479">
        <f t="shared" si="64"/>
        <v>9.4713413</v>
      </c>
      <c r="EI138" s="479">
        <f t="shared" si="64"/>
        <v>9.4713413</v>
      </c>
      <c r="EJ138" s="479">
        <f t="shared" si="64"/>
        <v>14.20701195</v>
      </c>
      <c r="EK138" s="479">
        <f t="shared" si="64"/>
        <v>14.20701195</v>
      </c>
      <c r="EL138" s="479">
        <f t="shared" si="64"/>
        <v>17.36412572</v>
      </c>
      <c r="EM138" s="479">
        <f t="shared" si="64"/>
        <v>24.46763169</v>
      </c>
      <c r="EN138" s="479">
        <f t="shared" si="64"/>
        <v>35.51752987</v>
      </c>
      <c r="EO138" s="479">
        <f t="shared" si="64"/>
        <v>32.36041611</v>
      </c>
      <c r="EP138" s="479">
        <f t="shared" si="64"/>
        <v>36.30680832</v>
      </c>
      <c r="EQ138" s="479">
        <f t="shared" si="64"/>
        <v>44.98887117</v>
      </c>
      <c r="ER138" s="479">
        <f t="shared" si="64"/>
        <v>51.30309871</v>
      </c>
      <c r="ES138" s="479">
        <f t="shared" si="64"/>
        <v>61.56371845</v>
      </c>
      <c r="ET138" s="480">
        <f t="shared" si="64"/>
        <v>73.40289507</v>
      </c>
      <c r="EU138" s="480">
        <f t="shared" si="64"/>
        <v>93.92413456</v>
      </c>
      <c r="EV138" s="480">
        <f t="shared" si="64"/>
        <v>104.9740327</v>
      </c>
      <c r="EW138" s="480">
        <f t="shared" si="64"/>
        <v>124.7059938</v>
      </c>
      <c r="EX138" s="506">
        <f t="shared" si="64"/>
        <v>134.9666135</v>
      </c>
      <c r="EY138" s="506">
        <f t="shared" si="64"/>
        <v>172.8519787</v>
      </c>
      <c r="EZ138" s="506">
        <f t="shared" si="64"/>
        <v>195.7410535</v>
      </c>
      <c r="FA138" s="506">
        <f t="shared" si="64"/>
        <v>225.7336343</v>
      </c>
      <c r="FB138" s="506">
        <f t="shared" si="64"/>
        <v>245.4655954</v>
      </c>
      <c r="FC138" s="506">
        <f t="shared" si="64"/>
        <v>246.2548738</v>
      </c>
      <c r="FD138" s="506">
        <f t="shared" si="64"/>
        <v>254.9369367</v>
      </c>
      <c r="FE138" s="506">
        <f t="shared" si="64"/>
        <v>271.5117839</v>
      </c>
      <c r="FF138" s="506">
        <f t="shared" si="64"/>
        <v>307.0293138</v>
      </c>
      <c r="FG138" s="506">
        <f t="shared" si="64"/>
        <v>348.8610712</v>
      </c>
      <c r="FH138" s="506">
        <f t="shared" si="64"/>
        <v>348.8610712</v>
      </c>
      <c r="FI138" s="506">
        <f t="shared" si="64"/>
        <v>355.9645772</v>
      </c>
      <c r="FJ138" s="506">
        <f t="shared" si="64"/>
        <v>396.2177777</v>
      </c>
      <c r="FK138" s="506">
        <f t="shared" si="64"/>
        <v>373.3287029</v>
      </c>
      <c r="FL138" s="506">
        <f t="shared" si="64"/>
        <v>368.5930322</v>
      </c>
      <c r="FM138" s="506">
        <f t="shared" si="64"/>
        <v>367.0144754</v>
      </c>
      <c r="FN138" s="506">
        <f t="shared" si="64"/>
        <v>361.4895263</v>
      </c>
      <c r="FO138" s="506">
        <f t="shared" si="64"/>
        <v>359.121691</v>
      </c>
      <c r="FP138" s="506">
        <f t="shared" si="64"/>
        <v>345.7039574</v>
      </c>
      <c r="FQ138" s="468"/>
      <c r="FR138" s="471"/>
      <c r="FS138" s="482">
        <f t="shared" si="10"/>
        <v>-0.0288248337</v>
      </c>
      <c r="FT138" s="473"/>
      <c r="FU138" s="474"/>
      <c r="FV138" s="469"/>
      <c r="FW138" s="469"/>
      <c r="FX138" s="469"/>
      <c r="FY138" s="469"/>
      <c r="FZ138" s="469"/>
      <c r="GA138" s="469"/>
      <c r="GB138" s="469"/>
      <c r="GC138" s="469"/>
      <c r="GD138" s="469"/>
      <c r="GE138" s="469"/>
      <c r="GF138" s="469"/>
      <c r="GG138" s="469"/>
      <c r="GH138" s="469"/>
      <c r="GI138" s="469"/>
      <c r="GJ138" s="469"/>
      <c r="GK138" s="469"/>
    </row>
    <row r="139" ht="15.75" customHeight="1">
      <c r="A139" s="472">
        <v>57.0</v>
      </c>
      <c r="B139" s="469" t="s">
        <v>157</v>
      </c>
      <c r="C139" s="474">
        <v>57491.0</v>
      </c>
      <c r="D139" s="466"/>
      <c r="E139" s="466"/>
      <c r="F139" s="466"/>
      <c r="G139" s="466"/>
      <c r="H139" s="466"/>
      <c r="I139" s="466"/>
      <c r="J139" s="467"/>
      <c r="K139" s="467"/>
      <c r="L139" s="467"/>
      <c r="M139" s="467"/>
      <c r="N139" s="467"/>
      <c r="O139" s="467"/>
      <c r="P139" s="467"/>
      <c r="Q139" s="467"/>
      <c r="R139" s="468"/>
      <c r="S139" s="468"/>
      <c r="T139" s="468"/>
      <c r="U139" s="469"/>
      <c r="V139" s="469"/>
      <c r="W139" s="469"/>
      <c r="X139" s="469"/>
      <c r="Y139" s="469"/>
      <c r="Z139" s="469"/>
      <c r="AA139" s="469"/>
      <c r="AB139" s="469"/>
      <c r="AC139" s="469"/>
      <c r="AD139" s="469"/>
      <c r="AE139" s="468"/>
      <c r="AF139" s="468"/>
      <c r="AG139" s="468"/>
      <c r="AH139" s="468"/>
      <c r="AI139" s="479">
        <f t="shared" ref="AI139:FP139" si="65">sum(AC60:AI60)/($C$139/100000)</f>
        <v>0</v>
      </c>
      <c r="AJ139" s="479">
        <f t="shared" si="65"/>
        <v>0</v>
      </c>
      <c r="AK139" s="479">
        <f t="shared" si="65"/>
        <v>0</v>
      </c>
      <c r="AL139" s="479">
        <f t="shared" si="65"/>
        <v>0</v>
      </c>
      <c r="AM139" s="479">
        <f t="shared" si="65"/>
        <v>0</v>
      </c>
      <c r="AN139" s="479">
        <f t="shared" si="65"/>
        <v>0</v>
      </c>
      <c r="AO139" s="479">
        <f t="shared" si="65"/>
        <v>0</v>
      </c>
      <c r="AP139" s="479">
        <f t="shared" si="65"/>
        <v>0</v>
      </c>
      <c r="AQ139" s="479">
        <f t="shared" si="65"/>
        <v>0</v>
      </c>
      <c r="AR139" s="479">
        <f t="shared" si="65"/>
        <v>0</v>
      </c>
      <c r="AS139" s="479">
        <f t="shared" si="65"/>
        <v>0</v>
      </c>
      <c r="AT139" s="479">
        <f t="shared" si="65"/>
        <v>0</v>
      </c>
      <c r="AU139" s="479">
        <f t="shared" si="65"/>
        <v>0</v>
      </c>
      <c r="AV139" s="479">
        <f t="shared" si="65"/>
        <v>0</v>
      </c>
      <c r="AW139" s="479">
        <f t="shared" si="65"/>
        <v>0</v>
      </c>
      <c r="AX139" s="479">
        <f t="shared" si="65"/>
        <v>0</v>
      </c>
      <c r="AY139" s="479">
        <f t="shared" si="65"/>
        <v>0</v>
      </c>
      <c r="AZ139" s="479">
        <f t="shared" si="65"/>
        <v>0</v>
      </c>
      <c r="BA139" s="479">
        <f t="shared" si="65"/>
        <v>0</v>
      </c>
      <c r="BB139" s="479">
        <f t="shared" si="65"/>
        <v>0</v>
      </c>
      <c r="BC139" s="479">
        <f t="shared" si="65"/>
        <v>0</v>
      </c>
      <c r="BD139" s="479">
        <f t="shared" si="65"/>
        <v>0</v>
      </c>
      <c r="BE139" s="479">
        <f t="shared" si="65"/>
        <v>0</v>
      </c>
      <c r="BF139" s="479">
        <f t="shared" si="65"/>
        <v>0</v>
      </c>
      <c r="BG139" s="479">
        <f t="shared" si="65"/>
        <v>0</v>
      </c>
      <c r="BH139" s="479">
        <f t="shared" si="65"/>
        <v>0</v>
      </c>
      <c r="BI139" s="479">
        <f t="shared" si="65"/>
        <v>0</v>
      </c>
      <c r="BJ139" s="479">
        <f t="shared" si="65"/>
        <v>0</v>
      </c>
      <c r="BK139" s="479">
        <f t="shared" si="65"/>
        <v>0</v>
      </c>
      <c r="BL139" s="479">
        <f t="shared" si="65"/>
        <v>0</v>
      </c>
      <c r="BM139" s="479">
        <f t="shared" si="65"/>
        <v>0</v>
      </c>
      <c r="BN139" s="479">
        <f t="shared" si="65"/>
        <v>5.218208067</v>
      </c>
      <c r="BO139" s="479">
        <f t="shared" si="65"/>
        <v>5.218208067</v>
      </c>
      <c r="BP139" s="479">
        <f t="shared" si="65"/>
        <v>6.957610756</v>
      </c>
      <c r="BQ139" s="479">
        <f t="shared" si="65"/>
        <v>6.957610756</v>
      </c>
      <c r="BR139" s="479">
        <f t="shared" si="65"/>
        <v>8.697013446</v>
      </c>
      <c r="BS139" s="479">
        <f t="shared" si="65"/>
        <v>8.697013446</v>
      </c>
      <c r="BT139" s="479">
        <f t="shared" si="65"/>
        <v>8.697013446</v>
      </c>
      <c r="BU139" s="479">
        <f t="shared" si="65"/>
        <v>3.478805378</v>
      </c>
      <c r="BV139" s="479">
        <f t="shared" si="65"/>
        <v>5.218208067</v>
      </c>
      <c r="BW139" s="479">
        <f t="shared" si="65"/>
        <v>3.478805378</v>
      </c>
      <c r="BX139" s="479">
        <f t="shared" si="65"/>
        <v>3.478805378</v>
      </c>
      <c r="BY139" s="479">
        <f t="shared" si="65"/>
        <v>1.739402689</v>
      </c>
      <c r="BZ139" s="479">
        <f t="shared" si="65"/>
        <v>1.739402689</v>
      </c>
      <c r="CA139" s="479">
        <f t="shared" si="65"/>
        <v>3.478805378</v>
      </c>
      <c r="CB139" s="479">
        <f t="shared" si="65"/>
        <v>3.478805378</v>
      </c>
      <c r="CC139" s="479">
        <f t="shared" si="65"/>
        <v>3.478805378</v>
      </c>
      <c r="CD139" s="479">
        <f t="shared" si="65"/>
        <v>5.218208067</v>
      </c>
      <c r="CE139" s="479">
        <f t="shared" si="65"/>
        <v>5.218208067</v>
      </c>
      <c r="CF139" s="479">
        <f t="shared" si="65"/>
        <v>6.957610756</v>
      </c>
      <c r="CG139" s="479">
        <f t="shared" si="65"/>
        <v>6.957610756</v>
      </c>
      <c r="CH139" s="479">
        <f t="shared" si="65"/>
        <v>5.218208067</v>
      </c>
      <c r="CI139" s="479">
        <f t="shared" si="65"/>
        <v>5.218208067</v>
      </c>
      <c r="CJ139" s="479">
        <f t="shared" si="65"/>
        <v>3.478805378</v>
      </c>
      <c r="CK139" s="479">
        <f t="shared" si="65"/>
        <v>1.739402689</v>
      </c>
      <c r="CL139" s="479">
        <f t="shared" si="65"/>
        <v>5.218208067</v>
      </c>
      <c r="CM139" s="479">
        <f t="shared" si="65"/>
        <v>6.957610756</v>
      </c>
      <c r="CN139" s="479">
        <f t="shared" si="65"/>
        <v>6.957610756</v>
      </c>
      <c r="CO139" s="479">
        <f t="shared" si="65"/>
        <v>8.697013446</v>
      </c>
      <c r="CP139" s="479">
        <f t="shared" si="65"/>
        <v>8.697013446</v>
      </c>
      <c r="CQ139" s="479">
        <f t="shared" si="65"/>
        <v>8.697013446</v>
      </c>
      <c r="CR139" s="479">
        <f t="shared" si="65"/>
        <v>8.697013446</v>
      </c>
      <c r="CS139" s="479">
        <f t="shared" si="65"/>
        <v>5.218208067</v>
      </c>
      <c r="CT139" s="479">
        <f t="shared" si="65"/>
        <v>1.739402689</v>
      </c>
      <c r="CU139" s="479">
        <f t="shared" si="65"/>
        <v>1.739402689</v>
      </c>
      <c r="CV139" s="479">
        <f t="shared" si="65"/>
        <v>0</v>
      </c>
      <c r="CW139" s="479">
        <f t="shared" si="65"/>
        <v>0</v>
      </c>
      <c r="CX139" s="479">
        <f t="shared" si="65"/>
        <v>0</v>
      </c>
      <c r="CY139" s="479">
        <f t="shared" si="65"/>
        <v>0</v>
      </c>
      <c r="CZ139" s="479">
        <f t="shared" si="65"/>
        <v>1.739402689</v>
      </c>
      <c r="DA139" s="479">
        <f t="shared" si="65"/>
        <v>1.739402689</v>
      </c>
      <c r="DB139" s="479">
        <f t="shared" si="65"/>
        <v>3.478805378</v>
      </c>
      <c r="DC139" s="479">
        <f t="shared" si="65"/>
        <v>5.218208067</v>
      </c>
      <c r="DD139" s="479">
        <f t="shared" si="65"/>
        <v>5.218208067</v>
      </c>
      <c r="DE139" s="479">
        <f t="shared" si="65"/>
        <v>8.697013446</v>
      </c>
      <c r="DF139" s="479">
        <f t="shared" si="65"/>
        <v>8.697013446</v>
      </c>
      <c r="DG139" s="479">
        <f t="shared" si="65"/>
        <v>6.957610756</v>
      </c>
      <c r="DH139" s="479">
        <f t="shared" si="65"/>
        <v>6.957610756</v>
      </c>
      <c r="DI139" s="479">
        <f t="shared" si="65"/>
        <v>8.697013446</v>
      </c>
      <c r="DJ139" s="479">
        <f t="shared" si="65"/>
        <v>6.957610756</v>
      </c>
      <c r="DK139" s="479">
        <f t="shared" si="65"/>
        <v>6.957610756</v>
      </c>
      <c r="DL139" s="479">
        <f t="shared" si="65"/>
        <v>3.478805378</v>
      </c>
      <c r="DM139" s="479">
        <f t="shared" si="65"/>
        <v>5.218208067</v>
      </c>
      <c r="DN139" s="479">
        <f t="shared" si="65"/>
        <v>6.957610756</v>
      </c>
      <c r="DO139" s="479">
        <f t="shared" si="65"/>
        <v>6.957610756</v>
      </c>
      <c r="DP139" s="479">
        <f t="shared" si="65"/>
        <v>6.957610756</v>
      </c>
      <c r="DQ139" s="479">
        <f t="shared" si="65"/>
        <v>10.43641613</v>
      </c>
      <c r="DR139" s="479">
        <f t="shared" si="65"/>
        <v>10.43641613</v>
      </c>
      <c r="DS139" s="479">
        <f t="shared" si="65"/>
        <v>12.17581882</v>
      </c>
      <c r="DT139" s="479">
        <f t="shared" si="65"/>
        <v>12.17581882</v>
      </c>
      <c r="DU139" s="479">
        <f t="shared" si="65"/>
        <v>10.43641613</v>
      </c>
      <c r="DV139" s="479">
        <f t="shared" si="65"/>
        <v>12.17581882</v>
      </c>
      <c r="DW139" s="479">
        <f t="shared" si="65"/>
        <v>8.697013446</v>
      </c>
      <c r="DX139" s="479">
        <f t="shared" si="65"/>
        <v>6.957610756</v>
      </c>
      <c r="DY139" s="479">
        <f t="shared" si="65"/>
        <v>8.697013446</v>
      </c>
      <c r="DZ139" s="479">
        <f t="shared" si="65"/>
        <v>6.957610756</v>
      </c>
      <c r="EA139" s="479">
        <f t="shared" si="65"/>
        <v>5.218208067</v>
      </c>
      <c r="EB139" s="479">
        <f t="shared" si="65"/>
        <v>8.697013446</v>
      </c>
      <c r="EC139" s="479">
        <f t="shared" si="65"/>
        <v>6.957610756</v>
      </c>
      <c r="ED139" s="479">
        <f t="shared" si="65"/>
        <v>6.957610756</v>
      </c>
      <c r="EE139" s="479">
        <f t="shared" si="65"/>
        <v>6.957610756</v>
      </c>
      <c r="EF139" s="479">
        <f t="shared" si="65"/>
        <v>8.697013446</v>
      </c>
      <c r="EG139" s="479">
        <f t="shared" si="65"/>
        <v>15.6546242</v>
      </c>
      <c r="EH139" s="479">
        <f t="shared" si="65"/>
        <v>20.87283227</v>
      </c>
      <c r="EI139" s="479">
        <f t="shared" si="65"/>
        <v>20.87283227</v>
      </c>
      <c r="EJ139" s="479">
        <f t="shared" si="65"/>
        <v>22.61223496</v>
      </c>
      <c r="EK139" s="479">
        <f t="shared" si="65"/>
        <v>22.61223496</v>
      </c>
      <c r="EL139" s="479">
        <f t="shared" si="65"/>
        <v>20.87283227</v>
      </c>
      <c r="EM139" s="479">
        <f t="shared" si="65"/>
        <v>27.83044303</v>
      </c>
      <c r="EN139" s="479">
        <f t="shared" si="65"/>
        <v>24.35163765</v>
      </c>
      <c r="EO139" s="479">
        <f t="shared" si="65"/>
        <v>20.87283227</v>
      </c>
      <c r="EP139" s="479">
        <f t="shared" si="65"/>
        <v>17.39402689</v>
      </c>
      <c r="EQ139" s="479">
        <f t="shared" si="65"/>
        <v>17.39402689</v>
      </c>
      <c r="ER139" s="479">
        <f t="shared" si="65"/>
        <v>24.35163765</v>
      </c>
      <c r="ES139" s="479">
        <f t="shared" si="65"/>
        <v>38.26685916</v>
      </c>
      <c r="ET139" s="484">
        <f t="shared" si="65"/>
        <v>31.3092484</v>
      </c>
      <c r="EU139" s="484">
        <f t="shared" si="65"/>
        <v>38.26685916</v>
      </c>
      <c r="EV139" s="484">
        <f t="shared" si="65"/>
        <v>43.48506723</v>
      </c>
      <c r="EW139" s="484">
        <f t="shared" si="65"/>
        <v>48.7032753</v>
      </c>
      <c r="EX139" s="507">
        <f t="shared" si="65"/>
        <v>52.18208067</v>
      </c>
      <c r="EY139" s="507">
        <f t="shared" si="65"/>
        <v>48.7032753</v>
      </c>
      <c r="EZ139" s="507">
        <f t="shared" si="65"/>
        <v>52.18208067</v>
      </c>
      <c r="FA139" s="507">
        <f t="shared" si="65"/>
        <v>53.92148336</v>
      </c>
      <c r="FB139" s="507">
        <f t="shared" si="65"/>
        <v>53.92148336</v>
      </c>
      <c r="FC139" s="507">
        <f t="shared" si="65"/>
        <v>50.44267798</v>
      </c>
      <c r="FD139" s="507">
        <f t="shared" si="65"/>
        <v>48.7032753</v>
      </c>
      <c r="FE139" s="507">
        <f t="shared" si="65"/>
        <v>55.66088605</v>
      </c>
      <c r="FF139" s="507">
        <f t="shared" si="65"/>
        <v>53.92148336</v>
      </c>
      <c r="FG139" s="507">
        <f t="shared" si="65"/>
        <v>40.00626185</v>
      </c>
      <c r="FH139" s="507">
        <f t="shared" si="65"/>
        <v>40.00626185</v>
      </c>
      <c r="FI139" s="507">
        <f t="shared" si="65"/>
        <v>34.78805378</v>
      </c>
      <c r="FJ139" s="507">
        <f t="shared" si="65"/>
        <v>33.04865109</v>
      </c>
      <c r="FK139" s="507">
        <f t="shared" si="65"/>
        <v>38.26685916</v>
      </c>
      <c r="FL139" s="507">
        <f t="shared" si="65"/>
        <v>27.83044303</v>
      </c>
      <c r="FM139" s="507">
        <f t="shared" si="65"/>
        <v>29.56984571</v>
      </c>
      <c r="FN139" s="507">
        <f t="shared" si="65"/>
        <v>31.3092484</v>
      </c>
      <c r="FO139" s="507">
        <f t="shared" si="65"/>
        <v>26.09104034</v>
      </c>
      <c r="FP139" s="507">
        <f t="shared" si="65"/>
        <v>22.61223496</v>
      </c>
      <c r="FQ139" s="468"/>
      <c r="FR139" s="471"/>
      <c r="FS139" s="482">
        <f t="shared" si="10"/>
        <v>-0.35</v>
      </c>
      <c r="FT139" s="473"/>
      <c r="FU139" s="474"/>
      <c r="FV139" s="469"/>
      <c r="FW139" s="469"/>
      <c r="FX139" s="469"/>
      <c r="FY139" s="469"/>
      <c r="FZ139" s="469"/>
      <c r="GA139" s="469"/>
      <c r="GB139" s="469"/>
      <c r="GC139" s="469"/>
      <c r="GD139" s="469"/>
      <c r="GE139" s="469"/>
      <c r="GF139" s="469"/>
      <c r="GG139" s="469"/>
      <c r="GH139" s="469"/>
      <c r="GI139" s="469"/>
      <c r="GJ139" s="469"/>
      <c r="GK139" s="469"/>
    </row>
    <row r="140" ht="15.75" customHeight="1">
      <c r="A140" s="472">
        <v>58.0</v>
      </c>
      <c r="B140" s="517" t="s">
        <v>158</v>
      </c>
      <c r="C140" s="474">
        <v>85609.0</v>
      </c>
      <c r="D140" s="466"/>
      <c r="E140" s="466"/>
      <c r="F140" s="466"/>
      <c r="G140" s="466"/>
      <c r="H140" s="466"/>
      <c r="I140" s="466"/>
      <c r="J140" s="467"/>
      <c r="K140" s="467"/>
      <c r="L140" s="467"/>
      <c r="M140" s="467"/>
      <c r="N140" s="467"/>
      <c r="O140" s="467"/>
      <c r="P140" s="467"/>
      <c r="Q140" s="467"/>
      <c r="R140" s="468"/>
      <c r="S140" s="468"/>
      <c r="T140" s="468"/>
      <c r="U140" s="469"/>
      <c r="V140" s="469"/>
      <c r="W140" s="469"/>
      <c r="X140" s="469"/>
      <c r="Y140" s="469"/>
      <c r="Z140" s="469"/>
      <c r="AA140" s="469"/>
      <c r="AB140" s="469"/>
      <c r="AC140" s="469"/>
      <c r="AD140" s="469"/>
      <c r="AE140" s="468"/>
      <c r="AF140" s="468"/>
      <c r="AG140" s="468"/>
      <c r="AH140" s="468"/>
      <c r="AI140" s="479">
        <f t="shared" ref="AI140:FP140" si="66">sum(AC61:AI61)/($C$140/100000)</f>
        <v>0</v>
      </c>
      <c r="AJ140" s="479">
        <f t="shared" si="66"/>
        <v>0</v>
      </c>
      <c r="AK140" s="479">
        <f t="shared" si="66"/>
        <v>0</v>
      </c>
      <c r="AL140" s="479">
        <f t="shared" si="66"/>
        <v>0</v>
      </c>
      <c r="AM140" s="479">
        <f t="shared" si="66"/>
        <v>0</v>
      </c>
      <c r="AN140" s="479">
        <f t="shared" si="66"/>
        <v>0</v>
      </c>
      <c r="AO140" s="479">
        <f t="shared" si="66"/>
        <v>0</v>
      </c>
      <c r="AP140" s="479">
        <f t="shared" si="66"/>
        <v>0</v>
      </c>
      <c r="AQ140" s="479">
        <f t="shared" si="66"/>
        <v>0</v>
      </c>
      <c r="AR140" s="479">
        <f t="shared" si="66"/>
        <v>0</v>
      </c>
      <c r="AS140" s="479">
        <f t="shared" si="66"/>
        <v>0</v>
      </c>
      <c r="AT140" s="479">
        <f t="shared" si="66"/>
        <v>0</v>
      </c>
      <c r="AU140" s="479">
        <f t="shared" si="66"/>
        <v>0</v>
      </c>
      <c r="AV140" s="479">
        <f t="shared" si="66"/>
        <v>0</v>
      </c>
      <c r="AW140" s="479">
        <f t="shared" si="66"/>
        <v>0</v>
      </c>
      <c r="AX140" s="479">
        <f t="shared" si="66"/>
        <v>0</v>
      </c>
      <c r="AY140" s="479">
        <f t="shared" si="66"/>
        <v>0</v>
      </c>
      <c r="AZ140" s="479">
        <f t="shared" si="66"/>
        <v>1.168101485</v>
      </c>
      <c r="BA140" s="479">
        <f t="shared" si="66"/>
        <v>1.168101485</v>
      </c>
      <c r="BB140" s="479">
        <f t="shared" si="66"/>
        <v>1.168101485</v>
      </c>
      <c r="BC140" s="479">
        <f t="shared" si="66"/>
        <v>1.168101485</v>
      </c>
      <c r="BD140" s="479">
        <f t="shared" si="66"/>
        <v>1.168101485</v>
      </c>
      <c r="BE140" s="479">
        <f t="shared" si="66"/>
        <v>1.168101485</v>
      </c>
      <c r="BF140" s="479">
        <f t="shared" si="66"/>
        <v>1.168101485</v>
      </c>
      <c r="BG140" s="479">
        <f t="shared" si="66"/>
        <v>0</v>
      </c>
      <c r="BH140" s="479">
        <f t="shared" si="66"/>
        <v>0</v>
      </c>
      <c r="BI140" s="479">
        <f t="shared" si="66"/>
        <v>0</v>
      </c>
      <c r="BJ140" s="479">
        <f t="shared" si="66"/>
        <v>0</v>
      </c>
      <c r="BK140" s="479">
        <f t="shared" si="66"/>
        <v>0</v>
      </c>
      <c r="BL140" s="479">
        <f t="shared" si="66"/>
        <v>0</v>
      </c>
      <c r="BM140" s="479">
        <f t="shared" si="66"/>
        <v>0</v>
      </c>
      <c r="BN140" s="479">
        <f t="shared" si="66"/>
        <v>0</v>
      </c>
      <c r="BO140" s="479">
        <f t="shared" si="66"/>
        <v>0</v>
      </c>
      <c r="BP140" s="479">
        <f t="shared" si="66"/>
        <v>0</v>
      </c>
      <c r="BQ140" s="479">
        <f t="shared" si="66"/>
        <v>0</v>
      </c>
      <c r="BR140" s="479">
        <f t="shared" si="66"/>
        <v>0</v>
      </c>
      <c r="BS140" s="479">
        <f t="shared" si="66"/>
        <v>0</v>
      </c>
      <c r="BT140" s="479">
        <f t="shared" si="66"/>
        <v>0</v>
      </c>
      <c r="BU140" s="479">
        <f t="shared" si="66"/>
        <v>1.168101485</v>
      </c>
      <c r="BV140" s="479">
        <f t="shared" si="66"/>
        <v>2.336202969</v>
      </c>
      <c r="BW140" s="479">
        <f t="shared" si="66"/>
        <v>4.672405939</v>
      </c>
      <c r="BX140" s="479">
        <f t="shared" si="66"/>
        <v>4.672405939</v>
      </c>
      <c r="BY140" s="479">
        <f t="shared" si="66"/>
        <v>7.008608908</v>
      </c>
      <c r="BZ140" s="479">
        <f t="shared" si="66"/>
        <v>8.176710393</v>
      </c>
      <c r="CA140" s="479">
        <f t="shared" si="66"/>
        <v>9.344811877</v>
      </c>
      <c r="CB140" s="479">
        <f t="shared" si="66"/>
        <v>9.344811877</v>
      </c>
      <c r="CC140" s="479">
        <f t="shared" si="66"/>
        <v>8.176710393</v>
      </c>
      <c r="CD140" s="479">
        <f t="shared" si="66"/>
        <v>5.840507423</v>
      </c>
      <c r="CE140" s="479">
        <f t="shared" si="66"/>
        <v>7.008608908</v>
      </c>
      <c r="CF140" s="479">
        <f t="shared" si="66"/>
        <v>8.176710393</v>
      </c>
      <c r="CG140" s="479">
        <f t="shared" si="66"/>
        <v>9.344811877</v>
      </c>
      <c r="CH140" s="479">
        <f t="shared" si="66"/>
        <v>10.51291336</v>
      </c>
      <c r="CI140" s="479">
        <f t="shared" si="66"/>
        <v>10.51291336</v>
      </c>
      <c r="CJ140" s="479">
        <f t="shared" si="66"/>
        <v>11.68101485</v>
      </c>
      <c r="CK140" s="479">
        <f t="shared" si="66"/>
        <v>11.68101485</v>
      </c>
      <c r="CL140" s="479">
        <f t="shared" si="66"/>
        <v>10.51291336</v>
      </c>
      <c r="CM140" s="479">
        <f t="shared" si="66"/>
        <v>8.176710393</v>
      </c>
      <c r="CN140" s="479">
        <f t="shared" si="66"/>
        <v>9.344811877</v>
      </c>
      <c r="CO140" s="479">
        <f t="shared" si="66"/>
        <v>8.176710393</v>
      </c>
      <c r="CP140" s="479">
        <f t="shared" si="66"/>
        <v>7.008608908</v>
      </c>
      <c r="CQ140" s="479">
        <f t="shared" si="66"/>
        <v>7.008608908</v>
      </c>
      <c r="CR140" s="479">
        <f t="shared" si="66"/>
        <v>7.008608908</v>
      </c>
      <c r="CS140" s="479">
        <f t="shared" si="66"/>
        <v>7.008608908</v>
      </c>
      <c r="CT140" s="479">
        <f t="shared" si="66"/>
        <v>7.008608908</v>
      </c>
      <c r="CU140" s="479">
        <f t="shared" si="66"/>
        <v>4.672405939</v>
      </c>
      <c r="CV140" s="479">
        <f t="shared" si="66"/>
        <v>7.008608908</v>
      </c>
      <c r="CW140" s="479">
        <f t="shared" si="66"/>
        <v>11.68101485</v>
      </c>
      <c r="CX140" s="479">
        <f t="shared" si="66"/>
        <v>10.51291336</v>
      </c>
      <c r="CY140" s="479">
        <f t="shared" si="66"/>
        <v>10.51291336</v>
      </c>
      <c r="CZ140" s="479">
        <f t="shared" si="66"/>
        <v>14.01721782</v>
      </c>
      <c r="DA140" s="479">
        <f t="shared" si="66"/>
        <v>14.01721782</v>
      </c>
      <c r="DB140" s="479">
        <f t="shared" si="66"/>
        <v>14.01721782</v>
      </c>
      <c r="DC140" s="479">
        <f t="shared" si="66"/>
        <v>10.51291336</v>
      </c>
      <c r="DD140" s="479">
        <f t="shared" si="66"/>
        <v>8.176710393</v>
      </c>
      <c r="DE140" s="479">
        <f t="shared" si="66"/>
        <v>8.176710393</v>
      </c>
      <c r="DF140" s="479">
        <f t="shared" si="66"/>
        <v>9.344811877</v>
      </c>
      <c r="DG140" s="479">
        <f t="shared" si="66"/>
        <v>7.008608908</v>
      </c>
      <c r="DH140" s="479">
        <f t="shared" si="66"/>
        <v>7.008608908</v>
      </c>
      <c r="DI140" s="479">
        <f t="shared" si="66"/>
        <v>5.840507423</v>
      </c>
      <c r="DJ140" s="479">
        <f t="shared" si="66"/>
        <v>5.840507423</v>
      </c>
      <c r="DK140" s="479">
        <f t="shared" si="66"/>
        <v>3.504304454</v>
      </c>
      <c r="DL140" s="479">
        <f t="shared" si="66"/>
        <v>3.504304454</v>
      </c>
      <c r="DM140" s="479">
        <f t="shared" si="66"/>
        <v>2.336202969</v>
      </c>
      <c r="DN140" s="479">
        <f t="shared" si="66"/>
        <v>1.168101485</v>
      </c>
      <c r="DO140" s="479">
        <f t="shared" si="66"/>
        <v>0</v>
      </c>
      <c r="DP140" s="479">
        <f t="shared" si="66"/>
        <v>0</v>
      </c>
      <c r="DQ140" s="479">
        <f t="shared" si="66"/>
        <v>0</v>
      </c>
      <c r="DR140" s="479">
        <f t="shared" si="66"/>
        <v>0</v>
      </c>
      <c r="DS140" s="479">
        <f t="shared" si="66"/>
        <v>0</v>
      </c>
      <c r="DT140" s="479">
        <f t="shared" si="66"/>
        <v>0</v>
      </c>
      <c r="DU140" s="479">
        <f t="shared" si="66"/>
        <v>0</v>
      </c>
      <c r="DV140" s="479">
        <f t="shared" si="66"/>
        <v>0</v>
      </c>
      <c r="DW140" s="479">
        <f t="shared" si="66"/>
        <v>2.336202969</v>
      </c>
      <c r="DX140" s="479">
        <f t="shared" si="66"/>
        <v>3.504304454</v>
      </c>
      <c r="DY140" s="479">
        <f t="shared" si="66"/>
        <v>4.672405939</v>
      </c>
      <c r="DZ140" s="479">
        <f t="shared" si="66"/>
        <v>4.672405939</v>
      </c>
      <c r="EA140" s="479">
        <f t="shared" si="66"/>
        <v>4.672405939</v>
      </c>
      <c r="EB140" s="479">
        <f t="shared" si="66"/>
        <v>4.672405939</v>
      </c>
      <c r="EC140" s="479">
        <f t="shared" si="66"/>
        <v>4.672405939</v>
      </c>
      <c r="ED140" s="479">
        <f t="shared" si="66"/>
        <v>2.336202969</v>
      </c>
      <c r="EE140" s="479">
        <f t="shared" si="66"/>
        <v>2.336202969</v>
      </c>
      <c r="EF140" s="479">
        <f t="shared" si="66"/>
        <v>2.336202969</v>
      </c>
      <c r="EG140" s="479">
        <f t="shared" si="66"/>
        <v>3.504304454</v>
      </c>
      <c r="EH140" s="479">
        <f t="shared" si="66"/>
        <v>3.504304454</v>
      </c>
      <c r="EI140" s="479">
        <f t="shared" si="66"/>
        <v>4.672405939</v>
      </c>
      <c r="EJ140" s="479">
        <f t="shared" si="66"/>
        <v>7.008608908</v>
      </c>
      <c r="EK140" s="479">
        <f t="shared" si="66"/>
        <v>11.68101485</v>
      </c>
      <c r="EL140" s="479">
        <f t="shared" si="66"/>
        <v>12.84911633</v>
      </c>
      <c r="EM140" s="479">
        <f t="shared" si="66"/>
        <v>11.68101485</v>
      </c>
      <c r="EN140" s="479">
        <f t="shared" si="66"/>
        <v>10.51291336</v>
      </c>
      <c r="EO140" s="479">
        <f t="shared" si="66"/>
        <v>11.68101485</v>
      </c>
      <c r="EP140" s="479">
        <f t="shared" si="66"/>
        <v>10.51291336</v>
      </c>
      <c r="EQ140" s="479">
        <f t="shared" si="66"/>
        <v>8.176710393</v>
      </c>
      <c r="ER140" s="479">
        <f t="shared" si="66"/>
        <v>5.840507423</v>
      </c>
      <c r="ES140" s="479">
        <f t="shared" si="66"/>
        <v>4.672405939</v>
      </c>
      <c r="ET140" s="485">
        <f t="shared" si="66"/>
        <v>7.008608908</v>
      </c>
      <c r="EU140" s="485">
        <f t="shared" si="66"/>
        <v>10.51291336</v>
      </c>
      <c r="EV140" s="485">
        <f t="shared" si="66"/>
        <v>10.51291336</v>
      </c>
      <c r="EW140" s="485">
        <f t="shared" si="66"/>
        <v>11.68101485</v>
      </c>
      <c r="EX140" s="485">
        <f t="shared" si="66"/>
        <v>16.35342079</v>
      </c>
      <c r="EY140" s="485">
        <f t="shared" si="66"/>
        <v>21.02582672</v>
      </c>
      <c r="EZ140" s="485">
        <f t="shared" si="66"/>
        <v>31.53874009</v>
      </c>
      <c r="FA140" s="485">
        <f t="shared" si="66"/>
        <v>32.70684157</v>
      </c>
      <c r="FB140" s="485">
        <f t="shared" si="66"/>
        <v>30.3706386</v>
      </c>
      <c r="FC140" s="485">
        <f t="shared" si="66"/>
        <v>29.20253712</v>
      </c>
      <c r="FD140" s="485">
        <f t="shared" si="66"/>
        <v>35.04304454</v>
      </c>
      <c r="FE140" s="485">
        <f t="shared" si="66"/>
        <v>36.21114602</v>
      </c>
      <c r="FF140" s="485">
        <f t="shared" si="66"/>
        <v>32.70684157</v>
      </c>
      <c r="FG140" s="485">
        <f t="shared" si="66"/>
        <v>23.36202969</v>
      </c>
      <c r="FH140" s="485">
        <f t="shared" si="66"/>
        <v>24.53013118</v>
      </c>
      <c r="FI140" s="485">
        <f t="shared" si="66"/>
        <v>25.69823266</v>
      </c>
      <c r="FJ140" s="485">
        <f t="shared" si="66"/>
        <v>36.21114602</v>
      </c>
      <c r="FK140" s="485">
        <f t="shared" si="66"/>
        <v>32.70684157</v>
      </c>
      <c r="FL140" s="485">
        <f t="shared" si="66"/>
        <v>35.04304454</v>
      </c>
      <c r="FM140" s="485">
        <f t="shared" si="66"/>
        <v>40.88355196</v>
      </c>
      <c r="FN140" s="485">
        <f t="shared" si="66"/>
        <v>44.38785642</v>
      </c>
      <c r="FO140" s="485">
        <f t="shared" si="66"/>
        <v>40.88355196</v>
      </c>
      <c r="FP140" s="485">
        <f t="shared" si="66"/>
        <v>45.5559579</v>
      </c>
      <c r="FQ140" s="468"/>
      <c r="FR140" s="471"/>
      <c r="FS140" s="482">
        <f t="shared" si="10"/>
        <v>0.7727272727</v>
      </c>
      <c r="FT140" s="473"/>
      <c r="FU140" s="474"/>
      <c r="FV140" s="469"/>
      <c r="FW140" s="469"/>
      <c r="FX140" s="469"/>
      <c r="FY140" s="469"/>
      <c r="FZ140" s="469"/>
      <c r="GA140" s="469"/>
      <c r="GB140" s="469"/>
      <c r="GC140" s="469"/>
      <c r="GD140" s="469"/>
      <c r="GE140" s="469"/>
      <c r="GF140" s="469"/>
      <c r="GG140" s="469"/>
      <c r="GH140" s="469"/>
      <c r="GI140" s="469"/>
      <c r="GJ140" s="469"/>
      <c r="GK140" s="469"/>
    </row>
    <row r="141" ht="15.75" customHeight="1">
      <c r="A141" s="472">
        <v>59.0</v>
      </c>
      <c r="B141" s="517" t="s">
        <v>159</v>
      </c>
      <c r="C141" s="474">
        <v>112039.0</v>
      </c>
      <c r="D141" s="466"/>
      <c r="E141" s="466"/>
      <c r="F141" s="466"/>
      <c r="G141" s="466"/>
      <c r="H141" s="466"/>
      <c r="I141" s="466"/>
      <c r="J141" s="467"/>
      <c r="K141" s="467"/>
      <c r="L141" s="467"/>
      <c r="M141" s="467"/>
      <c r="N141" s="467"/>
      <c r="O141" s="467"/>
      <c r="P141" s="467"/>
      <c r="Q141" s="467"/>
      <c r="R141" s="468"/>
      <c r="S141" s="468"/>
      <c r="T141" s="468"/>
      <c r="U141" s="469"/>
      <c r="V141" s="469"/>
      <c r="W141" s="469"/>
      <c r="X141" s="469"/>
      <c r="Y141" s="469"/>
      <c r="Z141" s="469"/>
      <c r="AA141" s="469"/>
      <c r="AB141" s="469"/>
      <c r="AC141" s="469"/>
      <c r="AD141" s="469"/>
      <c r="AE141" s="468"/>
      <c r="AF141" s="468"/>
      <c r="AG141" s="468"/>
      <c r="AH141" s="468"/>
      <c r="AI141" s="479">
        <f t="shared" ref="AI141:FP141" si="67">sum(AC62:AI62)/($C$141/100000)</f>
        <v>0</v>
      </c>
      <c r="AJ141" s="479">
        <f t="shared" si="67"/>
        <v>0.8925463455</v>
      </c>
      <c r="AK141" s="479">
        <f t="shared" si="67"/>
        <v>0.8925463455</v>
      </c>
      <c r="AL141" s="479">
        <f t="shared" si="67"/>
        <v>0.8925463455</v>
      </c>
      <c r="AM141" s="479">
        <f t="shared" si="67"/>
        <v>0.8925463455</v>
      </c>
      <c r="AN141" s="479">
        <f t="shared" si="67"/>
        <v>1.785092691</v>
      </c>
      <c r="AO141" s="479">
        <f t="shared" si="67"/>
        <v>1.785092691</v>
      </c>
      <c r="AP141" s="479">
        <f t="shared" si="67"/>
        <v>1.785092691</v>
      </c>
      <c r="AQ141" s="479">
        <f t="shared" si="67"/>
        <v>0.8925463455</v>
      </c>
      <c r="AR141" s="479">
        <f t="shared" si="67"/>
        <v>0.8925463455</v>
      </c>
      <c r="AS141" s="479">
        <f t="shared" si="67"/>
        <v>0.8925463455</v>
      </c>
      <c r="AT141" s="479">
        <f t="shared" si="67"/>
        <v>0.8925463455</v>
      </c>
      <c r="AU141" s="479">
        <f t="shared" si="67"/>
        <v>0</v>
      </c>
      <c r="AV141" s="479">
        <f t="shared" si="67"/>
        <v>0</v>
      </c>
      <c r="AW141" s="479">
        <f t="shared" si="67"/>
        <v>0</v>
      </c>
      <c r="AX141" s="479">
        <f t="shared" si="67"/>
        <v>0</v>
      </c>
      <c r="AY141" s="479">
        <f t="shared" si="67"/>
        <v>0</v>
      </c>
      <c r="AZ141" s="479">
        <f t="shared" si="67"/>
        <v>0</v>
      </c>
      <c r="BA141" s="479">
        <f t="shared" si="67"/>
        <v>0</v>
      </c>
      <c r="BB141" s="479">
        <f t="shared" si="67"/>
        <v>0</v>
      </c>
      <c r="BC141" s="479">
        <f t="shared" si="67"/>
        <v>0</v>
      </c>
      <c r="BD141" s="479">
        <f t="shared" si="67"/>
        <v>0.8925463455</v>
      </c>
      <c r="BE141" s="479">
        <f t="shared" si="67"/>
        <v>0.8925463455</v>
      </c>
      <c r="BF141" s="479">
        <f t="shared" si="67"/>
        <v>0.8925463455</v>
      </c>
      <c r="BG141" s="479">
        <f t="shared" si="67"/>
        <v>0.8925463455</v>
      </c>
      <c r="BH141" s="479">
        <f t="shared" si="67"/>
        <v>0.8925463455</v>
      </c>
      <c r="BI141" s="479">
        <f t="shared" si="67"/>
        <v>0.8925463455</v>
      </c>
      <c r="BJ141" s="479">
        <f t="shared" si="67"/>
        <v>0.8925463455</v>
      </c>
      <c r="BK141" s="479">
        <f t="shared" si="67"/>
        <v>0</v>
      </c>
      <c r="BL141" s="479">
        <f t="shared" si="67"/>
        <v>0</v>
      </c>
      <c r="BM141" s="479">
        <f t="shared" si="67"/>
        <v>1.785092691</v>
      </c>
      <c r="BN141" s="479">
        <f t="shared" si="67"/>
        <v>1.785092691</v>
      </c>
      <c r="BO141" s="479">
        <f t="shared" si="67"/>
        <v>6.247824418</v>
      </c>
      <c r="BP141" s="479">
        <f t="shared" si="67"/>
        <v>6.247824418</v>
      </c>
      <c r="BQ141" s="479">
        <f t="shared" si="67"/>
        <v>6.247824418</v>
      </c>
      <c r="BR141" s="479">
        <f t="shared" si="67"/>
        <v>6.247824418</v>
      </c>
      <c r="BS141" s="479">
        <f t="shared" si="67"/>
        <v>7.140370764</v>
      </c>
      <c r="BT141" s="479">
        <f t="shared" si="67"/>
        <v>5.355278073</v>
      </c>
      <c r="BU141" s="479">
        <f t="shared" si="67"/>
        <v>6.247824418</v>
      </c>
      <c r="BV141" s="479">
        <f t="shared" si="67"/>
        <v>3.570185382</v>
      </c>
      <c r="BW141" s="479">
        <f t="shared" si="67"/>
        <v>3.570185382</v>
      </c>
      <c r="BX141" s="479">
        <f t="shared" si="67"/>
        <v>3.570185382</v>
      </c>
      <c r="BY141" s="479">
        <f t="shared" si="67"/>
        <v>3.570185382</v>
      </c>
      <c r="BZ141" s="479">
        <f t="shared" si="67"/>
        <v>2.677639036</v>
      </c>
      <c r="CA141" s="479">
        <f t="shared" si="67"/>
        <v>2.677639036</v>
      </c>
      <c r="CB141" s="479">
        <f t="shared" si="67"/>
        <v>1.785092691</v>
      </c>
      <c r="CC141" s="479">
        <f t="shared" si="67"/>
        <v>0</v>
      </c>
      <c r="CD141" s="479">
        <f t="shared" si="67"/>
        <v>0.8925463455</v>
      </c>
      <c r="CE141" s="479">
        <f t="shared" si="67"/>
        <v>3.570185382</v>
      </c>
      <c r="CF141" s="479">
        <f t="shared" si="67"/>
        <v>4.462731727</v>
      </c>
      <c r="CG141" s="479">
        <f t="shared" si="67"/>
        <v>4.462731727</v>
      </c>
      <c r="CH141" s="479">
        <f t="shared" si="67"/>
        <v>5.355278073</v>
      </c>
      <c r="CI141" s="479">
        <f t="shared" si="67"/>
        <v>5.355278073</v>
      </c>
      <c r="CJ141" s="479">
        <f t="shared" si="67"/>
        <v>5.355278073</v>
      </c>
      <c r="CK141" s="479">
        <f t="shared" si="67"/>
        <v>4.462731727</v>
      </c>
      <c r="CL141" s="479">
        <f t="shared" si="67"/>
        <v>1.785092691</v>
      </c>
      <c r="CM141" s="479">
        <f t="shared" si="67"/>
        <v>0.8925463455</v>
      </c>
      <c r="CN141" s="479">
        <f t="shared" si="67"/>
        <v>0.8925463455</v>
      </c>
      <c r="CO141" s="479">
        <f t="shared" si="67"/>
        <v>0</v>
      </c>
      <c r="CP141" s="479">
        <f t="shared" si="67"/>
        <v>0</v>
      </c>
      <c r="CQ141" s="479">
        <f t="shared" si="67"/>
        <v>0</v>
      </c>
      <c r="CR141" s="479">
        <f t="shared" si="67"/>
        <v>0</v>
      </c>
      <c r="CS141" s="479">
        <f t="shared" si="67"/>
        <v>0</v>
      </c>
      <c r="CT141" s="479">
        <f t="shared" si="67"/>
        <v>0</v>
      </c>
      <c r="CU141" s="479">
        <f t="shared" si="67"/>
        <v>0</v>
      </c>
      <c r="CV141" s="479">
        <f t="shared" si="67"/>
        <v>0</v>
      </c>
      <c r="CW141" s="479">
        <f t="shared" si="67"/>
        <v>0</v>
      </c>
      <c r="CX141" s="479">
        <f t="shared" si="67"/>
        <v>0</v>
      </c>
      <c r="CY141" s="479">
        <f t="shared" si="67"/>
        <v>0</v>
      </c>
      <c r="CZ141" s="479">
        <f t="shared" si="67"/>
        <v>0</v>
      </c>
      <c r="DA141" s="479">
        <f t="shared" si="67"/>
        <v>0</v>
      </c>
      <c r="DB141" s="479">
        <f t="shared" si="67"/>
        <v>0</v>
      </c>
      <c r="DC141" s="479">
        <f t="shared" si="67"/>
        <v>0</v>
      </c>
      <c r="DD141" s="479">
        <f t="shared" si="67"/>
        <v>0</v>
      </c>
      <c r="DE141" s="479">
        <f t="shared" si="67"/>
        <v>0</v>
      </c>
      <c r="DF141" s="479">
        <f t="shared" si="67"/>
        <v>0</v>
      </c>
      <c r="DG141" s="479">
        <f t="shared" si="67"/>
        <v>0</v>
      </c>
      <c r="DH141" s="479">
        <f t="shared" si="67"/>
        <v>0</v>
      </c>
      <c r="DI141" s="479">
        <f t="shared" si="67"/>
        <v>0</v>
      </c>
      <c r="DJ141" s="479">
        <f t="shared" si="67"/>
        <v>0</v>
      </c>
      <c r="DK141" s="479">
        <f t="shared" si="67"/>
        <v>0</v>
      </c>
      <c r="DL141" s="479">
        <f t="shared" si="67"/>
        <v>0</v>
      </c>
      <c r="DM141" s="479">
        <f t="shared" si="67"/>
        <v>0</v>
      </c>
      <c r="DN141" s="479">
        <f t="shared" si="67"/>
        <v>0</v>
      </c>
      <c r="DO141" s="479">
        <f t="shared" si="67"/>
        <v>0</v>
      </c>
      <c r="DP141" s="479">
        <f t="shared" si="67"/>
        <v>1.785092691</v>
      </c>
      <c r="DQ141" s="479">
        <f t="shared" si="67"/>
        <v>3.570185382</v>
      </c>
      <c r="DR141" s="479">
        <f t="shared" si="67"/>
        <v>5.355278073</v>
      </c>
      <c r="DS141" s="479">
        <f t="shared" si="67"/>
        <v>7.140370764</v>
      </c>
      <c r="DT141" s="479">
        <f t="shared" si="67"/>
        <v>7.140370764</v>
      </c>
      <c r="DU141" s="479">
        <f t="shared" si="67"/>
        <v>8.925463455</v>
      </c>
      <c r="DV141" s="479">
        <f t="shared" si="67"/>
        <v>8.925463455</v>
      </c>
      <c r="DW141" s="479">
        <f t="shared" si="67"/>
        <v>8.925463455</v>
      </c>
      <c r="DX141" s="479">
        <f t="shared" si="67"/>
        <v>8.032917109</v>
      </c>
      <c r="DY141" s="479">
        <f t="shared" si="67"/>
        <v>6.247824418</v>
      </c>
      <c r="DZ141" s="479">
        <f t="shared" si="67"/>
        <v>5.355278073</v>
      </c>
      <c r="EA141" s="479">
        <f t="shared" si="67"/>
        <v>5.355278073</v>
      </c>
      <c r="EB141" s="479">
        <f t="shared" si="67"/>
        <v>3.570185382</v>
      </c>
      <c r="EC141" s="479">
        <f t="shared" si="67"/>
        <v>7.140370764</v>
      </c>
      <c r="ED141" s="479">
        <f t="shared" si="67"/>
        <v>7.140370764</v>
      </c>
      <c r="EE141" s="479">
        <f t="shared" si="67"/>
        <v>8.032917109</v>
      </c>
      <c r="EF141" s="479">
        <f t="shared" si="67"/>
        <v>8.925463455</v>
      </c>
      <c r="EG141" s="479">
        <f t="shared" si="67"/>
        <v>11.60310249</v>
      </c>
      <c r="EH141" s="479">
        <f t="shared" si="67"/>
        <v>12.49564884</v>
      </c>
      <c r="EI141" s="479">
        <f t="shared" si="67"/>
        <v>13.38819518</v>
      </c>
      <c r="EJ141" s="479">
        <f t="shared" si="67"/>
        <v>13.38819518</v>
      </c>
      <c r="EK141" s="479">
        <f t="shared" si="67"/>
        <v>20.52856595</v>
      </c>
      <c r="EL141" s="479">
        <f t="shared" si="67"/>
        <v>27.66893671</v>
      </c>
      <c r="EM141" s="479">
        <f t="shared" si="67"/>
        <v>44.62731727</v>
      </c>
      <c r="EN141" s="479">
        <f t="shared" si="67"/>
        <v>62.47824418</v>
      </c>
      <c r="EO141" s="479">
        <f t="shared" si="67"/>
        <v>62.47824418</v>
      </c>
      <c r="EP141" s="479">
        <f t="shared" si="67"/>
        <v>126.7415811</v>
      </c>
      <c r="EQ141" s="479">
        <f t="shared" si="67"/>
        <v>174.0465374</v>
      </c>
      <c r="ER141" s="479">
        <f t="shared" si="67"/>
        <v>201.7154741</v>
      </c>
      <c r="ES141" s="479">
        <f t="shared" si="67"/>
        <v>246.3427913</v>
      </c>
      <c r="ET141" s="481">
        <f t="shared" si="67"/>
        <v>286.5073769</v>
      </c>
      <c r="EU141" s="481">
        <f t="shared" si="67"/>
        <v>365.0514553</v>
      </c>
      <c r="EV141" s="481">
        <f t="shared" si="67"/>
        <v>401.6458555</v>
      </c>
      <c r="EW141" s="481">
        <f t="shared" si="67"/>
        <v>432.8849776</v>
      </c>
      <c r="EX141" s="507">
        <f t="shared" si="67"/>
        <v>456.0911825</v>
      </c>
      <c r="EY141" s="507">
        <f t="shared" si="67"/>
        <v>461.4464606</v>
      </c>
      <c r="EZ141" s="507">
        <f t="shared" si="67"/>
        <v>441.810441</v>
      </c>
      <c r="FA141" s="507">
        <f t="shared" si="67"/>
        <v>403.4309482</v>
      </c>
      <c r="FB141" s="507">
        <f t="shared" si="67"/>
        <v>324.8868698</v>
      </c>
      <c r="FC141" s="507">
        <f t="shared" si="67"/>
        <v>294.540294</v>
      </c>
      <c r="FD141" s="507">
        <f t="shared" si="67"/>
        <v>230.2769571</v>
      </c>
      <c r="FE141" s="507">
        <f t="shared" si="67"/>
        <v>185.6496399</v>
      </c>
      <c r="FF141" s="507">
        <f t="shared" si="67"/>
        <v>181.1869081</v>
      </c>
      <c r="FG141" s="507">
        <f t="shared" si="67"/>
        <v>207.9632985</v>
      </c>
      <c r="FH141" s="507">
        <f t="shared" si="67"/>
        <v>207.9632985</v>
      </c>
      <c r="FI141" s="507">
        <f t="shared" si="67"/>
        <v>204.3931131</v>
      </c>
      <c r="FJ141" s="507">
        <f t="shared" si="67"/>
        <v>205.2856595</v>
      </c>
      <c r="FK141" s="507">
        <f t="shared" si="67"/>
        <v>207.9632985</v>
      </c>
      <c r="FL141" s="507">
        <f t="shared" si="67"/>
        <v>207.9632985</v>
      </c>
      <c r="FM141" s="507">
        <f t="shared" si="67"/>
        <v>198.1452887</v>
      </c>
      <c r="FN141" s="507">
        <f t="shared" si="67"/>
        <v>158.8732495</v>
      </c>
      <c r="FO141" s="507">
        <f t="shared" si="67"/>
        <v>152.6254251</v>
      </c>
      <c r="FP141" s="507">
        <f t="shared" si="67"/>
        <v>154.4105178</v>
      </c>
      <c r="FQ141" s="468"/>
      <c r="FR141" s="471"/>
      <c r="FS141" s="482">
        <f t="shared" si="10"/>
        <v>-0.2445414847</v>
      </c>
      <c r="FT141" s="473"/>
      <c r="FU141" s="474"/>
      <c r="FV141" s="469"/>
      <c r="FW141" s="469"/>
      <c r="FX141" s="469"/>
      <c r="FY141" s="469"/>
      <c r="FZ141" s="469"/>
      <c r="GA141" s="469"/>
      <c r="GB141" s="469"/>
      <c r="GC141" s="469"/>
      <c r="GD141" s="469"/>
      <c r="GE141" s="469"/>
      <c r="GF141" s="469"/>
      <c r="GG141" s="469"/>
      <c r="GH141" s="469"/>
      <c r="GI141" s="469"/>
      <c r="GJ141" s="469"/>
      <c r="GK141" s="469"/>
    </row>
    <row r="142" ht="15.75" customHeight="1">
      <c r="A142" s="472">
        <v>60.0</v>
      </c>
      <c r="B142" s="517" t="s">
        <v>160</v>
      </c>
      <c r="C142" s="474">
        <v>32977.0</v>
      </c>
      <c r="D142" s="466"/>
      <c r="E142" s="466"/>
      <c r="F142" s="466"/>
      <c r="G142" s="466"/>
      <c r="H142" s="466"/>
      <c r="I142" s="466"/>
      <c r="J142" s="467"/>
      <c r="K142" s="467"/>
      <c r="L142" s="467"/>
      <c r="M142" s="467"/>
      <c r="N142" s="467"/>
      <c r="O142" s="467"/>
      <c r="P142" s="467"/>
      <c r="Q142" s="467"/>
      <c r="R142" s="468"/>
      <c r="S142" s="468"/>
      <c r="T142" s="468"/>
      <c r="U142" s="469"/>
      <c r="V142" s="469"/>
      <c r="W142" s="469"/>
      <c r="X142" s="469"/>
      <c r="Y142" s="469"/>
      <c r="Z142" s="469"/>
      <c r="AA142" s="469"/>
      <c r="AB142" s="469"/>
      <c r="AC142" s="469"/>
      <c r="AD142" s="469"/>
      <c r="AE142" s="468"/>
      <c r="AF142" s="468"/>
      <c r="AG142" s="468"/>
      <c r="AH142" s="468"/>
      <c r="AI142" s="479">
        <f t="shared" ref="AI142:FP142" si="68">sum(AC63:AI63)/($C$142/100000)</f>
        <v>0</v>
      </c>
      <c r="AJ142" s="479">
        <f t="shared" si="68"/>
        <v>0</v>
      </c>
      <c r="AK142" s="479">
        <f t="shared" si="68"/>
        <v>0</v>
      </c>
      <c r="AL142" s="479">
        <f t="shared" si="68"/>
        <v>0</v>
      </c>
      <c r="AM142" s="479">
        <f t="shared" si="68"/>
        <v>0</v>
      </c>
      <c r="AN142" s="479">
        <f t="shared" si="68"/>
        <v>0</v>
      </c>
      <c r="AO142" s="479">
        <f t="shared" si="68"/>
        <v>0</v>
      </c>
      <c r="AP142" s="479">
        <f t="shared" si="68"/>
        <v>0</v>
      </c>
      <c r="AQ142" s="479">
        <f t="shared" si="68"/>
        <v>0</v>
      </c>
      <c r="AR142" s="479">
        <f t="shared" si="68"/>
        <v>0</v>
      </c>
      <c r="AS142" s="479">
        <f t="shared" si="68"/>
        <v>0</v>
      </c>
      <c r="AT142" s="479">
        <f t="shared" si="68"/>
        <v>0</v>
      </c>
      <c r="AU142" s="479">
        <f t="shared" si="68"/>
        <v>0</v>
      </c>
      <c r="AV142" s="479">
        <f t="shared" si="68"/>
        <v>3.032416533</v>
      </c>
      <c r="AW142" s="479">
        <f t="shared" si="68"/>
        <v>3.032416533</v>
      </c>
      <c r="AX142" s="479">
        <f t="shared" si="68"/>
        <v>3.032416533</v>
      </c>
      <c r="AY142" s="479">
        <f t="shared" si="68"/>
        <v>3.032416533</v>
      </c>
      <c r="AZ142" s="479">
        <f t="shared" si="68"/>
        <v>9.097249598</v>
      </c>
      <c r="BA142" s="479">
        <f t="shared" si="68"/>
        <v>9.097249598</v>
      </c>
      <c r="BB142" s="479">
        <f t="shared" si="68"/>
        <v>9.097249598</v>
      </c>
      <c r="BC142" s="479">
        <f t="shared" si="68"/>
        <v>6.064833065</v>
      </c>
      <c r="BD142" s="479">
        <f t="shared" si="68"/>
        <v>6.064833065</v>
      </c>
      <c r="BE142" s="479">
        <f t="shared" si="68"/>
        <v>6.064833065</v>
      </c>
      <c r="BF142" s="479">
        <f t="shared" si="68"/>
        <v>6.064833065</v>
      </c>
      <c r="BG142" s="479">
        <f t="shared" si="68"/>
        <v>0</v>
      </c>
      <c r="BH142" s="479">
        <f t="shared" si="68"/>
        <v>0</v>
      </c>
      <c r="BI142" s="479">
        <f t="shared" si="68"/>
        <v>0</v>
      </c>
      <c r="BJ142" s="479">
        <f t="shared" si="68"/>
        <v>0</v>
      </c>
      <c r="BK142" s="479">
        <f t="shared" si="68"/>
        <v>0</v>
      </c>
      <c r="BL142" s="479">
        <f t="shared" si="68"/>
        <v>0</v>
      </c>
      <c r="BM142" s="479">
        <f t="shared" si="68"/>
        <v>0</v>
      </c>
      <c r="BN142" s="479">
        <f t="shared" si="68"/>
        <v>0</v>
      </c>
      <c r="BO142" s="479">
        <f t="shared" si="68"/>
        <v>0</v>
      </c>
      <c r="BP142" s="479">
        <f t="shared" si="68"/>
        <v>0</v>
      </c>
      <c r="BQ142" s="479">
        <f t="shared" si="68"/>
        <v>0</v>
      </c>
      <c r="BR142" s="479">
        <f t="shared" si="68"/>
        <v>0</v>
      </c>
      <c r="BS142" s="479">
        <f t="shared" si="68"/>
        <v>3.032416533</v>
      </c>
      <c r="BT142" s="479">
        <f t="shared" si="68"/>
        <v>3.032416533</v>
      </c>
      <c r="BU142" s="479">
        <f t="shared" si="68"/>
        <v>3.032416533</v>
      </c>
      <c r="BV142" s="479">
        <f t="shared" si="68"/>
        <v>3.032416533</v>
      </c>
      <c r="BW142" s="479">
        <f t="shared" si="68"/>
        <v>3.032416533</v>
      </c>
      <c r="BX142" s="479">
        <f t="shared" si="68"/>
        <v>3.032416533</v>
      </c>
      <c r="BY142" s="479">
        <f t="shared" si="68"/>
        <v>3.032416533</v>
      </c>
      <c r="BZ142" s="479">
        <f t="shared" si="68"/>
        <v>0</v>
      </c>
      <c r="CA142" s="479">
        <f t="shared" si="68"/>
        <v>0</v>
      </c>
      <c r="CB142" s="479">
        <f t="shared" si="68"/>
        <v>0</v>
      </c>
      <c r="CC142" s="479">
        <f t="shared" si="68"/>
        <v>0</v>
      </c>
      <c r="CD142" s="479">
        <f t="shared" si="68"/>
        <v>0</v>
      </c>
      <c r="CE142" s="479">
        <f t="shared" si="68"/>
        <v>0</v>
      </c>
      <c r="CF142" s="479">
        <f t="shared" si="68"/>
        <v>0</v>
      </c>
      <c r="CG142" s="479">
        <f t="shared" si="68"/>
        <v>0</v>
      </c>
      <c r="CH142" s="479">
        <f t="shared" si="68"/>
        <v>0</v>
      </c>
      <c r="CI142" s="479">
        <f t="shared" si="68"/>
        <v>0</v>
      </c>
      <c r="CJ142" s="479">
        <f t="shared" si="68"/>
        <v>0</v>
      </c>
      <c r="CK142" s="479">
        <f t="shared" si="68"/>
        <v>0</v>
      </c>
      <c r="CL142" s="479">
        <f t="shared" si="68"/>
        <v>0</v>
      </c>
      <c r="CM142" s="479">
        <f t="shared" si="68"/>
        <v>0</v>
      </c>
      <c r="CN142" s="479">
        <f t="shared" si="68"/>
        <v>0</v>
      </c>
      <c r="CO142" s="479">
        <f t="shared" si="68"/>
        <v>0</v>
      </c>
      <c r="CP142" s="479">
        <f t="shared" si="68"/>
        <v>0</v>
      </c>
      <c r="CQ142" s="479">
        <f t="shared" si="68"/>
        <v>0</v>
      </c>
      <c r="CR142" s="479">
        <f t="shared" si="68"/>
        <v>0</v>
      </c>
      <c r="CS142" s="479">
        <f t="shared" si="68"/>
        <v>0</v>
      </c>
      <c r="CT142" s="479">
        <f t="shared" si="68"/>
        <v>0</v>
      </c>
      <c r="CU142" s="479">
        <f t="shared" si="68"/>
        <v>3.032416533</v>
      </c>
      <c r="CV142" s="479">
        <f t="shared" si="68"/>
        <v>6.064833065</v>
      </c>
      <c r="CW142" s="479">
        <f t="shared" si="68"/>
        <v>6.064833065</v>
      </c>
      <c r="CX142" s="479">
        <f t="shared" si="68"/>
        <v>6.064833065</v>
      </c>
      <c r="CY142" s="479">
        <f t="shared" si="68"/>
        <v>6.064833065</v>
      </c>
      <c r="CZ142" s="479">
        <f t="shared" si="68"/>
        <v>12.12966613</v>
      </c>
      <c r="DA142" s="479">
        <f t="shared" si="68"/>
        <v>12.12966613</v>
      </c>
      <c r="DB142" s="479">
        <f t="shared" si="68"/>
        <v>12.12966613</v>
      </c>
      <c r="DC142" s="479">
        <f t="shared" si="68"/>
        <v>30.32416533</v>
      </c>
      <c r="DD142" s="479">
        <f t="shared" si="68"/>
        <v>30.32416533</v>
      </c>
      <c r="DE142" s="479">
        <f t="shared" si="68"/>
        <v>97.03732905</v>
      </c>
      <c r="DF142" s="479">
        <f t="shared" si="68"/>
        <v>97.03732905</v>
      </c>
      <c r="DG142" s="479">
        <f t="shared" si="68"/>
        <v>112.1994117</v>
      </c>
      <c r="DH142" s="479">
        <f t="shared" si="68"/>
        <v>163.7504928</v>
      </c>
      <c r="DI142" s="479">
        <f t="shared" si="68"/>
        <v>175.8801589</v>
      </c>
      <c r="DJ142" s="479">
        <f t="shared" si="68"/>
        <v>169.8153258</v>
      </c>
      <c r="DK142" s="479">
        <f t="shared" si="68"/>
        <v>175.8801589</v>
      </c>
      <c r="DL142" s="479">
        <f t="shared" si="68"/>
        <v>124.3290778</v>
      </c>
      <c r="DM142" s="479">
        <f t="shared" si="68"/>
        <v>124.3290778</v>
      </c>
      <c r="DN142" s="479">
        <f t="shared" si="68"/>
        <v>157.6856597</v>
      </c>
      <c r="DO142" s="479">
        <f t="shared" si="68"/>
        <v>112.1994117</v>
      </c>
      <c r="DP142" s="479">
        <f t="shared" si="68"/>
        <v>100.0697456</v>
      </c>
      <c r="DQ142" s="479">
        <f t="shared" si="68"/>
        <v>90.97249598</v>
      </c>
      <c r="DR142" s="479">
        <f t="shared" si="68"/>
        <v>94.00491251</v>
      </c>
      <c r="DS142" s="479">
        <f t="shared" si="68"/>
        <v>94.00491251</v>
      </c>
      <c r="DT142" s="479">
        <f t="shared" si="68"/>
        <v>106.1345786</v>
      </c>
      <c r="DU142" s="479">
        <f t="shared" si="68"/>
        <v>57.61591412</v>
      </c>
      <c r="DV142" s="479">
        <f t="shared" si="68"/>
        <v>54.58349759</v>
      </c>
      <c r="DW142" s="479">
        <f t="shared" si="68"/>
        <v>51.55108106</v>
      </c>
      <c r="DX142" s="479">
        <f t="shared" si="68"/>
        <v>60.64833065</v>
      </c>
      <c r="DY142" s="479">
        <f t="shared" si="68"/>
        <v>54.58349759</v>
      </c>
      <c r="DZ142" s="479">
        <f t="shared" si="68"/>
        <v>48.51866452</v>
      </c>
      <c r="EA142" s="479">
        <f t="shared" si="68"/>
        <v>39.42141493</v>
      </c>
      <c r="EB142" s="479">
        <f t="shared" si="68"/>
        <v>33.35658186</v>
      </c>
      <c r="EC142" s="479">
        <f t="shared" si="68"/>
        <v>33.35658186</v>
      </c>
      <c r="ED142" s="479">
        <f t="shared" si="68"/>
        <v>36.38899839</v>
      </c>
      <c r="EE142" s="479">
        <f t="shared" si="68"/>
        <v>21.22691573</v>
      </c>
      <c r="EF142" s="479">
        <f t="shared" si="68"/>
        <v>18.1944992</v>
      </c>
      <c r="EG142" s="479">
        <f t="shared" si="68"/>
        <v>9.097249598</v>
      </c>
      <c r="EH142" s="479">
        <f t="shared" si="68"/>
        <v>9.097249598</v>
      </c>
      <c r="EI142" s="479">
        <f t="shared" si="68"/>
        <v>12.12966613</v>
      </c>
      <c r="EJ142" s="479">
        <f t="shared" si="68"/>
        <v>9.097249598</v>
      </c>
      <c r="EK142" s="479">
        <f t="shared" si="68"/>
        <v>6.064833065</v>
      </c>
      <c r="EL142" s="479">
        <f t="shared" si="68"/>
        <v>6.064833065</v>
      </c>
      <c r="EM142" s="479">
        <f t="shared" si="68"/>
        <v>9.097249598</v>
      </c>
      <c r="EN142" s="479">
        <f t="shared" si="68"/>
        <v>9.097249598</v>
      </c>
      <c r="EO142" s="479">
        <f t="shared" si="68"/>
        <v>21.22691573</v>
      </c>
      <c r="EP142" s="479">
        <f t="shared" si="68"/>
        <v>18.1944992</v>
      </c>
      <c r="EQ142" s="479">
        <f t="shared" si="68"/>
        <v>18.1944992</v>
      </c>
      <c r="ER142" s="479">
        <f t="shared" si="68"/>
        <v>18.1944992</v>
      </c>
      <c r="ES142" s="479">
        <f t="shared" si="68"/>
        <v>21.22691573</v>
      </c>
      <c r="ET142" s="484">
        <f t="shared" si="68"/>
        <v>18.1944992</v>
      </c>
      <c r="EU142" s="484">
        <f t="shared" si="68"/>
        <v>18.1944992</v>
      </c>
      <c r="EV142" s="484">
        <f t="shared" si="68"/>
        <v>3.032416533</v>
      </c>
      <c r="EW142" s="484">
        <f t="shared" si="68"/>
        <v>3.032416533</v>
      </c>
      <c r="EX142" s="506">
        <f t="shared" si="68"/>
        <v>3.032416533</v>
      </c>
      <c r="EY142" s="506">
        <f t="shared" si="68"/>
        <v>6.064833065</v>
      </c>
      <c r="EZ142" s="506">
        <f t="shared" si="68"/>
        <v>6.064833065</v>
      </c>
      <c r="FA142" s="506">
        <f t="shared" si="68"/>
        <v>6.064833065</v>
      </c>
      <c r="FB142" s="506">
        <f t="shared" si="68"/>
        <v>6.064833065</v>
      </c>
      <c r="FC142" s="506">
        <f t="shared" si="68"/>
        <v>15.16208266</v>
      </c>
      <c r="FD142" s="506">
        <f t="shared" si="68"/>
        <v>15.16208266</v>
      </c>
      <c r="FE142" s="506">
        <f t="shared" si="68"/>
        <v>21.22691573</v>
      </c>
      <c r="FF142" s="506">
        <f t="shared" si="68"/>
        <v>18.1944992</v>
      </c>
      <c r="FG142" s="506">
        <f t="shared" si="68"/>
        <v>18.1944992</v>
      </c>
      <c r="FH142" s="506">
        <f t="shared" si="68"/>
        <v>18.1944992</v>
      </c>
      <c r="FI142" s="506">
        <f t="shared" si="68"/>
        <v>21.22691573</v>
      </c>
      <c r="FJ142" s="506">
        <f t="shared" si="68"/>
        <v>12.12966613</v>
      </c>
      <c r="FK142" s="506">
        <f t="shared" si="68"/>
        <v>12.12966613</v>
      </c>
      <c r="FL142" s="506">
        <f t="shared" si="68"/>
        <v>12.12966613</v>
      </c>
      <c r="FM142" s="506">
        <f t="shared" si="68"/>
        <v>15.16208266</v>
      </c>
      <c r="FN142" s="506">
        <f t="shared" si="68"/>
        <v>12.12966613</v>
      </c>
      <c r="FO142" s="506">
        <f t="shared" si="68"/>
        <v>21.22691573</v>
      </c>
      <c r="FP142" s="506">
        <f t="shared" si="68"/>
        <v>18.1944992</v>
      </c>
      <c r="FQ142" s="468"/>
      <c r="FR142" s="471"/>
      <c r="FS142" s="482">
        <f t="shared" si="10"/>
        <v>-0.1428571429</v>
      </c>
      <c r="FT142" s="473"/>
      <c r="FU142" s="474"/>
      <c r="FV142" s="469"/>
      <c r="FW142" s="469"/>
      <c r="FX142" s="469"/>
      <c r="FY142" s="469"/>
      <c r="FZ142" s="469"/>
      <c r="GA142" s="469"/>
      <c r="GB142" s="469"/>
      <c r="GC142" s="469"/>
      <c r="GD142" s="469"/>
      <c r="GE142" s="469"/>
      <c r="GF142" s="469"/>
      <c r="GG142" s="469"/>
      <c r="GH142" s="469"/>
      <c r="GI142" s="469"/>
      <c r="GJ142" s="469"/>
      <c r="GK142" s="469"/>
    </row>
    <row r="143" ht="15.75" customHeight="1">
      <c r="A143" s="472">
        <v>61.0</v>
      </c>
      <c r="B143" s="517" t="s">
        <v>161</v>
      </c>
      <c r="C143" s="474">
        <v>176430.0</v>
      </c>
      <c r="D143" s="466"/>
      <c r="E143" s="466"/>
      <c r="F143" s="466"/>
      <c r="G143" s="466"/>
      <c r="H143" s="466"/>
      <c r="I143" s="466"/>
      <c r="J143" s="467"/>
      <c r="K143" s="467"/>
      <c r="L143" s="467"/>
      <c r="M143" s="467"/>
      <c r="N143" s="467"/>
      <c r="O143" s="467"/>
      <c r="P143" s="467"/>
      <c r="Q143" s="467"/>
      <c r="R143" s="468"/>
      <c r="S143" s="468"/>
      <c r="T143" s="468"/>
      <c r="U143" s="469"/>
      <c r="V143" s="469"/>
      <c r="W143" s="469"/>
      <c r="X143" s="469"/>
      <c r="Y143" s="469"/>
      <c r="Z143" s="469"/>
      <c r="AA143" s="469"/>
      <c r="AB143" s="469"/>
      <c r="AC143" s="469"/>
      <c r="AD143" s="469"/>
      <c r="AE143" s="468"/>
      <c r="AF143" s="468"/>
      <c r="AG143" s="468"/>
      <c r="AH143" s="468"/>
      <c r="AI143" s="479">
        <f t="shared" ref="AI143:FP143" si="69">sum(AC64:AI64)/($C$143/100000)</f>
        <v>0</v>
      </c>
      <c r="AJ143" s="479">
        <f t="shared" si="69"/>
        <v>0</v>
      </c>
      <c r="AK143" s="479">
        <f t="shared" si="69"/>
        <v>0</v>
      </c>
      <c r="AL143" s="479">
        <f t="shared" si="69"/>
        <v>0</v>
      </c>
      <c r="AM143" s="479">
        <f t="shared" si="69"/>
        <v>0</v>
      </c>
      <c r="AN143" s="479">
        <f t="shared" si="69"/>
        <v>0</v>
      </c>
      <c r="AO143" s="479">
        <f t="shared" si="69"/>
        <v>0</v>
      </c>
      <c r="AP143" s="479">
        <f t="shared" si="69"/>
        <v>0</v>
      </c>
      <c r="AQ143" s="479">
        <f t="shared" si="69"/>
        <v>0</v>
      </c>
      <c r="AR143" s="479">
        <f t="shared" si="69"/>
        <v>0</v>
      </c>
      <c r="AS143" s="479">
        <f t="shared" si="69"/>
        <v>0</v>
      </c>
      <c r="AT143" s="479">
        <f t="shared" si="69"/>
        <v>0</v>
      </c>
      <c r="AU143" s="479">
        <f t="shared" si="69"/>
        <v>0</v>
      </c>
      <c r="AV143" s="479">
        <f t="shared" si="69"/>
        <v>0</v>
      </c>
      <c r="AW143" s="479">
        <f t="shared" si="69"/>
        <v>0</v>
      </c>
      <c r="AX143" s="479">
        <f t="shared" si="69"/>
        <v>0</v>
      </c>
      <c r="AY143" s="479">
        <f t="shared" si="69"/>
        <v>0</v>
      </c>
      <c r="AZ143" s="479">
        <f t="shared" si="69"/>
        <v>0</v>
      </c>
      <c r="BA143" s="479">
        <f t="shared" si="69"/>
        <v>0</v>
      </c>
      <c r="BB143" s="479">
        <f t="shared" si="69"/>
        <v>0</v>
      </c>
      <c r="BC143" s="479">
        <f t="shared" si="69"/>
        <v>0</v>
      </c>
      <c r="BD143" s="479">
        <f t="shared" si="69"/>
        <v>0</v>
      </c>
      <c r="BE143" s="479">
        <f t="shared" si="69"/>
        <v>0</v>
      </c>
      <c r="BF143" s="479">
        <f t="shared" si="69"/>
        <v>0</v>
      </c>
      <c r="BG143" s="479">
        <f t="shared" si="69"/>
        <v>0</v>
      </c>
      <c r="BH143" s="479">
        <f t="shared" si="69"/>
        <v>0</v>
      </c>
      <c r="BI143" s="479">
        <f t="shared" si="69"/>
        <v>0</v>
      </c>
      <c r="BJ143" s="479">
        <f t="shared" si="69"/>
        <v>1.13359406</v>
      </c>
      <c r="BK143" s="479">
        <f t="shared" si="69"/>
        <v>1.13359406</v>
      </c>
      <c r="BL143" s="479">
        <f t="shared" si="69"/>
        <v>1.13359406</v>
      </c>
      <c r="BM143" s="479">
        <f t="shared" si="69"/>
        <v>1.70039109</v>
      </c>
      <c r="BN143" s="479">
        <f t="shared" si="69"/>
        <v>1.70039109</v>
      </c>
      <c r="BO143" s="479">
        <f t="shared" si="69"/>
        <v>3.40078218</v>
      </c>
      <c r="BP143" s="479">
        <f t="shared" si="69"/>
        <v>3.96757921</v>
      </c>
      <c r="BQ143" s="479">
        <f t="shared" si="69"/>
        <v>2.83398515</v>
      </c>
      <c r="BR143" s="479">
        <f t="shared" si="69"/>
        <v>5.6679703</v>
      </c>
      <c r="BS143" s="479">
        <f t="shared" si="69"/>
        <v>6.23476733</v>
      </c>
      <c r="BT143" s="479">
        <f t="shared" si="69"/>
        <v>6.23476733</v>
      </c>
      <c r="BU143" s="479">
        <f t="shared" si="69"/>
        <v>6.80156436</v>
      </c>
      <c r="BV143" s="479">
        <f t="shared" si="69"/>
        <v>5.6679703</v>
      </c>
      <c r="BW143" s="479">
        <f t="shared" si="69"/>
        <v>5.6679703</v>
      </c>
      <c r="BX143" s="479">
        <f t="shared" si="69"/>
        <v>5.6679703</v>
      </c>
      <c r="BY143" s="479">
        <f t="shared" si="69"/>
        <v>3.40078218</v>
      </c>
      <c r="BZ143" s="479">
        <f t="shared" si="69"/>
        <v>3.96757921</v>
      </c>
      <c r="CA143" s="479">
        <f t="shared" si="69"/>
        <v>3.40078218</v>
      </c>
      <c r="CB143" s="479">
        <f t="shared" si="69"/>
        <v>3.96757921</v>
      </c>
      <c r="CC143" s="479">
        <f t="shared" si="69"/>
        <v>3.96757921</v>
      </c>
      <c r="CD143" s="479">
        <f t="shared" si="69"/>
        <v>3.96757921</v>
      </c>
      <c r="CE143" s="479">
        <f t="shared" si="69"/>
        <v>3.96757921</v>
      </c>
      <c r="CF143" s="479">
        <f t="shared" si="69"/>
        <v>3.40078218</v>
      </c>
      <c r="CG143" s="479">
        <f t="shared" si="69"/>
        <v>2.26718812</v>
      </c>
      <c r="CH143" s="479">
        <f t="shared" si="69"/>
        <v>4.53437624</v>
      </c>
      <c r="CI143" s="479">
        <f t="shared" si="69"/>
        <v>4.53437624</v>
      </c>
      <c r="CJ143" s="479">
        <f t="shared" si="69"/>
        <v>3.96757921</v>
      </c>
      <c r="CK143" s="479">
        <f t="shared" si="69"/>
        <v>3.40078218</v>
      </c>
      <c r="CL143" s="479">
        <f t="shared" si="69"/>
        <v>5.6679703</v>
      </c>
      <c r="CM143" s="479">
        <f t="shared" si="69"/>
        <v>7.36836139</v>
      </c>
      <c r="CN143" s="479">
        <f t="shared" si="69"/>
        <v>7.93515842</v>
      </c>
      <c r="CO143" s="479">
        <f t="shared" si="69"/>
        <v>7.93515842</v>
      </c>
      <c r="CP143" s="479">
        <f t="shared" si="69"/>
        <v>9.63554951</v>
      </c>
      <c r="CQ143" s="479">
        <f t="shared" si="69"/>
        <v>10.76914357</v>
      </c>
      <c r="CR143" s="479">
        <f t="shared" si="69"/>
        <v>11.3359406</v>
      </c>
      <c r="CS143" s="479">
        <f t="shared" si="69"/>
        <v>9.06875248</v>
      </c>
      <c r="CT143" s="479">
        <f t="shared" si="69"/>
        <v>7.36836139</v>
      </c>
      <c r="CU143" s="479">
        <f t="shared" si="69"/>
        <v>6.80156436</v>
      </c>
      <c r="CV143" s="479">
        <f t="shared" si="69"/>
        <v>4.53437624</v>
      </c>
      <c r="CW143" s="479">
        <f t="shared" si="69"/>
        <v>1.70039109</v>
      </c>
      <c r="CX143" s="479">
        <f t="shared" si="69"/>
        <v>0.56679703</v>
      </c>
      <c r="CY143" s="479">
        <f t="shared" si="69"/>
        <v>0</v>
      </c>
      <c r="CZ143" s="479">
        <f t="shared" si="69"/>
        <v>0</v>
      </c>
      <c r="DA143" s="479">
        <f t="shared" si="69"/>
        <v>0</v>
      </c>
      <c r="DB143" s="479">
        <f t="shared" si="69"/>
        <v>0</v>
      </c>
      <c r="DC143" s="479">
        <f t="shared" si="69"/>
        <v>0</v>
      </c>
      <c r="DD143" s="479">
        <f t="shared" si="69"/>
        <v>0</v>
      </c>
      <c r="DE143" s="479">
        <f t="shared" si="69"/>
        <v>0</v>
      </c>
      <c r="DF143" s="479">
        <f t="shared" si="69"/>
        <v>0.56679703</v>
      </c>
      <c r="DG143" s="479">
        <f t="shared" si="69"/>
        <v>1.13359406</v>
      </c>
      <c r="DH143" s="479">
        <f t="shared" si="69"/>
        <v>1.70039109</v>
      </c>
      <c r="DI143" s="479">
        <f t="shared" si="69"/>
        <v>5.6679703</v>
      </c>
      <c r="DJ143" s="479">
        <f t="shared" si="69"/>
        <v>6.23476733</v>
      </c>
      <c r="DK143" s="479">
        <f t="shared" si="69"/>
        <v>6.80156436</v>
      </c>
      <c r="DL143" s="479">
        <f t="shared" si="69"/>
        <v>6.80156436</v>
      </c>
      <c r="DM143" s="479">
        <f t="shared" si="69"/>
        <v>6.23476733</v>
      </c>
      <c r="DN143" s="479">
        <f t="shared" si="69"/>
        <v>5.6679703</v>
      </c>
      <c r="DO143" s="479">
        <f t="shared" si="69"/>
        <v>6.80156436</v>
      </c>
      <c r="DP143" s="479">
        <f t="shared" si="69"/>
        <v>2.83398515</v>
      </c>
      <c r="DQ143" s="479">
        <f t="shared" si="69"/>
        <v>2.26718812</v>
      </c>
      <c r="DR143" s="479">
        <f t="shared" si="69"/>
        <v>1.70039109</v>
      </c>
      <c r="DS143" s="479">
        <f t="shared" si="69"/>
        <v>1.70039109</v>
      </c>
      <c r="DT143" s="479">
        <f t="shared" si="69"/>
        <v>1.70039109</v>
      </c>
      <c r="DU143" s="479">
        <f t="shared" si="69"/>
        <v>1.70039109</v>
      </c>
      <c r="DV143" s="479">
        <f t="shared" si="69"/>
        <v>0</v>
      </c>
      <c r="DW143" s="479">
        <f t="shared" si="69"/>
        <v>0.56679703</v>
      </c>
      <c r="DX143" s="479">
        <f t="shared" si="69"/>
        <v>1.13359406</v>
      </c>
      <c r="DY143" s="479">
        <f t="shared" si="69"/>
        <v>1.13359406</v>
      </c>
      <c r="DZ143" s="479">
        <f t="shared" si="69"/>
        <v>1.70039109</v>
      </c>
      <c r="EA143" s="479">
        <f t="shared" si="69"/>
        <v>1.70039109</v>
      </c>
      <c r="EB143" s="479">
        <f t="shared" si="69"/>
        <v>2.26718812</v>
      </c>
      <c r="EC143" s="479">
        <f t="shared" si="69"/>
        <v>2.26718812</v>
      </c>
      <c r="ED143" s="479">
        <f t="shared" si="69"/>
        <v>3.96757921</v>
      </c>
      <c r="EE143" s="479">
        <f t="shared" si="69"/>
        <v>7.93515842</v>
      </c>
      <c r="EF143" s="479">
        <f t="shared" si="69"/>
        <v>8.50195545</v>
      </c>
      <c r="EG143" s="479">
        <f t="shared" si="69"/>
        <v>12.46953466</v>
      </c>
      <c r="EH143" s="479">
        <f t="shared" si="69"/>
        <v>28.3398515</v>
      </c>
      <c r="EI143" s="479">
        <f t="shared" si="69"/>
        <v>33.44102477</v>
      </c>
      <c r="EJ143" s="479">
        <f t="shared" si="69"/>
        <v>44.21016834</v>
      </c>
      <c r="EK143" s="479">
        <f t="shared" si="69"/>
        <v>78.78478717</v>
      </c>
      <c r="EL143" s="479">
        <f t="shared" si="69"/>
        <v>94.08830698</v>
      </c>
      <c r="EM143" s="479">
        <f t="shared" si="69"/>
        <v>124.1285496</v>
      </c>
      <c r="EN143" s="479">
        <f t="shared" si="69"/>
        <v>147.3672278</v>
      </c>
      <c r="EO143" s="479">
        <f t="shared" si="69"/>
        <v>149.0676189</v>
      </c>
      <c r="EP143" s="479">
        <f t="shared" si="69"/>
        <v>174.5734852</v>
      </c>
      <c r="EQ143" s="479">
        <f t="shared" si="69"/>
        <v>253.3582724</v>
      </c>
      <c r="ER143" s="479">
        <f t="shared" si="69"/>
        <v>245.423114</v>
      </c>
      <c r="ES143" s="479">
        <f t="shared" si="69"/>
        <v>243.7227229</v>
      </c>
      <c r="ET143" s="481">
        <f t="shared" si="69"/>
        <v>259.5930397</v>
      </c>
      <c r="EU143" s="481">
        <f t="shared" si="69"/>
        <v>262.4270249</v>
      </c>
      <c r="EV143" s="481">
        <f t="shared" si="69"/>
        <v>249.3906932</v>
      </c>
      <c r="EW143" s="481">
        <f t="shared" si="69"/>
        <v>239.1883467</v>
      </c>
      <c r="EX143" s="507">
        <f t="shared" si="69"/>
        <v>190.4438021</v>
      </c>
      <c r="EY143" s="507">
        <f t="shared" si="69"/>
        <v>256.7590546</v>
      </c>
      <c r="EZ143" s="507">
        <f t="shared" si="69"/>
        <v>282.831718</v>
      </c>
      <c r="FA143" s="507">
        <f t="shared" si="69"/>
        <v>270.9289803</v>
      </c>
      <c r="FB143" s="507">
        <f t="shared" si="69"/>
        <v>289.0664853</v>
      </c>
      <c r="FC143" s="507">
        <f t="shared" si="69"/>
        <v>312.3051635</v>
      </c>
      <c r="FD143" s="507">
        <f t="shared" si="69"/>
        <v>315.7059457</v>
      </c>
      <c r="FE143" s="507">
        <f t="shared" si="69"/>
        <v>339.511421</v>
      </c>
      <c r="FF143" s="507">
        <f t="shared" si="69"/>
        <v>293.6008615</v>
      </c>
      <c r="FG143" s="507">
        <f t="shared" si="69"/>
        <v>270.9289803</v>
      </c>
      <c r="FH143" s="507">
        <f t="shared" si="69"/>
        <v>273.1961685</v>
      </c>
      <c r="FI143" s="507">
        <f t="shared" si="69"/>
        <v>241.4555348</v>
      </c>
      <c r="FJ143" s="507">
        <f t="shared" si="69"/>
        <v>273.1961685</v>
      </c>
      <c r="FK143" s="507">
        <f t="shared" si="69"/>
        <v>307.2039903</v>
      </c>
      <c r="FL143" s="507">
        <f t="shared" si="69"/>
        <v>283.398515</v>
      </c>
      <c r="FM143" s="507">
        <f t="shared" si="69"/>
        <v>322.5075101</v>
      </c>
      <c r="FN143" s="507">
        <f t="shared" si="69"/>
        <v>344.0457972</v>
      </c>
      <c r="FO143" s="507">
        <f t="shared" si="69"/>
        <v>351.4141586</v>
      </c>
      <c r="FP143" s="507">
        <f t="shared" si="69"/>
        <v>365.5840843</v>
      </c>
      <c r="FQ143" s="468"/>
      <c r="FR143" s="471"/>
      <c r="FS143" s="482">
        <f t="shared" si="10"/>
        <v>0.514084507</v>
      </c>
      <c r="FT143" s="473"/>
      <c r="FU143" s="474"/>
      <c r="FV143" s="469"/>
      <c r="FW143" s="469"/>
      <c r="FX143" s="469"/>
      <c r="FY143" s="469"/>
      <c r="FZ143" s="469"/>
      <c r="GA143" s="469"/>
      <c r="GB143" s="469"/>
      <c r="GC143" s="469"/>
      <c r="GD143" s="469"/>
      <c r="GE143" s="469"/>
      <c r="GF143" s="469"/>
      <c r="GG143" s="469"/>
      <c r="GH143" s="469"/>
      <c r="GI143" s="469"/>
      <c r="GJ143" s="469"/>
      <c r="GK143" s="469"/>
    </row>
    <row r="144" ht="15.75" customHeight="1">
      <c r="A144" s="472">
        <v>62.0</v>
      </c>
      <c r="B144" s="517" t="s">
        <v>162</v>
      </c>
      <c r="C144" s="474">
        <v>13798.0</v>
      </c>
      <c r="D144" s="466"/>
      <c r="E144" s="466"/>
      <c r="F144" s="466"/>
      <c r="G144" s="466"/>
      <c r="H144" s="466"/>
      <c r="I144" s="466"/>
      <c r="J144" s="467"/>
      <c r="K144" s="467"/>
      <c r="L144" s="467"/>
      <c r="M144" s="467"/>
      <c r="N144" s="467"/>
      <c r="O144" s="467"/>
      <c r="P144" s="467"/>
      <c r="Q144" s="467"/>
      <c r="R144" s="468"/>
      <c r="S144" s="468"/>
      <c r="T144" s="468"/>
      <c r="U144" s="469"/>
      <c r="V144" s="469"/>
      <c r="W144" s="469"/>
      <c r="X144" s="469"/>
      <c r="Y144" s="469"/>
      <c r="Z144" s="469"/>
      <c r="AA144" s="469"/>
      <c r="AB144" s="469"/>
      <c r="AC144" s="469"/>
      <c r="AD144" s="469"/>
      <c r="AE144" s="468"/>
      <c r="AF144" s="468"/>
      <c r="AG144" s="468"/>
      <c r="AH144" s="468"/>
      <c r="AI144" s="479">
        <f t="shared" ref="AI144:FP144" si="70">sum(AC65:AI65)/($C$144/100000)</f>
        <v>0</v>
      </c>
      <c r="AJ144" s="479">
        <f t="shared" si="70"/>
        <v>0</v>
      </c>
      <c r="AK144" s="479">
        <f t="shared" si="70"/>
        <v>0</v>
      </c>
      <c r="AL144" s="479">
        <f t="shared" si="70"/>
        <v>0</v>
      </c>
      <c r="AM144" s="479">
        <f t="shared" si="70"/>
        <v>0</v>
      </c>
      <c r="AN144" s="479">
        <f t="shared" si="70"/>
        <v>0</v>
      </c>
      <c r="AO144" s="479">
        <f t="shared" si="70"/>
        <v>0</v>
      </c>
      <c r="AP144" s="479">
        <f t="shared" si="70"/>
        <v>0</v>
      </c>
      <c r="AQ144" s="479">
        <f t="shared" si="70"/>
        <v>0</v>
      </c>
      <c r="AR144" s="479">
        <f t="shared" si="70"/>
        <v>0</v>
      </c>
      <c r="AS144" s="479">
        <f t="shared" si="70"/>
        <v>0</v>
      </c>
      <c r="AT144" s="479">
        <f t="shared" si="70"/>
        <v>0</v>
      </c>
      <c r="AU144" s="479">
        <f t="shared" si="70"/>
        <v>0</v>
      </c>
      <c r="AV144" s="479">
        <f t="shared" si="70"/>
        <v>0</v>
      </c>
      <c r="AW144" s="479">
        <f t="shared" si="70"/>
        <v>0</v>
      </c>
      <c r="AX144" s="479">
        <f t="shared" si="70"/>
        <v>0</v>
      </c>
      <c r="AY144" s="479">
        <f t="shared" si="70"/>
        <v>0</v>
      </c>
      <c r="AZ144" s="479">
        <f t="shared" si="70"/>
        <v>0</v>
      </c>
      <c r="BA144" s="479">
        <f t="shared" si="70"/>
        <v>0</v>
      </c>
      <c r="BB144" s="479">
        <f t="shared" si="70"/>
        <v>0</v>
      </c>
      <c r="BC144" s="479">
        <f t="shared" si="70"/>
        <v>0</v>
      </c>
      <c r="BD144" s="479">
        <f t="shared" si="70"/>
        <v>0</v>
      </c>
      <c r="BE144" s="479">
        <f t="shared" si="70"/>
        <v>0</v>
      </c>
      <c r="BF144" s="479">
        <f t="shared" si="70"/>
        <v>0</v>
      </c>
      <c r="BG144" s="479">
        <f t="shared" si="70"/>
        <v>0</v>
      </c>
      <c r="BH144" s="479">
        <f t="shared" si="70"/>
        <v>0</v>
      </c>
      <c r="BI144" s="479">
        <f t="shared" si="70"/>
        <v>0</v>
      </c>
      <c r="BJ144" s="479">
        <f t="shared" si="70"/>
        <v>0</v>
      </c>
      <c r="BK144" s="479">
        <f t="shared" si="70"/>
        <v>0</v>
      </c>
      <c r="BL144" s="479">
        <f t="shared" si="70"/>
        <v>0</v>
      </c>
      <c r="BM144" s="479">
        <f t="shared" si="70"/>
        <v>0</v>
      </c>
      <c r="BN144" s="479">
        <f t="shared" si="70"/>
        <v>0</v>
      </c>
      <c r="BO144" s="479">
        <f t="shared" si="70"/>
        <v>0</v>
      </c>
      <c r="BP144" s="479">
        <f t="shared" si="70"/>
        <v>0</v>
      </c>
      <c r="BQ144" s="479">
        <f t="shared" si="70"/>
        <v>0</v>
      </c>
      <c r="BR144" s="479">
        <f t="shared" si="70"/>
        <v>0</v>
      </c>
      <c r="BS144" s="479">
        <f t="shared" si="70"/>
        <v>0</v>
      </c>
      <c r="BT144" s="479">
        <f t="shared" si="70"/>
        <v>0</v>
      </c>
      <c r="BU144" s="479">
        <f t="shared" si="70"/>
        <v>0</v>
      </c>
      <c r="BV144" s="479">
        <f t="shared" si="70"/>
        <v>0</v>
      </c>
      <c r="BW144" s="479">
        <f t="shared" si="70"/>
        <v>0</v>
      </c>
      <c r="BX144" s="479">
        <f t="shared" si="70"/>
        <v>0</v>
      </c>
      <c r="BY144" s="479">
        <f t="shared" si="70"/>
        <v>0</v>
      </c>
      <c r="BZ144" s="479">
        <f t="shared" si="70"/>
        <v>0</v>
      </c>
      <c r="CA144" s="479">
        <f t="shared" si="70"/>
        <v>0</v>
      </c>
      <c r="CB144" s="479">
        <f t="shared" si="70"/>
        <v>0</v>
      </c>
      <c r="CC144" s="479">
        <f t="shared" si="70"/>
        <v>0</v>
      </c>
      <c r="CD144" s="479">
        <f t="shared" si="70"/>
        <v>0</v>
      </c>
      <c r="CE144" s="479">
        <f t="shared" si="70"/>
        <v>0</v>
      </c>
      <c r="CF144" s="479">
        <f t="shared" si="70"/>
        <v>0</v>
      </c>
      <c r="CG144" s="479">
        <f t="shared" si="70"/>
        <v>0</v>
      </c>
      <c r="CH144" s="479">
        <f t="shared" si="70"/>
        <v>0</v>
      </c>
      <c r="CI144" s="479">
        <f t="shared" si="70"/>
        <v>0</v>
      </c>
      <c r="CJ144" s="479">
        <f t="shared" si="70"/>
        <v>0</v>
      </c>
      <c r="CK144" s="479">
        <f t="shared" si="70"/>
        <v>0</v>
      </c>
      <c r="CL144" s="479">
        <f t="shared" si="70"/>
        <v>0</v>
      </c>
      <c r="CM144" s="479">
        <f t="shared" si="70"/>
        <v>0</v>
      </c>
      <c r="CN144" s="479">
        <f t="shared" si="70"/>
        <v>0</v>
      </c>
      <c r="CO144" s="479">
        <f t="shared" si="70"/>
        <v>0</v>
      </c>
      <c r="CP144" s="479">
        <f t="shared" si="70"/>
        <v>0</v>
      </c>
      <c r="CQ144" s="479">
        <f t="shared" si="70"/>
        <v>0</v>
      </c>
      <c r="CR144" s="479">
        <f t="shared" si="70"/>
        <v>0</v>
      </c>
      <c r="CS144" s="479">
        <f t="shared" si="70"/>
        <v>0</v>
      </c>
      <c r="CT144" s="479">
        <f t="shared" si="70"/>
        <v>0</v>
      </c>
      <c r="CU144" s="479">
        <f t="shared" si="70"/>
        <v>0</v>
      </c>
      <c r="CV144" s="479">
        <f t="shared" si="70"/>
        <v>0</v>
      </c>
      <c r="CW144" s="479">
        <f t="shared" si="70"/>
        <v>0</v>
      </c>
      <c r="CX144" s="479">
        <f t="shared" si="70"/>
        <v>0</v>
      </c>
      <c r="CY144" s="479">
        <f t="shared" si="70"/>
        <v>0</v>
      </c>
      <c r="CZ144" s="479">
        <f t="shared" si="70"/>
        <v>7.247427163</v>
      </c>
      <c r="DA144" s="479">
        <f t="shared" si="70"/>
        <v>7.247427163</v>
      </c>
      <c r="DB144" s="479">
        <f t="shared" si="70"/>
        <v>7.247427163</v>
      </c>
      <c r="DC144" s="479">
        <f t="shared" si="70"/>
        <v>7.247427163</v>
      </c>
      <c r="DD144" s="479">
        <f t="shared" si="70"/>
        <v>7.247427163</v>
      </c>
      <c r="DE144" s="479">
        <f t="shared" si="70"/>
        <v>7.247427163</v>
      </c>
      <c r="DF144" s="479">
        <f t="shared" si="70"/>
        <v>14.49485433</v>
      </c>
      <c r="DG144" s="479">
        <f t="shared" si="70"/>
        <v>7.247427163</v>
      </c>
      <c r="DH144" s="479">
        <f t="shared" si="70"/>
        <v>7.247427163</v>
      </c>
      <c r="DI144" s="479">
        <f t="shared" si="70"/>
        <v>7.247427163</v>
      </c>
      <c r="DJ144" s="479">
        <f t="shared" si="70"/>
        <v>7.247427163</v>
      </c>
      <c r="DK144" s="479">
        <f t="shared" si="70"/>
        <v>7.247427163</v>
      </c>
      <c r="DL144" s="479">
        <f t="shared" si="70"/>
        <v>7.247427163</v>
      </c>
      <c r="DM144" s="479">
        <f t="shared" si="70"/>
        <v>0</v>
      </c>
      <c r="DN144" s="479">
        <f t="shared" si="70"/>
        <v>0</v>
      </c>
      <c r="DO144" s="479">
        <f t="shared" si="70"/>
        <v>0</v>
      </c>
      <c r="DP144" s="479">
        <f t="shared" si="70"/>
        <v>0</v>
      </c>
      <c r="DQ144" s="479">
        <f t="shared" si="70"/>
        <v>0</v>
      </c>
      <c r="DR144" s="479">
        <f t="shared" si="70"/>
        <v>0</v>
      </c>
      <c r="DS144" s="479">
        <f t="shared" si="70"/>
        <v>0</v>
      </c>
      <c r="DT144" s="479">
        <f t="shared" si="70"/>
        <v>0</v>
      </c>
      <c r="DU144" s="479">
        <f t="shared" si="70"/>
        <v>7.247427163</v>
      </c>
      <c r="DV144" s="479">
        <f t="shared" si="70"/>
        <v>7.247427163</v>
      </c>
      <c r="DW144" s="479">
        <f t="shared" si="70"/>
        <v>14.49485433</v>
      </c>
      <c r="DX144" s="479">
        <f t="shared" si="70"/>
        <v>28.98970865</v>
      </c>
      <c r="DY144" s="479">
        <f t="shared" si="70"/>
        <v>28.98970865</v>
      </c>
      <c r="DZ144" s="479">
        <f t="shared" si="70"/>
        <v>43.48456298</v>
      </c>
      <c r="EA144" s="479">
        <f t="shared" si="70"/>
        <v>43.48456298</v>
      </c>
      <c r="EB144" s="479">
        <f t="shared" si="70"/>
        <v>36.23713582</v>
      </c>
      <c r="EC144" s="479">
        <f t="shared" si="70"/>
        <v>43.48456298</v>
      </c>
      <c r="ED144" s="479">
        <f t="shared" si="70"/>
        <v>43.48456298</v>
      </c>
      <c r="EE144" s="479">
        <f t="shared" si="70"/>
        <v>36.23713582</v>
      </c>
      <c r="EF144" s="479">
        <f t="shared" si="70"/>
        <v>36.23713582</v>
      </c>
      <c r="EG144" s="479">
        <f t="shared" si="70"/>
        <v>21.74228149</v>
      </c>
      <c r="EH144" s="479">
        <f t="shared" si="70"/>
        <v>28.98970865</v>
      </c>
      <c r="EI144" s="479">
        <f t="shared" si="70"/>
        <v>28.98970865</v>
      </c>
      <c r="EJ144" s="479">
        <f t="shared" si="70"/>
        <v>21.74228149</v>
      </c>
      <c r="EK144" s="479">
        <f t="shared" si="70"/>
        <v>21.74228149</v>
      </c>
      <c r="EL144" s="479">
        <f t="shared" si="70"/>
        <v>14.49485433</v>
      </c>
      <c r="EM144" s="479">
        <f t="shared" si="70"/>
        <v>14.49485433</v>
      </c>
      <c r="EN144" s="479">
        <f t="shared" si="70"/>
        <v>14.49485433</v>
      </c>
      <c r="EO144" s="479">
        <f t="shared" si="70"/>
        <v>7.247427163</v>
      </c>
      <c r="EP144" s="479">
        <f t="shared" si="70"/>
        <v>28.98970865</v>
      </c>
      <c r="EQ144" s="479">
        <f t="shared" si="70"/>
        <v>36.23713582</v>
      </c>
      <c r="ER144" s="479">
        <f t="shared" si="70"/>
        <v>28.98970865</v>
      </c>
      <c r="ES144" s="479">
        <f t="shared" si="70"/>
        <v>28.98970865</v>
      </c>
      <c r="ET144" s="484">
        <f t="shared" si="70"/>
        <v>28.98970865</v>
      </c>
      <c r="EU144" s="484">
        <f t="shared" si="70"/>
        <v>28.98970865</v>
      </c>
      <c r="EV144" s="484">
        <f t="shared" si="70"/>
        <v>28.98970865</v>
      </c>
      <c r="EW144" s="484">
        <f t="shared" si="70"/>
        <v>21.74228149</v>
      </c>
      <c r="EX144" s="506">
        <f t="shared" si="70"/>
        <v>14.49485433</v>
      </c>
      <c r="EY144" s="506">
        <f t="shared" si="70"/>
        <v>14.49485433</v>
      </c>
      <c r="EZ144" s="506">
        <f t="shared" si="70"/>
        <v>14.49485433</v>
      </c>
      <c r="FA144" s="506">
        <f t="shared" si="70"/>
        <v>14.49485433</v>
      </c>
      <c r="FB144" s="506">
        <f t="shared" si="70"/>
        <v>14.49485433</v>
      </c>
      <c r="FC144" s="506">
        <f t="shared" si="70"/>
        <v>14.49485433</v>
      </c>
      <c r="FD144" s="506">
        <f t="shared" si="70"/>
        <v>0</v>
      </c>
      <c r="FE144" s="506">
        <f t="shared" si="70"/>
        <v>7.247427163</v>
      </c>
      <c r="FF144" s="506">
        <f t="shared" si="70"/>
        <v>21.74228149</v>
      </c>
      <c r="FG144" s="506">
        <f t="shared" si="70"/>
        <v>28.98970865</v>
      </c>
      <c r="FH144" s="506">
        <f t="shared" si="70"/>
        <v>28.98970865</v>
      </c>
      <c r="FI144" s="506">
        <f t="shared" si="70"/>
        <v>43.48456298</v>
      </c>
      <c r="FJ144" s="506">
        <f t="shared" si="70"/>
        <v>43.48456298</v>
      </c>
      <c r="FK144" s="506">
        <f t="shared" si="70"/>
        <v>57.97941731</v>
      </c>
      <c r="FL144" s="506">
        <f t="shared" si="70"/>
        <v>65.22684447</v>
      </c>
      <c r="FM144" s="506">
        <f t="shared" si="70"/>
        <v>57.97941731</v>
      </c>
      <c r="FN144" s="506">
        <f t="shared" si="70"/>
        <v>50.73199014</v>
      </c>
      <c r="FO144" s="506">
        <f t="shared" si="70"/>
        <v>50.73199014</v>
      </c>
      <c r="FP144" s="506">
        <f t="shared" si="70"/>
        <v>36.23713582</v>
      </c>
      <c r="FQ144" s="468"/>
      <c r="FR144" s="471"/>
      <c r="FS144" s="482">
        <f t="shared" si="10"/>
        <v>-0.1666666667</v>
      </c>
      <c r="FT144" s="473"/>
      <c r="FU144" s="474"/>
      <c r="FV144" s="469"/>
      <c r="FW144" s="469"/>
      <c r="FX144" s="469"/>
      <c r="FY144" s="469"/>
      <c r="FZ144" s="469"/>
      <c r="GA144" s="469"/>
      <c r="GB144" s="469"/>
      <c r="GC144" s="469"/>
      <c r="GD144" s="469"/>
      <c r="GE144" s="469"/>
      <c r="GF144" s="469"/>
      <c r="GG144" s="469"/>
      <c r="GH144" s="469"/>
      <c r="GI144" s="469"/>
      <c r="GJ144" s="469"/>
      <c r="GK144" s="469"/>
    </row>
    <row r="145" ht="15.75" customHeight="1">
      <c r="A145" s="472">
        <v>63.0</v>
      </c>
      <c r="B145" s="517" t="s">
        <v>163</v>
      </c>
      <c r="C145" s="474">
        <v>131085.0</v>
      </c>
      <c r="D145" s="466"/>
      <c r="E145" s="466"/>
      <c r="F145" s="466"/>
      <c r="G145" s="466"/>
      <c r="H145" s="466"/>
      <c r="I145" s="466"/>
      <c r="J145" s="467"/>
      <c r="K145" s="467"/>
      <c r="L145" s="467"/>
      <c r="M145" s="467"/>
      <c r="N145" s="467"/>
      <c r="O145" s="467"/>
      <c r="P145" s="467"/>
      <c r="Q145" s="467"/>
      <c r="R145" s="468"/>
      <c r="S145" s="468"/>
      <c r="T145" s="468"/>
      <c r="U145" s="469"/>
      <c r="V145" s="469"/>
      <c r="W145" s="469"/>
      <c r="X145" s="469"/>
      <c r="Y145" s="469"/>
      <c r="Z145" s="469"/>
      <c r="AA145" s="469"/>
      <c r="AB145" s="469"/>
      <c r="AC145" s="469"/>
      <c r="AD145" s="469"/>
      <c r="AE145" s="468"/>
      <c r="AF145" s="468"/>
      <c r="AG145" s="468"/>
      <c r="AH145" s="468"/>
      <c r="AI145" s="479">
        <f t="shared" ref="AI145:FP145" si="71">sum(AC66:AI66)/($C$145/100000)</f>
        <v>0</v>
      </c>
      <c r="AJ145" s="479">
        <f t="shared" si="71"/>
        <v>0</v>
      </c>
      <c r="AK145" s="479">
        <f t="shared" si="71"/>
        <v>0</v>
      </c>
      <c r="AL145" s="479">
        <f t="shared" si="71"/>
        <v>0</v>
      </c>
      <c r="AM145" s="479">
        <f t="shared" si="71"/>
        <v>0</v>
      </c>
      <c r="AN145" s="479">
        <f t="shared" si="71"/>
        <v>0</v>
      </c>
      <c r="AO145" s="479">
        <f t="shared" si="71"/>
        <v>0</v>
      </c>
      <c r="AP145" s="479">
        <f t="shared" si="71"/>
        <v>0</v>
      </c>
      <c r="AQ145" s="479">
        <f t="shared" si="71"/>
        <v>0</v>
      </c>
      <c r="AR145" s="479">
        <f t="shared" si="71"/>
        <v>0</v>
      </c>
      <c r="AS145" s="479">
        <f t="shared" si="71"/>
        <v>0</v>
      </c>
      <c r="AT145" s="479">
        <f t="shared" si="71"/>
        <v>0</v>
      </c>
      <c r="AU145" s="479">
        <f t="shared" si="71"/>
        <v>0</v>
      </c>
      <c r="AV145" s="479">
        <f t="shared" si="71"/>
        <v>0</v>
      </c>
      <c r="AW145" s="479">
        <f t="shared" si="71"/>
        <v>0</v>
      </c>
      <c r="AX145" s="479">
        <f t="shared" si="71"/>
        <v>0</v>
      </c>
      <c r="AY145" s="479">
        <f t="shared" si="71"/>
        <v>0</v>
      </c>
      <c r="AZ145" s="479">
        <f t="shared" si="71"/>
        <v>0</v>
      </c>
      <c r="BA145" s="479">
        <f t="shared" si="71"/>
        <v>0</v>
      </c>
      <c r="BB145" s="479">
        <f t="shared" si="71"/>
        <v>0</v>
      </c>
      <c r="BC145" s="479">
        <f t="shared" si="71"/>
        <v>0</v>
      </c>
      <c r="BD145" s="479">
        <f t="shared" si="71"/>
        <v>0</v>
      </c>
      <c r="BE145" s="479">
        <f t="shared" si="71"/>
        <v>0</v>
      </c>
      <c r="BF145" s="479">
        <f t="shared" si="71"/>
        <v>0</v>
      </c>
      <c r="BG145" s="479">
        <f t="shared" si="71"/>
        <v>0</v>
      </c>
      <c r="BH145" s="479">
        <f t="shared" si="71"/>
        <v>0</v>
      </c>
      <c r="BI145" s="479">
        <f t="shared" si="71"/>
        <v>0</v>
      </c>
      <c r="BJ145" s="479">
        <f t="shared" si="71"/>
        <v>0</v>
      </c>
      <c r="BK145" s="479">
        <f t="shared" si="71"/>
        <v>0</v>
      </c>
      <c r="BL145" s="479">
        <f t="shared" si="71"/>
        <v>0</v>
      </c>
      <c r="BM145" s="479">
        <f t="shared" si="71"/>
        <v>0.7628637907</v>
      </c>
      <c r="BN145" s="479">
        <f t="shared" si="71"/>
        <v>1.525727581</v>
      </c>
      <c r="BO145" s="479">
        <f t="shared" si="71"/>
        <v>3.051455163</v>
      </c>
      <c r="BP145" s="479">
        <f t="shared" si="71"/>
        <v>3.051455163</v>
      </c>
      <c r="BQ145" s="479">
        <f t="shared" si="71"/>
        <v>3.814318953</v>
      </c>
      <c r="BR145" s="479">
        <f t="shared" si="71"/>
        <v>4.577182744</v>
      </c>
      <c r="BS145" s="479">
        <f t="shared" si="71"/>
        <v>4.577182744</v>
      </c>
      <c r="BT145" s="479">
        <f t="shared" si="71"/>
        <v>3.814318953</v>
      </c>
      <c r="BU145" s="479">
        <f t="shared" si="71"/>
        <v>3.814318953</v>
      </c>
      <c r="BV145" s="479">
        <f t="shared" si="71"/>
        <v>2.288591372</v>
      </c>
      <c r="BW145" s="479">
        <f t="shared" si="71"/>
        <v>3.814318953</v>
      </c>
      <c r="BX145" s="479">
        <f t="shared" si="71"/>
        <v>3.051455163</v>
      </c>
      <c r="BY145" s="479">
        <f t="shared" si="71"/>
        <v>2.288591372</v>
      </c>
      <c r="BZ145" s="479">
        <f t="shared" si="71"/>
        <v>2.288591372</v>
      </c>
      <c r="CA145" s="479">
        <f t="shared" si="71"/>
        <v>2.288591372</v>
      </c>
      <c r="CB145" s="479">
        <f t="shared" si="71"/>
        <v>2.288591372</v>
      </c>
      <c r="CC145" s="479">
        <f t="shared" si="71"/>
        <v>3.814318953</v>
      </c>
      <c r="CD145" s="479">
        <f t="shared" si="71"/>
        <v>3.814318953</v>
      </c>
      <c r="CE145" s="479">
        <f t="shared" si="71"/>
        <v>6.102910325</v>
      </c>
      <c r="CF145" s="479">
        <f t="shared" si="71"/>
        <v>6.865774116</v>
      </c>
      <c r="CG145" s="479">
        <f t="shared" si="71"/>
        <v>6.865774116</v>
      </c>
      <c r="CH145" s="479">
        <f t="shared" si="71"/>
        <v>7.628637907</v>
      </c>
      <c r="CI145" s="479">
        <f t="shared" si="71"/>
        <v>9.154365488</v>
      </c>
      <c r="CJ145" s="479">
        <f t="shared" si="71"/>
        <v>8.391501697</v>
      </c>
      <c r="CK145" s="479">
        <f t="shared" si="71"/>
        <v>6.865774116</v>
      </c>
      <c r="CL145" s="479">
        <f t="shared" si="71"/>
        <v>4.577182744</v>
      </c>
      <c r="CM145" s="479">
        <f t="shared" si="71"/>
        <v>3.814318953</v>
      </c>
      <c r="CN145" s="479">
        <f t="shared" si="71"/>
        <v>3.814318953</v>
      </c>
      <c r="CO145" s="479">
        <f t="shared" si="71"/>
        <v>3.814318953</v>
      </c>
      <c r="CP145" s="479">
        <f t="shared" si="71"/>
        <v>3.051455163</v>
      </c>
      <c r="CQ145" s="479">
        <f t="shared" si="71"/>
        <v>3.814318953</v>
      </c>
      <c r="CR145" s="479">
        <f t="shared" si="71"/>
        <v>6.102910325</v>
      </c>
      <c r="CS145" s="479">
        <f t="shared" si="71"/>
        <v>9.154365488</v>
      </c>
      <c r="CT145" s="479">
        <f t="shared" si="71"/>
        <v>17.54586719</v>
      </c>
      <c r="CU145" s="479">
        <f t="shared" si="71"/>
        <v>19.07159477</v>
      </c>
      <c r="CV145" s="479">
        <f t="shared" si="71"/>
        <v>19.83445856</v>
      </c>
      <c r="CW145" s="479">
        <f t="shared" si="71"/>
        <v>19.83445856</v>
      </c>
      <c r="CX145" s="479">
        <f t="shared" si="71"/>
        <v>19.07159477</v>
      </c>
      <c r="CY145" s="479">
        <f t="shared" si="71"/>
        <v>19.07159477</v>
      </c>
      <c r="CZ145" s="479">
        <f t="shared" si="71"/>
        <v>17.54586719</v>
      </c>
      <c r="DA145" s="479">
        <f t="shared" si="71"/>
        <v>12.20582065</v>
      </c>
      <c r="DB145" s="479">
        <f t="shared" si="71"/>
        <v>16.0201396</v>
      </c>
      <c r="DC145" s="479">
        <f t="shared" si="71"/>
        <v>22.88591372</v>
      </c>
      <c r="DD145" s="479">
        <f t="shared" si="71"/>
        <v>24.4116413</v>
      </c>
      <c r="DE145" s="479">
        <f t="shared" si="71"/>
        <v>24.4116413</v>
      </c>
      <c r="DF145" s="479">
        <f t="shared" si="71"/>
        <v>35.85459816</v>
      </c>
      <c r="DG145" s="479">
        <f t="shared" si="71"/>
        <v>41.1946447</v>
      </c>
      <c r="DH145" s="479">
        <f t="shared" si="71"/>
        <v>48.06041881</v>
      </c>
      <c r="DI145" s="479">
        <f t="shared" si="71"/>
        <v>45.00896365</v>
      </c>
      <c r="DJ145" s="479">
        <f t="shared" si="71"/>
        <v>50.34901018</v>
      </c>
      <c r="DK145" s="479">
        <f t="shared" si="71"/>
        <v>55.68905672</v>
      </c>
      <c r="DL145" s="479">
        <f t="shared" si="71"/>
        <v>61.02910325</v>
      </c>
      <c r="DM145" s="479">
        <f t="shared" si="71"/>
        <v>48.8232826</v>
      </c>
      <c r="DN145" s="479">
        <f t="shared" si="71"/>
        <v>47.29755502</v>
      </c>
      <c r="DO145" s="479">
        <f t="shared" si="71"/>
        <v>43.48323607</v>
      </c>
      <c r="DP145" s="479">
        <f t="shared" si="71"/>
        <v>43.48323607</v>
      </c>
      <c r="DQ145" s="479">
        <f t="shared" si="71"/>
        <v>41.1946447</v>
      </c>
      <c r="DR145" s="479">
        <f t="shared" si="71"/>
        <v>35.85459816</v>
      </c>
      <c r="DS145" s="479">
        <f t="shared" si="71"/>
        <v>38.14318953</v>
      </c>
      <c r="DT145" s="479">
        <f t="shared" si="71"/>
        <v>37.38032574</v>
      </c>
      <c r="DU145" s="479">
        <f t="shared" si="71"/>
        <v>38.14318953</v>
      </c>
      <c r="DV145" s="479">
        <f t="shared" si="71"/>
        <v>38.14318953</v>
      </c>
      <c r="DW145" s="479">
        <f t="shared" si="71"/>
        <v>38.90605332</v>
      </c>
      <c r="DX145" s="479">
        <f t="shared" si="71"/>
        <v>28.22596025</v>
      </c>
      <c r="DY145" s="479">
        <f t="shared" si="71"/>
        <v>26.70023267</v>
      </c>
      <c r="DZ145" s="479">
        <f t="shared" si="71"/>
        <v>19.07159477</v>
      </c>
      <c r="EA145" s="479">
        <f t="shared" si="71"/>
        <v>18.30873098</v>
      </c>
      <c r="EB145" s="479">
        <f t="shared" si="71"/>
        <v>12.96868444</v>
      </c>
      <c r="EC145" s="479">
        <f t="shared" si="71"/>
        <v>10.68009307</v>
      </c>
      <c r="ED145" s="479">
        <f t="shared" si="71"/>
        <v>9.154365488</v>
      </c>
      <c r="EE145" s="479">
        <f t="shared" si="71"/>
        <v>12.20582065</v>
      </c>
      <c r="EF145" s="479">
        <f t="shared" si="71"/>
        <v>14.49441202</v>
      </c>
      <c r="EG145" s="479">
        <f t="shared" si="71"/>
        <v>13.73154823</v>
      </c>
      <c r="EH145" s="479">
        <f t="shared" si="71"/>
        <v>17.54586719</v>
      </c>
      <c r="EI145" s="479">
        <f t="shared" si="71"/>
        <v>21.36018614</v>
      </c>
      <c r="EJ145" s="479">
        <f t="shared" si="71"/>
        <v>20.59732235</v>
      </c>
      <c r="EK145" s="479">
        <f t="shared" si="71"/>
        <v>25.93736888</v>
      </c>
      <c r="EL145" s="479">
        <f t="shared" si="71"/>
        <v>27.46309646</v>
      </c>
      <c r="EM145" s="479">
        <f t="shared" si="71"/>
        <v>33.56600679</v>
      </c>
      <c r="EN145" s="479">
        <f t="shared" si="71"/>
        <v>36.61746195</v>
      </c>
      <c r="EO145" s="479">
        <f t="shared" si="71"/>
        <v>40.43178091</v>
      </c>
      <c r="EP145" s="479">
        <f t="shared" si="71"/>
        <v>50.34901018</v>
      </c>
      <c r="EQ145" s="479">
        <f t="shared" si="71"/>
        <v>59.50337567</v>
      </c>
      <c r="ER145" s="480">
        <f t="shared" si="71"/>
        <v>56.45192051</v>
      </c>
      <c r="ES145" s="479">
        <f t="shared" si="71"/>
        <v>72.47206011</v>
      </c>
      <c r="ET145" s="480">
        <f t="shared" si="71"/>
        <v>68.65774116</v>
      </c>
      <c r="EU145" s="480">
        <f t="shared" si="71"/>
        <v>86.20360835</v>
      </c>
      <c r="EV145" s="480">
        <f t="shared" si="71"/>
        <v>89.25506351</v>
      </c>
      <c r="EW145" s="480">
        <f t="shared" si="71"/>
        <v>84.67788076</v>
      </c>
      <c r="EX145" s="507">
        <f t="shared" si="71"/>
        <v>104.5123393</v>
      </c>
      <c r="EY145" s="507">
        <f t="shared" si="71"/>
        <v>117.4810238</v>
      </c>
      <c r="EZ145" s="507">
        <f t="shared" si="71"/>
        <v>121.2953427</v>
      </c>
      <c r="FA145" s="507">
        <f t="shared" si="71"/>
        <v>137.3154823</v>
      </c>
      <c r="FB145" s="507">
        <f t="shared" si="71"/>
        <v>130.4497082</v>
      </c>
      <c r="FC145" s="507">
        <f t="shared" si="71"/>
        <v>128.9239806</v>
      </c>
      <c r="FD145" s="507">
        <f t="shared" si="71"/>
        <v>131.9754358</v>
      </c>
      <c r="FE145" s="507">
        <f t="shared" si="71"/>
        <v>118.2438876</v>
      </c>
      <c r="FF145" s="507">
        <f t="shared" si="71"/>
        <v>121.2953427</v>
      </c>
      <c r="FG145" s="507">
        <f t="shared" si="71"/>
        <v>118.2438876</v>
      </c>
      <c r="FH145" s="507">
        <f t="shared" si="71"/>
        <v>114.4295686</v>
      </c>
      <c r="FI145" s="507">
        <f t="shared" si="71"/>
        <v>117.4810238</v>
      </c>
      <c r="FJ145" s="507">
        <f t="shared" si="71"/>
        <v>136.5526185</v>
      </c>
      <c r="FK145" s="507">
        <f t="shared" si="71"/>
        <v>136.5526185</v>
      </c>
      <c r="FL145" s="507">
        <f t="shared" si="71"/>
        <v>138.0783461</v>
      </c>
      <c r="FM145" s="507">
        <f t="shared" si="71"/>
        <v>147.2327116</v>
      </c>
      <c r="FN145" s="507">
        <f t="shared" si="71"/>
        <v>133.5011634</v>
      </c>
      <c r="FO145" s="507">
        <f t="shared" si="71"/>
        <v>142.6555289</v>
      </c>
      <c r="FP145" s="507">
        <f t="shared" si="71"/>
        <v>186.9016287</v>
      </c>
      <c r="FQ145" s="468"/>
      <c r="FR145" s="471"/>
      <c r="FS145" s="482">
        <f t="shared" si="10"/>
        <v>0.5909090909</v>
      </c>
      <c r="FT145" s="473"/>
      <c r="FU145" s="474"/>
      <c r="FV145" s="469"/>
      <c r="FW145" s="469"/>
      <c r="FX145" s="469"/>
      <c r="FY145" s="469"/>
      <c r="FZ145" s="469"/>
      <c r="GA145" s="469"/>
      <c r="GB145" s="469"/>
      <c r="GC145" s="469"/>
      <c r="GD145" s="469"/>
      <c r="GE145" s="469"/>
      <c r="GF145" s="469"/>
      <c r="GG145" s="469"/>
      <c r="GH145" s="469"/>
      <c r="GI145" s="469"/>
      <c r="GJ145" s="469"/>
      <c r="GK145" s="469"/>
    </row>
    <row r="146" ht="15.75" customHeight="1">
      <c r="A146" s="472">
        <v>64.0</v>
      </c>
      <c r="B146" s="517" t="s">
        <v>164</v>
      </c>
      <c r="C146" s="474">
        <v>158231.0</v>
      </c>
      <c r="D146" s="466"/>
      <c r="E146" s="466"/>
      <c r="F146" s="466"/>
      <c r="G146" s="466"/>
      <c r="H146" s="466"/>
      <c r="I146" s="466"/>
      <c r="J146" s="467"/>
      <c r="K146" s="467"/>
      <c r="L146" s="467"/>
      <c r="M146" s="467"/>
      <c r="N146" s="467"/>
      <c r="O146" s="467"/>
      <c r="P146" s="467"/>
      <c r="Q146" s="467"/>
      <c r="R146" s="468"/>
      <c r="S146" s="468"/>
      <c r="T146" s="468"/>
      <c r="U146" s="469"/>
      <c r="V146" s="469"/>
      <c r="W146" s="469"/>
      <c r="X146" s="469"/>
      <c r="Y146" s="469"/>
      <c r="Z146" s="469"/>
      <c r="AA146" s="469"/>
      <c r="AB146" s="469"/>
      <c r="AC146" s="469"/>
      <c r="AD146" s="469"/>
      <c r="AE146" s="468"/>
      <c r="AF146" s="468"/>
      <c r="AG146" s="468"/>
      <c r="AH146" s="468"/>
      <c r="AI146" s="479">
        <f t="shared" ref="AI146:FP146" si="72">sum(AC67:AI67)/($C$146/100000)</f>
        <v>0</v>
      </c>
      <c r="AJ146" s="479">
        <f t="shared" si="72"/>
        <v>0</v>
      </c>
      <c r="AK146" s="479">
        <f t="shared" si="72"/>
        <v>0</v>
      </c>
      <c r="AL146" s="479">
        <f t="shared" si="72"/>
        <v>0</v>
      </c>
      <c r="AM146" s="479">
        <f t="shared" si="72"/>
        <v>0</v>
      </c>
      <c r="AN146" s="479">
        <f t="shared" si="72"/>
        <v>0</v>
      </c>
      <c r="AO146" s="479">
        <f t="shared" si="72"/>
        <v>0</v>
      </c>
      <c r="AP146" s="479">
        <f t="shared" si="72"/>
        <v>0</v>
      </c>
      <c r="AQ146" s="479">
        <f t="shared" si="72"/>
        <v>0</v>
      </c>
      <c r="AR146" s="479">
        <f t="shared" si="72"/>
        <v>0</v>
      </c>
      <c r="AS146" s="479">
        <f t="shared" si="72"/>
        <v>0</v>
      </c>
      <c r="AT146" s="479">
        <f t="shared" si="72"/>
        <v>0</v>
      </c>
      <c r="AU146" s="479">
        <f t="shared" si="72"/>
        <v>0</v>
      </c>
      <c r="AV146" s="479">
        <f t="shared" si="72"/>
        <v>0</v>
      </c>
      <c r="AW146" s="479">
        <f t="shared" si="72"/>
        <v>0</v>
      </c>
      <c r="AX146" s="479">
        <f t="shared" si="72"/>
        <v>0</v>
      </c>
      <c r="AY146" s="479">
        <f t="shared" si="72"/>
        <v>0</v>
      </c>
      <c r="AZ146" s="479">
        <f t="shared" si="72"/>
        <v>0</v>
      </c>
      <c r="BA146" s="479">
        <f t="shared" si="72"/>
        <v>0</v>
      </c>
      <c r="BB146" s="479">
        <f t="shared" si="72"/>
        <v>0</v>
      </c>
      <c r="BC146" s="479">
        <f t="shared" si="72"/>
        <v>0</v>
      </c>
      <c r="BD146" s="479">
        <f t="shared" si="72"/>
        <v>0</v>
      </c>
      <c r="BE146" s="479">
        <f t="shared" si="72"/>
        <v>0</v>
      </c>
      <c r="BF146" s="479">
        <f t="shared" si="72"/>
        <v>0</v>
      </c>
      <c r="BG146" s="479">
        <f t="shared" si="72"/>
        <v>0</v>
      </c>
      <c r="BH146" s="479">
        <f t="shared" si="72"/>
        <v>1.263974822</v>
      </c>
      <c r="BI146" s="479">
        <f t="shared" si="72"/>
        <v>1.263974822</v>
      </c>
      <c r="BJ146" s="479">
        <f t="shared" si="72"/>
        <v>1.263974822</v>
      </c>
      <c r="BK146" s="479">
        <f t="shared" si="72"/>
        <v>1.263974822</v>
      </c>
      <c r="BL146" s="479">
        <f t="shared" si="72"/>
        <v>1.263974822</v>
      </c>
      <c r="BM146" s="479">
        <f t="shared" si="72"/>
        <v>1.895962232</v>
      </c>
      <c r="BN146" s="479">
        <f t="shared" si="72"/>
        <v>1.895962232</v>
      </c>
      <c r="BO146" s="479">
        <f t="shared" si="72"/>
        <v>0.6319874108</v>
      </c>
      <c r="BP146" s="479">
        <f t="shared" si="72"/>
        <v>1.895962232</v>
      </c>
      <c r="BQ146" s="479">
        <f t="shared" si="72"/>
        <v>1.895962232</v>
      </c>
      <c r="BR146" s="479">
        <f t="shared" si="72"/>
        <v>1.895962232</v>
      </c>
      <c r="BS146" s="479">
        <f t="shared" si="72"/>
        <v>1.895962232</v>
      </c>
      <c r="BT146" s="479">
        <f t="shared" si="72"/>
        <v>1.895962232</v>
      </c>
      <c r="BU146" s="479">
        <f t="shared" si="72"/>
        <v>2.527949643</v>
      </c>
      <c r="BV146" s="479">
        <f t="shared" si="72"/>
        <v>3.791924465</v>
      </c>
      <c r="BW146" s="479">
        <f t="shared" si="72"/>
        <v>2.527949643</v>
      </c>
      <c r="BX146" s="479">
        <f t="shared" si="72"/>
        <v>3.159937054</v>
      </c>
      <c r="BY146" s="479">
        <f t="shared" si="72"/>
        <v>4.423911876</v>
      </c>
      <c r="BZ146" s="479">
        <f t="shared" si="72"/>
        <v>6.319874108</v>
      </c>
      <c r="CA146" s="479">
        <f t="shared" si="72"/>
        <v>6.319874108</v>
      </c>
      <c r="CB146" s="479">
        <f t="shared" si="72"/>
        <v>5.687886697</v>
      </c>
      <c r="CC146" s="479">
        <f t="shared" si="72"/>
        <v>4.423911876</v>
      </c>
      <c r="CD146" s="479">
        <f t="shared" si="72"/>
        <v>4.423911876</v>
      </c>
      <c r="CE146" s="479">
        <f t="shared" si="72"/>
        <v>3.791924465</v>
      </c>
      <c r="CF146" s="479">
        <f t="shared" si="72"/>
        <v>2.527949643</v>
      </c>
      <c r="CG146" s="479">
        <f t="shared" si="72"/>
        <v>0.6319874108</v>
      </c>
      <c r="CH146" s="479">
        <f t="shared" si="72"/>
        <v>0</v>
      </c>
      <c r="CI146" s="479">
        <f t="shared" si="72"/>
        <v>0</v>
      </c>
      <c r="CJ146" s="479">
        <f t="shared" si="72"/>
        <v>0</v>
      </c>
      <c r="CK146" s="479">
        <f t="shared" si="72"/>
        <v>0</v>
      </c>
      <c r="CL146" s="479">
        <f t="shared" si="72"/>
        <v>0</v>
      </c>
      <c r="CM146" s="479">
        <f t="shared" si="72"/>
        <v>0</v>
      </c>
      <c r="CN146" s="479">
        <f t="shared" si="72"/>
        <v>0.6319874108</v>
      </c>
      <c r="CO146" s="479">
        <f t="shared" si="72"/>
        <v>1.895962232</v>
      </c>
      <c r="CP146" s="479">
        <f t="shared" si="72"/>
        <v>1.895962232</v>
      </c>
      <c r="CQ146" s="479">
        <f t="shared" si="72"/>
        <v>1.895962232</v>
      </c>
      <c r="CR146" s="479">
        <f t="shared" si="72"/>
        <v>1.895962232</v>
      </c>
      <c r="CS146" s="479">
        <f t="shared" si="72"/>
        <v>3.791924465</v>
      </c>
      <c r="CT146" s="479">
        <f t="shared" si="72"/>
        <v>6.319874108</v>
      </c>
      <c r="CU146" s="479">
        <f t="shared" si="72"/>
        <v>5.687886697</v>
      </c>
      <c r="CV146" s="479">
        <f t="shared" si="72"/>
        <v>6.319874108</v>
      </c>
      <c r="CW146" s="479">
        <f t="shared" si="72"/>
        <v>8.215836341</v>
      </c>
      <c r="CX146" s="479">
        <f t="shared" si="72"/>
        <v>9.479811162</v>
      </c>
      <c r="CY146" s="479">
        <f t="shared" si="72"/>
        <v>9.479811162</v>
      </c>
      <c r="CZ146" s="479">
        <f t="shared" si="72"/>
        <v>8.215836341</v>
      </c>
      <c r="DA146" s="479">
        <f t="shared" si="72"/>
        <v>6.951861519</v>
      </c>
      <c r="DB146" s="479">
        <f t="shared" si="72"/>
        <v>6.951861519</v>
      </c>
      <c r="DC146" s="479">
        <f t="shared" si="72"/>
        <v>5.687886697</v>
      </c>
      <c r="DD146" s="479">
        <f t="shared" si="72"/>
        <v>3.791924465</v>
      </c>
      <c r="DE146" s="479">
        <f t="shared" si="72"/>
        <v>2.527949643</v>
      </c>
      <c r="DF146" s="479">
        <f t="shared" si="72"/>
        <v>3.159937054</v>
      </c>
      <c r="DG146" s="479">
        <f t="shared" si="72"/>
        <v>3.791924465</v>
      </c>
      <c r="DH146" s="479">
        <f t="shared" si="72"/>
        <v>2.527949643</v>
      </c>
      <c r="DI146" s="479">
        <f t="shared" si="72"/>
        <v>6.319874108</v>
      </c>
      <c r="DJ146" s="479">
        <f t="shared" si="72"/>
        <v>5.687886697</v>
      </c>
      <c r="DK146" s="479">
        <f t="shared" si="72"/>
        <v>5.687886697</v>
      </c>
      <c r="DL146" s="479">
        <f t="shared" si="72"/>
        <v>5.687886697</v>
      </c>
      <c r="DM146" s="479">
        <f t="shared" si="72"/>
        <v>6.319874108</v>
      </c>
      <c r="DN146" s="479">
        <f t="shared" si="72"/>
        <v>6.319874108</v>
      </c>
      <c r="DO146" s="479">
        <f t="shared" si="72"/>
        <v>6.951861519</v>
      </c>
      <c r="DP146" s="479">
        <f t="shared" si="72"/>
        <v>4.423911876</v>
      </c>
      <c r="DQ146" s="479">
        <f t="shared" si="72"/>
        <v>5.055899286</v>
      </c>
      <c r="DR146" s="479">
        <f t="shared" si="72"/>
        <v>5.687886697</v>
      </c>
      <c r="DS146" s="479">
        <f t="shared" si="72"/>
        <v>6.951861519</v>
      </c>
      <c r="DT146" s="479">
        <f t="shared" si="72"/>
        <v>5.687886697</v>
      </c>
      <c r="DU146" s="479">
        <f t="shared" si="72"/>
        <v>5.687886697</v>
      </c>
      <c r="DV146" s="479">
        <f t="shared" si="72"/>
        <v>6.319874108</v>
      </c>
      <c r="DW146" s="479">
        <f t="shared" si="72"/>
        <v>5.055899286</v>
      </c>
      <c r="DX146" s="479">
        <f t="shared" si="72"/>
        <v>5.687886697</v>
      </c>
      <c r="DY146" s="479">
        <f t="shared" si="72"/>
        <v>5.687886697</v>
      </c>
      <c r="DZ146" s="479">
        <f t="shared" si="72"/>
        <v>4.423911876</v>
      </c>
      <c r="EA146" s="479">
        <f t="shared" si="72"/>
        <v>4.423911876</v>
      </c>
      <c r="EB146" s="479">
        <f t="shared" si="72"/>
        <v>3.159937054</v>
      </c>
      <c r="EC146" s="479">
        <f t="shared" si="72"/>
        <v>2.527949643</v>
      </c>
      <c r="ED146" s="479">
        <f t="shared" si="72"/>
        <v>9.479811162</v>
      </c>
      <c r="EE146" s="479">
        <f t="shared" si="72"/>
        <v>8.215836341</v>
      </c>
      <c r="EF146" s="479">
        <f t="shared" si="72"/>
        <v>11.37577339</v>
      </c>
      <c r="EG146" s="479">
        <f t="shared" si="72"/>
        <v>12.00776081</v>
      </c>
      <c r="EH146" s="479">
        <f t="shared" si="72"/>
        <v>12.00776081</v>
      </c>
      <c r="EI146" s="479">
        <f t="shared" si="72"/>
        <v>13.90372304</v>
      </c>
      <c r="EJ146" s="479">
        <f t="shared" si="72"/>
        <v>14.53571045</v>
      </c>
      <c r="EK146" s="479">
        <f t="shared" si="72"/>
        <v>10.74378598</v>
      </c>
      <c r="EL146" s="479">
        <f t="shared" si="72"/>
        <v>10.74378598</v>
      </c>
      <c r="EM146" s="479">
        <f t="shared" si="72"/>
        <v>9.479811162</v>
      </c>
      <c r="EN146" s="479">
        <f t="shared" si="72"/>
        <v>9.479811162</v>
      </c>
      <c r="EO146" s="479">
        <f t="shared" si="72"/>
        <v>11.37577339</v>
      </c>
      <c r="EP146" s="479">
        <f t="shared" si="72"/>
        <v>12.63974822</v>
      </c>
      <c r="EQ146" s="479">
        <f t="shared" si="72"/>
        <v>12.00776081</v>
      </c>
      <c r="ER146" s="479">
        <f t="shared" si="72"/>
        <v>12.00776081</v>
      </c>
      <c r="ES146" s="479">
        <f t="shared" si="72"/>
        <v>12.00776081</v>
      </c>
      <c r="ET146" s="485">
        <f t="shared" si="72"/>
        <v>10.74378598</v>
      </c>
      <c r="EU146" s="485">
        <f t="shared" si="72"/>
        <v>11.37577339</v>
      </c>
      <c r="EV146" s="485">
        <f t="shared" si="72"/>
        <v>10.74378598</v>
      </c>
      <c r="EW146" s="485">
        <f t="shared" si="72"/>
        <v>15.16769786</v>
      </c>
      <c r="EX146" s="485">
        <f t="shared" si="72"/>
        <v>17.06366009</v>
      </c>
      <c r="EY146" s="485">
        <f t="shared" si="72"/>
        <v>18.95962232</v>
      </c>
      <c r="EZ146" s="485">
        <f t="shared" si="72"/>
        <v>22.11955938</v>
      </c>
      <c r="FA146" s="485">
        <f t="shared" si="72"/>
        <v>29.0714209</v>
      </c>
      <c r="FB146" s="485">
        <f t="shared" si="72"/>
        <v>30.96738313</v>
      </c>
      <c r="FC146" s="485">
        <f t="shared" si="72"/>
        <v>29.70340831</v>
      </c>
      <c r="FD146" s="485">
        <f t="shared" si="72"/>
        <v>26.54347125</v>
      </c>
      <c r="FE146" s="485">
        <f t="shared" si="72"/>
        <v>28.43943349</v>
      </c>
      <c r="FF146" s="485">
        <f t="shared" si="72"/>
        <v>37.28725724</v>
      </c>
      <c r="FG146" s="485">
        <f t="shared" si="72"/>
        <v>37.28725724</v>
      </c>
      <c r="FH146" s="485">
        <f t="shared" si="72"/>
        <v>37.91924465</v>
      </c>
      <c r="FI146" s="485">
        <f t="shared" si="72"/>
        <v>37.28725724</v>
      </c>
      <c r="FJ146" s="485">
        <f t="shared" si="72"/>
        <v>41.0791817</v>
      </c>
      <c r="FK146" s="485">
        <f t="shared" si="72"/>
        <v>51.82296769</v>
      </c>
      <c r="FL146" s="485">
        <f t="shared" si="72"/>
        <v>53.08694251</v>
      </c>
      <c r="FM146" s="485">
        <f t="shared" si="72"/>
        <v>53.08694251</v>
      </c>
      <c r="FN146" s="485">
        <f t="shared" si="72"/>
        <v>56.87886697</v>
      </c>
      <c r="FO146" s="485">
        <f t="shared" si="72"/>
        <v>58.77482921</v>
      </c>
      <c r="FP146" s="485">
        <f t="shared" si="72"/>
        <v>62.56675367</v>
      </c>
      <c r="FQ146" s="468"/>
      <c r="FR146" s="471"/>
      <c r="FS146" s="482">
        <f t="shared" si="10"/>
        <v>0.6779661017</v>
      </c>
      <c r="FT146" s="473"/>
      <c r="FU146" s="474"/>
      <c r="FV146" s="469"/>
      <c r="FW146" s="469"/>
      <c r="FX146" s="469"/>
      <c r="FY146" s="469"/>
      <c r="FZ146" s="469"/>
      <c r="GA146" s="469"/>
      <c r="GB146" s="469"/>
      <c r="GC146" s="469"/>
      <c r="GD146" s="469"/>
      <c r="GE146" s="469"/>
      <c r="GF146" s="469"/>
      <c r="GG146" s="469"/>
      <c r="GH146" s="469"/>
      <c r="GI146" s="469"/>
      <c r="GJ146" s="469"/>
      <c r="GK146" s="469"/>
    </row>
    <row r="147" ht="15.75" customHeight="1">
      <c r="A147" s="472">
        <v>65.0</v>
      </c>
      <c r="B147" s="517" t="s">
        <v>165</v>
      </c>
      <c r="C147" s="474">
        <v>51414.0</v>
      </c>
      <c r="D147" s="466"/>
      <c r="E147" s="466"/>
      <c r="F147" s="466"/>
      <c r="G147" s="466"/>
      <c r="H147" s="466"/>
      <c r="I147" s="466"/>
      <c r="J147" s="467"/>
      <c r="K147" s="467"/>
      <c r="L147" s="467"/>
      <c r="M147" s="467"/>
      <c r="N147" s="467"/>
      <c r="O147" s="467"/>
      <c r="P147" s="467"/>
      <c r="Q147" s="467"/>
      <c r="R147" s="468"/>
      <c r="S147" s="468"/>
      <c r="T147" s="468"/>
      <c r="U147" s="469"/>
      <c r="V147" s="469"/>
      <c r="W147" s="469"/>
      <c r="X147" s="469"/>
      <c r="Y147" s="469"/>
      <c r="Z147" s="469"/>
      <c r="AA147" s="469"/>
      <c r="AB147" s="469"/>
      <c r="AC147" s="469"/>
      <c r="AD147" s="469"/>
      <c r="AE147" s="468"/>
      <c r="AF147" s="468"/>
      <c r="AG147" s="468"/>
      <c r="AH147" s="468"/>
      <c r="AI147" s="479">
        <f t="shared" ref="AI147:FP147" si="73">sum(AC68:AI68)/($C$147/100000)</f>
        <v>0</v>
      </c>
      <c r="AJ147" s="479">
        <f t="shared" si="73"/>
        <v>0</v>
      </c>
      <c r="AK147" s="479">
        <f t="shared" si="73"/>
        <v>0</v>
      </c>
      <c r="AL147" s="479">
        <f t="shared" si="73"/>
        <v>0</v>
      </c>
      <c r="AM147" s="479">
        <f t="shared" si="73"/>
        <v>0</v>
      </c>
      <c r="AN147" s="479">
        <f t="shared" si="73"/>
        <v>0</v>
      </c>
      <c r="AO147" s="479">
        <f t="shared" si="73"/>
        <v>0</v>
      </c>
      <c r="AP147" s="479">
        <f t="shared" si="73"/>
        <v>0</v>
      </c>
      <c r="AQ147" s="479">
        <f t="shared" si="73"/>
        <v>0</v>
      </c>
      <c r="AR147" s="479">
        <f t="shared" si="73"/>
        <v>0</v>
      </c>
      <c r="AS147" s="479">
        <f t="shared" si="73"/>
        <v>0</v>
      </c>
      <c r="AT147" s="479">
        <f t="shared" si="73"/>
        <v>0</v>
      </c>
      <c r="AU147" s="479">
        <f t="shared" si="73"/>
        <v>0</v>
      </c>
      <c r="AV147" s="479">
        <f t="shared" si="73"/>
        <v>0</v>
      </c>
      <c r="AW147" s="479">
        <f t="shared" si="73"/>
        <v>0</v>
      </c>
      <c r="AX147" s="479">
        <f t="shared" si="73"/>
        <v>0</v>
      </c>
      <c r="AY147" s="479">
        <f t="shared" si="73"/>
        <v>0</v>
      </c>
      <c r="AZ147" s="479">
        <f t="shared" si="73"/>
        <v>0</v>
      </c>
      <c r="BA147" s="479">
        <f t="shared" si="73"/>
        <v>0</v>
      </c>
      <c r="BB147" s="479">
        <f t="shared" si="73"/>
        <v>0</v>
      </c>
      <c r="BC147" s="479">
        <f t="shared" si="73"/>
        <v>0</v>
      </c>
      <c r="BD147" s="479">
        <f t="shared" si="73"/>
        <v>0</v>
      </c>
      <c r="BE147" s="479">
        <f t="shared" si="73"/>
        <v>0</v>
      </c>
      <c r="BF147" s="479">
        <f t="shared" si="73"/>
        <v>1.944995527</v>
      </c>
      <c r="BG147" s="479">
        <f t="shared" si="73"/>
        <v>1.944995527</v>
      </c>
      <c r="BH147" s="479">
        <f t="shared" si="73"/>
        <v>1.944995527</v>
      </c>
      <c r="BI147" s="479">
        <f t="shared" si="73"/>
        <v>1.944995527</v>
      </c>
      <c r="BJ147" s="479">
        <f t="shared" si="73"/>
        <v>1.944995527</v>
      </c>
      <c r="BK147" s="479">
        <f t="shared" si="73"/>
        <v>1.944995527</v>
      </c>
      <c r="BL147" s="479">
        <f t="shared" si="73"/>
        <v>1.944995527</v>
      </c>
      <c r="BM147" s="479">
        <f t="shared" si="73"/>
        <v>3.889991053</v>
      </c>
      <c r="BN147" s="479">
        <f t="shared" si="73"/>
        <v>7.779982106</v>
      </c>
      <c r="BO147" s="479">
        <f t="shared" si="73"/>
        <v>7.779982106</v>
      </c>
      <c r="BP147" s="479">
        <f t="shared" si="73"/>
        <v>7.779982106</v>
      </c>
      <c r="BQ147" s="479">
        <f t="shared" si="73"/>
        <v>15.55996421</v>
      </c>
      <c r="BR147" s="479">
        <f t="shared" si="73"/>
        <v>23.33994632</v>
      </c>
      <c r="BS147" s="479">
        <f t="shared" si="73"/>
        <v>23.33994632</v>
      </c>
      <c r="BT147" s="479">
        <f t="shared" si="73"/>
        <v>19.44995527</v>
      </c>
      <c r="BU147" s="479">
        <f t="shared" si="73"/>
        <v>15.55996421</v>
      </c>
      <c r="BV147" s="479">
        <f t="shared" si="73"/>
        <v>15.55996421</v>
      </c>
      <c r="BW147" s="479">
        <f t="shared" si="73"/>
        <v>15.55996421</v>
      </c>
      <c r="BX147" s="479">
        <f t="shared" si="73"/>
        <v>9.724977633</v>
      </c>
      <c r="BY147" s="479">
        <f t="shared" si="73"/>
        <v>1.944995527</v>
      </c>
      <c r="BZ147" s="479">
        <f t="shared" si="73"/>
        <v>7.779982106</v>
      </c>
      <c r="CA147" s="479">
        <f t="shared" si="73"/>
        <v>9.724977633</v>
      </c>
      <c r="CB147" s="479">
        <f t="shared" si="73"/>
        <v>15.55996421</v>
      </c>
      <c r="CC147" s="479">
        <f t="shared" si="73"/>
        <v>15.55996421</v>
      </c>
      <c r="CD147" s="479">
        <f t="shared" si="73"/>
        <v>17.50495974</v>
      </c>
      <c r="CE147" s="479">
        <f t="shared" si="73"/>
        <v>15.55996421</v>
      </c>
      <c r="CF147" s="479">
        <f t="shared" si="73"/>
        <v>15.55996421</v>
      </c>
      <c r="CG147" s="479">
        <f t="shared" si="73"/>
        <v>9.724977633</v>
      </c>
      <c r="CH147" s="479">
        <f t="shared" si="73"/>
        <v>9.724977633</v>
      </c>
      <c r="CI147" s="479">
        <f t="shared" si="73"/>
        <v>3.889991053</v>
      </c>
      <c r="CJ147" s="479">
        <f t="shared" si="73"/>
        <v>3.889991053</v>
      </c>
      <c r="CK147" s="479">
        <f t="shared" si="73"/>
        <v>3.889991053</v>
      </c>
      <c r="CL147" s="479">
        <f t="shared" si="73"/>
        <v>5.83498658</v>
      </c>
      <c r="CM147" s="479">
        <f t="shared" si="73"/>
        <v>5.83498658</v>
      </c>
      <c r="CN147" s="479">
        <f t="shared" si="73"/>
        <v>5.83498658</v>
      </c>
      <c r="CO147" s="479">
        <f t="shared" si="73"/>
        <v>3.889991053</v>
      </c>
      <c r="CP147" s="479">
        <f t="shared" si="73"/>
        <v>3.889991053</v>
      </c>
      <c r="CQ147" s="479">
        <f t="shared" si="73"/>
        <v>3.889991053</v>
      </c>
      <c r="CR147" s="479">
        <f t="shared" si="73"/>
        <v>3.889991053</v>
      </c>
      <c r="CS147" s="479">
        <f t="shared" si="73"/>
        <v>1.944995527</v>
      </c>
      <c r="CT147" s="479">
        <f t="shared" si="73"/>
        <v>1.944995527</v>
      </c>
      <c r="CU147" s="479">
        <f t="shared" si="73"/>
        <v>3.889991053</v>
      </c>
      <c r="CV147" s="479">
        <f t="shared" si="73"/>
        <v>3.889991053</v>
      </c>
      <c r="CW147" s="479">
        <f t="shared" si="73"/>
        <v>3.889991053</v>
      </c>
      <c r="CX147" s="479">
        <f t="shared" si="73"/>
        <v>3.889991053</v>
      </c>
      <c r="CY147" s="479">
        <f t="shared" si="73"/>
        <v>1.944995527</v>
      </c>
      <c r="CZ147" s="479">
        <f t="shared" si="73"/>
        <v>1.944995527</v>
      </c>
      <c r="DA147" s="479">
        <f t="shared" si="73"/>
        <v>3.889991053</v>
      </c>
      <c r="DB147" s="479">
        <f t="shared" si="73"/>
        <v>1.944995527</v>
      </c>
      <c r="DC147" s="479">
        <f t="shared" si="73"/>
        <v>3.889991053</v>
      </c>
      <c r="DD147" s="479">
        <f t="shared" si="73"/>
        <v>3.889991053</v>
      </c>
      <c r="DE147" s="479">
        <f t="shared" si="73"/>
        <v>3.889991053</v>
      </c>
      <c r="DF147" s="479">
        <f t="shared" si="73"/>
        <v>3.889991053</v>
      </c>
      <c r="DG147" s="479">
        <f t="shared" si="73"/>
        <v>3.889991053</v>
      </c>
      <c r="DH147" s="479">
        <f t="shared" si="73"/>
        <v>1.944995527</v>
      </c>
      <c r="DI147" s="479">
        <f t="shared" si="73"/>
        <v>3.889991053</v>
      </c>
      <c r="DJ147" s="479">
        <f t="shared" si="73"/>
        <v>3.889991053</v>
      </c>
      <c r="DK147" s="479">
        <f t="shared" si="73"/>
        <v>3.889991053</v>
      </c>
      <c r="DL147" s="479">
        <f t="shared" si="73"/>
        <v>3.889991053</v>
      </c>
      <c r="DM147" s="479">
        <f t="shared" si="73"/>
        <v>5.83498658</v>
      </c>
      <c r="DN147" s="479">
        <f t="shared" si="73"/>
        <v>5.83498658</v>
      </c>
      <c r="DO147" s="479">
        <f t="shared" si="73"/>
        <v>9.724977633</v>
      </c>
      <c r="DP147" s="479">
        <f t="shared" si="73"/>
        <v>9.724977633</v>
      </c>
      <c r="DQ147" s="479">
        <f t="shared" si="73"/>
        <v>7.779982106</v>
      </c>
      <c r="DR147" s="479">
        <f t="shared" si="73"/>
        <v>11.66997316</v>
      </c>
      <c r="DS147" s="479">
        <f t="shared" si="73"/>
        <v>13.61496869</v>
      </c>
      <c r="DT147" s="479">
        <f t="shared" si="73"/>
        <v>11.66997316</v>
      </c>
      <c r="DU147" s="479">
        <f t="shared" si="73"/>
        <v>13.61496869</v>
      </c>
      <c r="DV147" s="479">
        <f t="shared" si="73"/>
        <v>9.724977633</v>
      </c>
      <c r="DW147" s="479">
        <f t="shared" si="73"/>
        <v>9.724977633</v>
      </c>
      <c r="DX147" s="479">
        <f t="shared" si="73"/>
        <v>9.724977633</v>
      </c>
      <c r="DY147" s="479">
        <f t="shared" si="73"/>
        <v>7.779982106</v>
      </c>
      <c r="DZ147" s="479">
        <f t="shared" si="73"/>
        <v>5.83498658</v>
      </c>
      <c r="EA147" s="479">
        <f t="shared" si="73"/>
        <v>5.83498658</v>
      </c>
      <c r="EB147" s="479">
        <f t="shared" si="73"/>
        <v>3.889991053</v>
      </c>
      <c r="EC147" s="479">
        <f t="shared" si="73"/>
        <v>3.889991053</v>
      </c>
      <c r="ED147" s="479">
        <f t="shared" si="73"/>
        <v>1.944995527</v>
      </c>
      <c r="EE147" s="479">
        <f t="shared" si="73"/>
        <v>3.889991053</v>
      </c>
      <c r="EF147" s="479">
        <f t="shared" si="73"/>
        <v>3.889991053</v>
      </c>
      <c r="EG147" s="479">
        <f t="shared" si="73"/>
        <v>5.83498658</v>
      </c>
      <c r="EH147" s="479">
        <f t="shared" si="73"/>
        <v>5.83498658</v>
      </c>
      <c r="EI147" s="479">
        <f t="shared" si="73"/>
        <v>13.61496869</v>
      </c>
      <c r="EJ147" s="479">
        <f t="shared" si="73"/>
        <v>15.55996421</v>
      </c>
      <c r="EK147" s="479">
        <f t="shared" si="73"/>
        <v>17.50495974</v>
      </c>
      <c r="EL147" s="479">
        <f t="shared" si="73"/>
        <v>15.55996421</v>
      </c>
      <c r="EM147" s="479">
        <f t="shared" si="73"/>
        <v>21.39495079</v>
      </c>
      <c r="EN147" s="479">
        <f t="shared" si="73"/>
        <v>23.33994632</v>
      </c>
      <c r="EO147" s="479">
        <f t="shared" si="73"/>
        <v>27.22993737</v>
      </c>
      <c r="EP147" s="479">
        <f t="shared" si="73"/>
        <v>23.33994632</v>
      </c>
      <c r="EQ147" s="479">
        <f t="shared" si="73"/>
        <v>29.1749329</v>
      </c>
      <c r="ER147" s="479">
        <f t="shared" si="73"/>
        <v>33.06492395</v>
      </c>
      <c r="ES147" s="479">
        <f t="shared" si="73"/>
        <v>44.73489711</v>
      </c>
      <c r="ET147" s="484">
        <f t="shared" si="73"/>
        <v>46.67989264</v>
      </c>
      <c r="EU147" s="484">
        <f t="shared" si="73"/>
        <v>64.18485237</v>
      </c>
      <c r="EV147" s="484">
        <f t="shared" si="73"/>
        <v>79.74481659</v>
      </c>
      <c r="EW147" s="484">
        <f t="shared" si="73"/>
        <v>108.9197495</v>
      </c>
      <c r="EX147" s="507">
        <f t="shared" si="73"/>
        <v>116.6997316</v>
      </c>
      <c r="EY147" s="507">
        <f t="shared" si="73"/>
        <v>151.7096511</v>
      </c>
      <c r="EZ147" s="507">
        <f t="shared" si="73"/>
        <v>176.9945929</v>
      </c>
      <c r="FA147" s="507">
        <f t="shared" si="73"/>
        <v>237.2894542</v>
      </c>
      <c r="FB147" s="507">
        <f t="shared" si="73"/>
        <v>235.3444587</v>
      </c>
      <c r="FC147" s="507">
        <f t="shared" si="73"/>
        <v>272.2993737</v>
      </c>
      <c r="FD147" s="507">
        <f t="shared" si="73"/>
        <v>248.9594274</v>
      </c>
      <c r="FE147" s="507">
        <f t="shared" si="73"/>
        <v>289.8043335</v>
      </c>
      <c r="FF147" s="507">
        <f t="shared" si="73"/>
        <v>285.9143424</v>
      </c>
      <c r="FG147" s="507">
        <f t="shared" si="73"/>
        <v>318.9792663</v>
      </c>
      <c r="FH147" s="507">
        <f t="shared" si="73"/>
        <v>318.9792663</v>
      </c>
      <c r="FI147" s="507">
        <f t="shared" si="73"/>
        <v>317.0342708</v>
      </c>
      <c r="FJ147" s="507">
        <f t="shared" si="73"/>
        <v>317.0342708</v>
      </c>
      <c r="FK147" s="507">
        <f t="shared" si="73"/>
        <v>420.1190337</v>
      </c>
      <c r="FL147" s="507">
        <f t="shared" si="73"/>
        <v>478.4688995</v>
      </c>
      <c r="FM147" s="507">
        <f t="shared" si="73"/>
        <v>560.1587116</v>
      </c>
      <c r="FN147" s="507">
        <f t="shared" si="73"/>
        <v>527.0937877</v>
      </c>
      <c r="FO147" s="507">
        <f t="shared" si="73"/>
        <v>542.6537519</v>
      </c>
      <c r="FP147" s="507">
        <f t="shared" si="73"/>
        <v>556.2687206</v>
      </c>
      <c r="FQ147" s="468"/>
      <c r="FR147" s="471"/>
      <c r="FS147" s="482">
        <f t="shared" si="10"/>
        <v>0.754601227</v>
      </c>
      <c r="FT147" s="473"/>
      <c r="FU147" s="474"/>
      <c r="FV147" s="469"/>
      <c r="FW147" s="469"/>
      <c r="FX147" s="469"/>
      <c r="FY147" s="469"/>
      <c r="FZ147" s="469"/>
      <c r="GA147" s="469"/>
      <c r="GB147" s="469"/>
      <c r="GC147" s="469"/>
      <c r="GD147" s="469"/>
      <c r="GE147" s="469"/>
      <c r="GF147" s="469"/>
      <c r="GG147" s="469"/>
      <c r="GH147" s="469"/>
      <c r="GI147" s="469"/>
      <c r="GJ147" s="469"/>
      <c r="GK147" s="469"/>
    </row>
    <row r="148" ht="15.75" customHeight="1">
      <c r="A148" s="472">
        <v>66.0</v>
      </c>
      <c r="B148" s="517" t="s">
        <v>166</v>
      </c>
      <c r="C148" s="474">
        <v>40343.0</v>
      </c>
      <c r="D148" s="466"/>
      <c r="E148" s="466"/>
      <c r="F148" s="466"/>
      <c r="G148" s="466"/>
      <c r="H148" s="466"/>
      <c r="I148" s="466"/>
      <c r="J148" s="467"/>
      <c r="K148" s="467"/>
      <c r="L148" s="467"/>
      <c r="M148" s="467"/>
      <c r="N148" s="467"/>
      <c r="O148" s="467"/>
      <c r="P148" s="467"/>
      <c r="Q148" s="467"/>
      <c r="R148" s="468"/>
      <c r="S148" s="468"/>
      <c r="T148" s="468"/>
      <c r="U148" s="469"/>
      <c r="V148" s="469"/>
      <c r="W148" s="469"/>
      <c r="X148" s="469"/>
      <c r="Y148" s="469"/>
      <c r="Z148" s="469"/>
      <c r="AA148" s="469"/>
      <c r="AB148" s="469"/>
      <c r="AC148" s="469"/>
      <c r="AD148" s="469"/>
      <c r="AE148" s="468"/>
      <c r="AF148" s="468"/>
      <c r="AG148" s="468"/>
      <c r="AH148" s="468"/>
      <c r="AI148" s="479">
        <f t="shared" ref="AI148:FP148" si="74">sum(AC69:AI69)/($C$148/100000)</f>
        <v>0</v>
      </c>
      <c r="AJ148" s="479">
        <f t="shared" si="74"/>
        <v>0</v>
      </c>
      <c r="AK148" s="479">
        <f t="shared" si="74"/>
        <v>0</v>
      </c>
      <c r="AL148" s="479">
        <f t="shared" si="74"/>
        <v>0</v>
      </c>
      <c r="AM148" s="479">
        <f t="shared" si="74"/>
        <v>0</v>
      </c>
      <c r="AN148" s="479">
        <f t="shared" si="74"/>
        <v>0</v>
      </c>
      <c r="AO148" s="479">
        <f t="shared" si="74"/>
        <v>0</v>
      </c>
      <c r="AP148" s="479">
        <f t="shared" si="74"/>
        <v>0</v>
      </c>
      <c r="AQ148" s="479">
        <f t="shared" si="74"/>
        <v>0</v>
      </c>
      <c r="AR148" s="479">
        <f t="shared" si="74"/>
        <v>0</v>
      </c>
      <c r="AS148" s="479">
        <f t="shared" si="74"/>
        <v>0</v>
      </c>
      <c r="AT148" s="479">
        <f t="shared" si="74"/>
        <v>0</v>
      </c>
      <c r="AU148" s="479">
        <f t="shared" si="74"/>
        <v>0</v>
      </c>
      <c r="AV148" s="479">
        <f t="shared" si="74"/>
        <v>0</v>
      </c>
      <c r="AW148" s="479">
        <f t="shared" si="74"/>
        <v>0</v>
      </c>
      <c r="AX148" s="479">
        <f t="shared" si="74"/>
        <v>0</v>
      </c>
      <c r="AY148" s="479">
        <f t="shared" si="74"/>
        <v>0</v>
      </c>
      <c r="AZ148" s="479">
        <f t="shared" si="74"/>
        <v>0</v>
      </c>
      <c r="BA148" s="479">
        <f t="shared" si="74"/>
        <v>0</v>
      </c>
      <c r="BB148" s="479">
        <f t="shared" si="74"/>
        <v>0</v>
      </c>
      <c r="BC148" s="479">
        <f t="shared" si="74"/>
        <v>0</v>
      </c>
      <c r="BD148" s="479">
        <f t="shared" si="74"/>
        <v>0</v>
      </c>
      <c r="BE148" s="479">
        <f t="shared" si="74"/>
        <v>0</v>
      </c>
      <c r="BF148" s="479">
        <f t="shared" si="74"/>
        <v>0</v>
      </c>
      <c r="BG148" s="479">
        <f t="shared" si="74"/>
        <v>0</v>
      </c>
      <c r="BH148" s="479">
        <f t="shared" si="74"/>
        <v>0</v>
      </c>
      <c r="BI148" s="479">
        <f t="shared" si="74"/>
        <v>0</v>
      </c>
      <c r="BJ148" s="479">
        <f t="shared" si="74"/>
        <v>0</v>
      </c>
      <c r="BK148" s="479">
        <f t="shared" si="74"/>
        <v>0</v>
      </c>
      <c r="BL148" s="479">
        <f t="shared" si="74"/>
        <v>0</v>
      </c>
      <c r="BM148" s="479">
        <f t="shared" si="74"/>
        <v>0</v>
      </c>
      <c r="BN148" s="479">
        <f t="shared" si="74"/>
        <v>0</v>
      </c>
      <c r="BO148" s="479">
        <f t="shared" si="74"/>
        <v>0</v>
      </c>
      <c r="BP148" s="479">
        <f t="shared" si="74"/>
        <v>0</v>
      </c>
      <c r="BQ148" s="479">
        <f t="shared" si="74"/>
        <v>0</v>
      </c>
      <c r="BR148" s="479">
        <f t="shared" si="74"/>
        <v>0</v>
      </c>
      <c r="BS148" s="479">
        <f t="shared" si="74"/>
        <v>0</v>
      </c>
      <c r="BT148" s="479">
        <f t="shared" si="74"/>
        <v>0</v>
      </c>
      <c r="BU148" s="479">
        <f t="shared" si="74"/>
        <v>0</v>
      </c>
      <c r="BV148" s="479">
        <f t="shared" si="74"/>
        <v>0</v>
      </c>
      <c r="BW148" s="479">
        <f t="shared" si="74"/>
        <v>0</v>
      </c>
      <c r="BX148" s="479">
        <f t="shared" si="74"/>
        <v>0</v>
      </c>
      <c r="BY148" s="479">
        <f t="shared" si="74"/>
        <v>0</v>
      </c>
      <c r="BZ148" s="479">
        <f t="shared" si="74"/>
        <v>0</v>
      </c>
      <c r="CA148" s="479">
        <f t="shared" si="74"/>
        <v>0</v>
      </c>
      <c r="CB148" s="479">
        <f t="shared" si="74"/>
        <v>2.478744764</v>
      </c>
      <c r="CC148" s="479">
        <f t="shared" si="74"/>
        <v>4.957489527</v>
      </c>
      <c r="CD148" s="479">
        <f t="shared" si="74"/>
        <v>4.957489527</v>
      </c>
      <c r="CE148" s="479">
        <f t="shared" si="74"/>
        <v>4.957489527</v>
      </c>
      <c r="CF148" s="479">
        <f t="shared" si="74"/>
        <v>4.957489527</v>
      </c>
      <c r="CG148" s="479">
        <f t="shared" si="74"/>
        <v>4.957489527</v>
      </c>
      <c r="CH148" s="479">
        <f t="shared" si="74"/>
        <v>4.957489527</v>
      </c>
      <c r="CI148" s="479">
        <f t="shared" si="74"/>
        <v>4.957489527</v>
      </c>
      <c r="CJ148" s="479">
        <f t="shared" si="74"/>
        <v>2.478744764</v>
      </c>
      <c r="CK148" s="479">
        <f t="shared" si="74"/>
        <v>2.478744764</v>
      </c>
      <c r="CL148" s="479">
        <f t="shared" si="74"/>
        <v>2.478744764</v>
      </c>
      <c r="CM148" s="479">
        <f t="shared" si="74"/>
        <v>2.478744764</v>
      </c>
      <c r="CN148" s="479">
        <f t="shared" si="74"/>
        <v>2.478744764</v>
      </c>
      <c r="CO148" s="479">
        <f t="shared" si="74"/>
        <v>2.478744764</v>
      </c>
      <c r="CP148" s="479">
        <f t="shared" si="74"/>
        <v>0</v>
      </c>
      <c r="CQ148" s="479">
        <f t="shared" si="74"/>
        <v>2.478744764</v>
      </c>
      <c r="CR148" s="479">
        <f t="shared" si="74"/>
        <v>2.478744764</v>
      </c>
      <c r="CS148" s="479">
        <f t="shared" si="74"/>
        <v>2.478744764</v>
      </c>
      <c r="CT148" s="479">
        <f t="shared" si="74"/>
        <v>2.478744764</v>
      </c>
      <c r="CU148" s="479">
        <f t="shared" si="74"/>
        <v>2.478744764</v>
      </c>
      <c r="CV148" s="479">
        <f t="shared" si="74"/>
        <v>2.478744764</v>
      </c>
      <c r="CW148" s="479">
        <f t="shared" si="74"/>
        <v>2.478744764</v>
      </c>
      <c r="CX148" s="479">
        <f t="shared" si="74"/>
        <v>0</v>
      </c>
      <c r="CY148" s="479">
        <f t="shared" si="74"/>
        <v>0</v>
      </c>
      <c r="CZ148" s="479">
        <f t="shared" si="74"/>
        <v>0</v>
      </c>
      <c r="DA148" s="479">
        <f t="shared" si="74"/>
        <v>0</v>
      </c>
      <c r="DB148" s="479">
        <f t="shared" si="74"/>
        <v>0</v>
      </c>
      <c r="DC148" s="479">
        <f t="shared" si="74"/>
        <v>0</v>
      </c>
      <c r="DD148" s="479">
        <f t="shared" si="74"/>
        <v>0</v>
      </c>
      <c r="DE148" s="479">
        <f t="shared" si="74"/>
        <v>0</v>
      </c>
      <c r="DF148" s="479">
        <f t="shared" si="74"/>
        <v>2.478744764</v>
      </c>
      <c r="DG148" s="479">
        <f t="shared" si="74"/>
        <v>2.478744764</v>
      </c>
      <c r="DH148" s="479">
        <f t="shared" si="74"/>
        <v>2.478744764</v>
      </c>
      <c r="DI148" s="479">
        <f t="shared" si="74"/>
        <v>2.478744764</v>
      </c>
      <c r="DJ148" s="479">
        <f t="shared" si="74"/>
        <v>2.478744764</v>
      </c>
      <c r="DK148" s="479">
        <f t="shared" si="74"/>
        <v>2.478744764</v>
      </c>
      <c r="DL148" s="479">
        <f t="shared" si="74"/>
        <v>2.478744764</v>
      </c>
      <c r="DM148" s="479">
        <f t="shared" si="74"/>
        <v>0</v>
      </c>
      <c r="DN148" s="479">
        <f t="shared" si="74"/>
        <v>0</v>
      </c>
      <c r="DO148" s="479">
        <f t="shared" si="74"/>
        <v>0</v>
      </c>
      <c r="DP148" s="479">
        <f t="shared" si="74"/>
        <v>0</v>
      </c>
      <c r="DQ148" s="479">
        <f t="shared" si="74"/>
        <v>0</v>
      </c>
      <c r="DR148" s="479">
        <f t="shared" si="74"/>
        <v>0</v>
      </c>
      <c r="DS148" s="479">
        <f t="shared" si="74"/>
        <v>0</v>
      </c>
      <c r="DT148" s="479">
        <f t="shared" si="74"/>
        <v>0</v>
      </c>
      <c r="DU148" s="479">
        <f t="shared" si="74"/>
        <v>0</v>
      </c>
      <c r="DV148" s="479">
        <f t="shared" si="74"/>
        <v>2.478744764</v>
      </c>
      <c r="DW148" s="479">
        <f t="shared" si="74"/>
        <v>2.478744764</v>
      </c>
      <c r="DX148" s="479">
        <f t="shared" si="74"/>
        <v>2.478744764</v>
      </c>
      <c r="DY148" s="479">
        <f t="shared" si="74"/>
        <v>2.478744764</v>
      </c>
      <c r="DZ148" s="479">
        <f t="shared" si="74"/>
        <v>2.478744764</v>
      </c>
      <c r="EA148" s="479">
        <f t="shared" si="74"/>
        <v>2.478744764</v>
      </c>
      <c r="EB148" s="479">
        <f t="shared" si="74"/>
        <v>2.478744764</v>
      </c>
      <c r="EC148" s="479">
        <f t="shared" si="74"/>
        <v>0</v>
      </c>
      <c r="ED148" s="479">
        <f t="shared" si="74"/>
        <v>0</v>
      </c>
      <c r="EE148" s="479">
        <f t="shared" si="74"/>
        <v>2.478744764</v>
      </c>
      <c r="EF148" s="479">
        <f t="shared" si="74"/>
        <v>2.478744764</v>
      </c>
      <c r="EG148" s="479">
        <f t="shared" si="74"/>
        <v>2.478744764</v>
      </c>
      <c r="EH148" s="479">
        <f t="shared" si="74"/>
        <v>4.957489527</v>
      </c>
      <c r="EI148" s="479">
        <f t="shared" si="74"/>
        <v>4.957489527</v>
      </c>
      <c r="EJ148" s="479">
        <f t="shared" si="74"/>
        <v>4.957489527</v>
      </c>
      <c r="EK148" s="479">
        <f t="shared" si="74"/>
        <v>7.436234291</v>
      </c>
      <c r="EL148" s="479">
        <f t="shared" si="74"/>
        <v>4.957489527</v>
      </c>
      <c r="EM148" s="479">
        <f t="shared" si="74"/>
        <v>4.957489527</v>
      </c>
      <c r="EN148" s="479">
        <f t="shared" si="74"/>
        <v>4.957489527</v>
      </c>
      <c r="EO148" s="479">
        <f t="shared" si="74"/>
        <v>2.478744764</v>
      </c>
      <c r="EP148" s="479">
        <f t="shared" si="74"/>
        <v>2.478744764</v>
      </c>
      <c r="EQ148" s="479">
        <f t="shared" si="74"/>
        <v>2.478744764</v>
      </c>
      <c r="ER148" s="479">
        <f t="shared" si="74"/>
        <v>0</v>
      </c>
      <c r="ES148" s="479">
        <f t="shared" si="74"/>
        <v>0</v>
      </c>
      <c r="ET148" s="485">
        <f t="shared" si="74"/>
        <v>2.478744764</v>
      </c>
      <c r="EU148" s="485">
        <f t="shared" si="74"/>
        <v>2.478744764</v>
      </c>
      <c r="EV148" s="485">
        <f t="shared" si="74"/>
        <v>7.436234291</v>
      </c>
      <c r="EW148" s="485">
        <f t="shared" si="74"/>
        <v>24.78744764</v>
      </c>
      <c r="EX148" s="485">
        <f t="shared" si="74"/>
        <v>37.18117145</v>
      </c>
      <c r="EY148" s="485">
        <f t="shared" si="74"/>
        <v>74.36234291</v>
      </c>
      <c r="EZ148" s="485">
        <f t="shared" si="74"/>
        <v>76.84108767</v>
      </c>
      <c r="FA148" s="485">
        <f t="shared" si="74"/>
        <v>131.3734725</v>
      </c>
      <c r="FB148" s="485">
        <f t="shared" si="74"/>
        <v>133.8522172</v>
      </c>
      <c r="FC148" s="485">
        <f t="shared" si="74"/>
        <v>163.5971544</v>
      </c>
      <c r="FD148" s="485">
        <f t="shared" si="74"/>
        <v>163.5971544</v>
      </c>
      <c r="FE148" s="485">
        <f t="shared" si="74"/>
        <v>156.1609201</v>
      </c>
      <c r="FF148" s="485">
        <f t="shared" si="74"/>
        <v>173.5121335</v>
      </c>
      <c r="FG148" s="485">
        <f t="shared" si="74"/>
        <v>215.6507944</v>
      </c>
      <c r="FH148" s="485">
        <f t="shared" si="74"/>
        <v>183.4271125</v>
      </c>
      <c r="FI148" s="485">
        <f t="shared" si="74"/>
        <v>185.9058573</v>
      </c>
      <c r="FJ148" s="485">
        <f t="shared" si="74"/>
        <v>156.1609201</v>
      </c>
      <c r="FK148" s="485">
        <f t="shared" si="74"/>
        <v>151.2034306</v>
      </c>
      <c r="FL148" s="485">
        <f t="shared" si="74"/>
        <v>151.2034306</v>
      </c>
      <c r="FM148" s="485">
        <f t="shared" si="74"/>
        <v>109.0647696</v>
      </c>
      <c r="FN148" s="485">
        <f t="shared" si="74"/>
        <v>71.88359815</v>
      </c>
      <c r="FO148" s="485">
        <f t="shared" si="74"/>
        <v>61.96861909</v>
      </c>
      <c r="FP148" s="485">
        <f t="shared" si="74"/>
        <v>57.01112956</v>
      </c>
      <c r="FQ148" s="468"/>
      <c r="FR148" s="471"/>
      <c r="FS148" s="482">
        <f t="shared" si="10"/>
        <v>-0.6933333333</v>
      </c>
      <c r="FT148" s="473"/>
      <c r="FU148" s="474"/>
      <c r="FV148" s="469"/>
      <c r="FW148" s="469"/>
      <c r="FX148" s="469"/>
      <c r="FY148" s="469"/>
      <c r="FZ148" s="469"/>
      <c r="GA148" s="469"/>
      <c r="GB148" s="469"/>
      <c r="GC148" s="469"/>
      <c r="GD148" s="469"/>
      <c r="GE148" s="469"/>
      <c r="GF148" s="469"/>
      <c r="GG148" s="469"/>
      <c r="GH148" s="469"/>
      <c r="GI148" s="469"/>
      <c r="GJ148" s="469"/>
      <c r="GK148" s="469"/>
    </row>
    <row r="149" ht="15.75" customHeight="1">
      <c r="A149" s="472">
        <v>67.0</v>
      </c>
      <c r="B149" s="518" t="s">
        <v>167</v>
      </c>
      <c r="C149" s="474">
        <v>105908.0</v>
      </c>
      <c r="D149" s="466"/>
      <c r="E149" s="466"/>
      <c r="F149" s="466"/>
      <c r="G149" s="466"/>
      <c r="H149" s="466"/>
      <c r="I149" s="466"/>
      <c r="J149" s="467"/>
      <c r="K149" s="467"/>
      <c r="L149" s="467"/>
      <c r="M149" s="467"/>
      <c r="N149" s="467"/>
      <c r="O149" s="467"/>
      <c r="P149" s="467"/>
      <c r="Q149" s="467"/>
      <c r="R149" s="468"/>
      <c r="S149" s="468"/>
      <c r="T149" s="468"/>
      <c r="U149" s="469"/>
      <c r="V149" s="469"/>
      <c r="W149" s="469"/>
      <c r="X149" s="469"/>
      <c r="Y149" s="469"/>
      <c r="Z149" s="469"/>
      <c r="AA149" s="469"/>
      <c r="AB149" s="469"/>
      <c r="AC149" s="469"/>
      <c r="AD149" s="469"/>
      <c r="AE149" s="468"/>
      <c r="AF149" s="468"/>
      <c r="AG149" s="468"/>
      <c r="AH149" s="468"/>
      <c r="AI149" s="479">
        <f t="shared" ref="AI149:FP149" si="75">sum(AC70:AI70)/($C$149/100000)</f>
        <v>0</v>
      </c>
      <c r="AJ149" s="479">
        <f t="shared" si="75"/>
        <v>0.9442157344</v>
      </c>
      <c r="AK149" s="479">
        <f t="shared" si="75"/>
        <v>0.9442157344</v>
      </c>
      <c r="AL149" s="479">
        <f t="shared" si="75"/>
        <v>0.9442157344</v>
      </c>
      <c r="AM149" s="479">
        <f t="shared" si="75"/>
        <v>1.888431469</v>
      </c>
      <c r="AN149" s="479">
        <f t="shared" si="75"/>
        <v>1.888431469</v>
      </c>
      <c r="AO149" s="479">
        <f t="shared" si="75"/>
        <v>2.832647203</v>
      </c>
      <c r="AP149" s="479">
        <f t="shared" si="75"/>
        <v>2.832647203</v>
      </c>
      <c r="AQ149" s="479">
        <f t="shared" si="75"/>
        <v>2.832647203</v>
      </c>
      <c r="AR149" s="479">
        <f t="shared" si="75"/>
        <v>3.776862938</v>
      </c>
      <c r="AS149" s="479">
        <f t="shared" si="75"/>
        <v>4.721078672</v>
      </c>
      <c r="AT149" s="479">
        <f t="shared" si="75"/>
        <v>4.721078672</v>
      </c>
      <c r="AU149" s="479">
        <f t="shared" si="75"/>
        <v>4.721078672</v>
      </c>
      <c r="AV149" s="479">
        <f t="shared" si="75"/>
        <v>3.776862938</v>
      </c>
      <c r="AW149" s="479">
        <f t="shared" si="75"/>
        <v>3.776862938</v>
      </c>
      <c r="AX149" s="479">
        <f t="shared" si="75"/>
        <v>2.832647203</v>
      </c>
      <c r="AY149" s="479">
        <f t="shared" si="75"/>
        <v>2.832647203</v>
      </c>
      <c r="AZ149" s="479">
        <f t="shared" si="75"/>
        <v>1.888431469</v>
      </c>
      <c r="BA149" s="479">
        <f t="shared" si="75"/>
        <v>0.9442157344</v>
      </c>
      <c r="BB149" s="479">
        <f t="shared" si="75"/>
        <v>1.888431469</v>
      </c>
      <c r="BC149" s="479">
        <f t="shared" si="75"/>
        <v>2.832647203</v>
      </c>
      <c r="BD149" s="479">
        <f t="shared" si="75"/>
        <v>2.832647203</v>
      </c>
      <c r="BE149" s="479">
        <f t="shared" si="75"/>
        <v>2.832647203</v>
      </c>
      <c r="BF149" s="479">
        <f t="shared" si="75"/>
        <v>3.776862938</v>
      </c>
      <c r="BG149" s="479">
        <f t="shared" si="75"/>
        <v>6.609510141</v>
      </c>
      <c r="BH149" s="479">
        <f t="shared" si="75"/>
        <v>10.38637308</v>
      </c>
      <c r="BI149" s="479">
        <f t="shared" si="75"/>
        <v>9.442157344</v>
      </c>
      <c r="BJ149" s="479">
        <f t="shared" si="75"/>
        <v>16.05166748</v>
      </c>
      <c r="BK149" s="479">
        <f t="shared" si="75"/>
        <v>17.94009895</v>
      </c>
      <c r="BL149" s="479">
        <f t="shared" si="75"/>
        <v>20.77274616</v>
      </c>
      <c r="BM149" s="479">
        <f t="shared" si="75"/>
        <v>18.88431469</v>
      </c>
      <c r="BN149" s="479">
        <f t="shared" si="75"/>
        <v>19.82853042</v>
      </c>
      <c r="BO149" s="479">
        <f t="shared" si="75"/>
        <v>16.05166748</v>
      </c>
      <c r="BP149" s="479">
        <f t="shared" si="75"/>
        <v>18.88431469</v>
      </c>
      <c r="BQ149" s="479">
        <f t="shared" si="75"/>
        <v>16.05166748</v>
      </c>
      <c r="BR149" s="479">
        <f t="shared" si="75"/>
        <v>21.71696189</v>
      </c>
      <c r="BS149" s="479">
        <f t="shared" si="75"/>
        <v>22.66117763</v>
      </c>
      <c r="BT149" s="479">
        <f t="shared" si="75"/>
        <v>28.32647203</v>
      </c>
      <c r="BU149" s="479">
        <f t="shared" si="75"/>
        <v>27.3822563</v>
      </c>
      <c r="BV149" s="479">
        <f t="shared" si="75"/>
        <v>28.32647203</v>
      </c>
      <c r="BW149" s="479">
        <f t="shared" si="75"/>
        <v>27.3822563</v>
      </c>
      <c r="BX149" s="479">
        <f t="shared" si="75"/>
        <v>25.49382483</v>
      </c>
      <c r="BY149" s="479">
        <f t="shared" si="75"/>
        <v>18.88431469</v>
      </c>
      <c r="BZ149" s="479">
        <f t="shared" si="75"/>
        <v>19.82853042</v>
      </c>
      <c r="CA149" s="479">
        <f t="shared" si="75"/>
        <v>17.94009895</v>
      </c>
      <c r="CB149" s="479">
        <f t="shared" si="75"/>
        <v>16.05166748</v>
      </c>
      <c r="CC149" s="479">
        <f t="shared" si="75"/>
        <v>15.10745175</v>
      </c>
      <c r="CD149" s="479">
        <f t="shared" si="75"/>
        <v>13.21902028</v>
      </c>
      <c r="CE149" s="479">
        <f t="shared" si="75"/>
        <v>10.38637308</v>
      </c>
      <c r="CF149" s="479">
        <f t="shared" si="75"/>
        <v>17.94009895</v>
      </c>
      <c r="CG149" s="479">
        <f t="shared" si="75"/>
        <v>13.21902028</v>
      </c>
      <c r="CH149" s="479">
        <f t="shared" si="75"/>
        <v>11.33058881</v>
      </c>
      <c r="CI149" s="479">
        <f t="shared" si="75"/>
        <v>11.33058881</v>
      </c>
      <c r="CJ149" s="479">
        <f t="shared" si="75"/>
        <v>11.33058881</v>
      </c>
      <c r="CK149" s="479">
        <f t="shared" si="75"/>
        <v>11.33058881</v>
      </c>
      <c r="CL149" s="479">
        <f t="shared" si="75"/>
        <v>13.21902028</v>
      </c>
      <c r="CM149" s="479">
        <f t="shared" si="75"/>
        <v>9.442157344</v>
      </c>
      <c r="CN149" s="479">
        <f t="shared" si="75"/>
        <v>10.38637308</v>
      </c>
      <c r="CO149" s="479">
        <f t="shared" si="75"/>
        <v>8.49794161</v>
      </c>
      <c r="CP149" s="479">
        <f t="shared" si="75"/>
        <v>9.442157344</v>
      </c>
      <c r="CQ149" s="479">
        <f t="shared" si="75"/>
        <v>9.442157344</v>
      </c>
      <c r="CR149" s="479">
        <f t="shared" si="75"/>
        <v>9.442157344</v>
      </c>
      <c r="CS149" s="479">
        <f t="shared" si="75"/>
        <v>7.553725875</v>
      </c>
      <c r="CT149" s="479">
        <f t="shared" si="75"/>
        <v>2.832647203</v>
      </c>
      <c r="CU149" s="479">
        <f t="shared" si="75"/>
        <v>1.888431469</v>
      </c>
      <c r="CV149" s="479">
        <f t="shared" si="75"/>
        <v>1.888431469</v>
      </c>
      <c r="CW149" s="479">
        <f t="shared" si="75"/>
        <v>0</v>
      </c>
      <c r="CX149" s="479">
        <f t="shared" si="75"/>
        <v>0</v>
      </c>
      <c r="CY149" s="479">
        <f t="shared" si="75"/>
        <v>0</v>
      </c>
      <c r="CZ149" s="479">
        <f t="shared" si="75"/>
        <v>0</v>
      </c>
      <c r="DA149" s="479">
        <f t="shared" si="75"/>
        <v>0</v>
      </c>
      <c r="DB149" s="479">
        <f t="shared" si="75"/>
        <v>0.9442157344</v>
      </c>
      <c r="DC149" s="479">
        <f t="shared" si="75"/>
        <v>3.776862938</v>
      </c>
      <c r="DD149" s="479">
        <f t="shared" si="75"/>
        <v>4.721078672</v>
      </c>
      <c r="DE149" s="479">
        <f t="shared" si="75"/>
        <v>4.721078672</v>
      </c>
      <c r="DF149" s="479">
        <f t="shared" si="75"/>
        <v>4.721078672</v>
      </c>
      <c r="DG149" s="479">
        <f t="shared" si="75"/>
        <v>7.553725875</v>
      </c>
      <c r="DH149" s="479">
        <f t="shared" si="75"/>
        <v>8.49794161</v>
      </c>
      <c r="DI149" s="479">
        <f t="shared" si="75"/>
        <v>7.553725875</v>
      </c>
      <c r="DJ149" s="479">
        <f t="shared" si="75"/>
        <v>4.721078672</v>
      </c>
      <c r="DK149" s="479">
        <f t="shared" si="75"/>
        <v>3.776862938</v>
      </c>
      <c r="DL149" s="479">
        <f t="shared" si="75"/>
        <v>3.776862938</v>
      </c>
      <c r="DM149" s="479">
        <f t="shared" si="75"/>
        <v>3.776862938</v>
      </c>
      <c r="DN149" s="479">
        <f t="shared" si="75"/>
        <v>2.832647203</v>
      </c>
      <c r="DO149" s="479">
        <f t="shared" si="75"/>
        <v>1.888431469</v>
      </c>
      <c r="DP149" s="479">
        <f t="shared" si="75"/>
        <v>2.832647203</v>
      </c>
      <c r="DQ149" s="479">
        <f t="shared" si="75"/>
        <v>5.665294406</v>
      </c>
      <c r="DR149" s="479">
        <f t="shared" si="75"/>
        <v>9.442157344</v>
      </c>
      <c r="DS149" s="479">
        <f t="shared" si="75"/>
        <v>9.442157344</v>
      </c>
      <c r="DT149" s="479">
        <f t="shared" si="75"/>
        <v>10.38637308</v>
      </c>
      <c r="DU149" s="479">
        <f t="shared" si="75"/>
        <v>9.442157344</v>
      </c>
      <c r="DV149" s="479">
        <f t="shared" si="75"/>
        <v>10.38637308</v>
      </c>
      <c r="DW149" s="479">
        <f t="shared" si="75"/>
        <v>9.442157344</v>
      </c>
      <c r="DX149" s="479">
        <f t="shared" si="75"/>
        <v>7.553725875</v>
      </c>
      <c r="DY149" s="479">
        <f t="shared" si="75"/>
        <v>9.442157344</v>
      </c>
      <c r="DZ149" s="479">
        <f t="shared" si="75"/>
        <v>9.442157344</v>
      </c>
      <c r="EA149" s="479">
        <f t="shared" si="75"/>
        <v>10.38637308</v>
      </c>
      <c r="EB149" s="479">
        <f t="shared" si="75"/>
        <v>11.33058881</v>
      </c>
      <c r="EC149" s="479">
        <f t="shared" si="75"/>
        <v>11.33058881</v>
      </c>
      <c r="ED149" s="479">
        <f t="shared" si="75"/>
        <v>12.27480455</v>
      </c>
      <c r="EE149" s="479">
        <f t="shared" si="75"/>
        <v>12.27480455</v>
      </c>
      <c r="EF149" s="479">
        <f t="shared" si="75"/>
        <v>13.21902028</v>
      </c>
      <c r="EG149" s="479">
        <f t="shared" si="75"/>
        <v>15.10745175</v>
      </c>
      <c r="EH149" s="479">
        <f t="shared" si="75"/>
        <v>15.10745175</v>
      </c>
      <c r="EI149" s="479">
        <f t="shared" si="75"/>
        <v>14.16323602</v>
      </c>
      <c r="EJ149" s="479">
        <f t="shared" si="75"/>
        <v>16.05166748</v>
      </c>
      <c r="EK149" s="479">
        <f t="shared" si="75"/>
        <v>18.88431469</v>
      </c>
      <c r="EL149" s="479">
        <f t="shared" si="75"/>
        <v>20.77274616</v>
      </c>
      <c r="EM149" s="479">
        <f t="shared" si="75"/>
        <v>19.82853042</v>
      </c>
      <c r="EN149" s="479">
        <f t="shared" si="75"/>
        <v>24.54960909</v>
      </c>
      <c r="EO149" s="479">
        <f t="shared" si="75"/>
        <v>24.54960909</v>
      </c>
      <c r="EP149" s="479">
        <f t="shared" si="75"/>
        <v>44.37813952</v>
      </c>
      <c r="EQ149" s="479">
        <f t="shared" si="75"/>
        <v>50.04343392</v>
      </c>
      <c r="ER149" s="479">
        <f t="shared" si="75"/>
        <v>53.82029686</v>
      </c>
      <c r="ES149" s="479">
        <f t="shared" si="75"/>
        <v>73.64882728</v>
      </c>
      <c r="ET149" s="480">
        <f t="shared" si="75"/>
        <v>96.31000491</v>
      </c>
      <c r="EU149" s="480">
        <f t="shared" si="75"/>
        <v>110.4732409</v>
      </c>
      <c r="EV149" s="480">
        <f t="shared" si="75"/>
        <v>113.3058881</v>
      </c>
      <c r="EW149" s="480">
        <f t="shared" si="75"/>
        <v>128.4133399</v>
      </c>
      <c r="EX149" s="507">
        <f t="shared" si="75"/>
        <v>154.8513804</v>
      </c>
      <c r="EY149" s="507">
        <f t="shared" si="75"/>
        <v>176.5683423</v>
      </c>
      <c r="EZ149" s="507">
        <f t="shared" si="75"/>
        <v>196.3968728</v>
      </c>
      <c r="FA149" s="507">
        <f t="shared" si="75"/>
        <v>237.9423651</v>
      </c>
      <c r="FB149" s="507">
        <f t="shared" si="75"/>
        <v>267.2130528</v>
      </c>
      <c r="FC149" s="507">
        <f t="shared" si="75"/>
        <v>267.2130528</v>
      </c>
      <c r="FD149" s="507">
        <f t="shared" si="75"/>
        <v>266.2688371</v>
      </c>
      <c r="FE149" s="507">
        <f t="shared" si="75"/>
        <v>276.6552102</v>
      </c>
      <c r="FF149" s="507">
        <f t="shared" si="75"/>
        <v>311.5911924</v>
      </c>
      <c r="FG149" s="507">
        <f t="shared" si="75"/>
        <v>336.1408015</v>
      </c>
      <c r="FH149" s="507">
        <f t="shared" si="75"/>
        <v>319.1449182</v>
      </c>
      <c r="FI149" s="507">
        <f t="shared" si="75"/>
        <v>297.4279563</v>
      </c>
      <c r="FJ149" s="507">
        <f t="shared" si="75"/>
        <v>302.149035</v>
      </c>
      <c r="FK149" s="507">
        <f t="shared" si="75"/>
        <v>316.312271</v>
      </c>
      <c r="FL149" s="507">
        <f t="shared" si="75"/>
        <v>292.7068777</v>
      </c>
      <c r="FM149" s="507">
        <f t="shared" si="75"/>
        <v>297.4279563</v>
      </c>
      <c r="FN149" s="507">
        <f t="shared" si="75"/>
        <v>283.2647203</v>
      </c>
      <c r="FO149" s="507">
        <f t="shared" si="75"/>
        <v>280.4320731</v>
      </c>
      <c r="FP149" s="507">
        <f t="shared" si="75"/>
        <v>271.9341315</v>
      </c>
      <c r="FQ149" s="468"/>
      <c r="FR149" s="471"/>
      <c r="FS149" s="482">
        <f t="shared" si="10"/>
        <v>-0.08571428571</v>
      </c>
      <c r="FT149" s="473"/>
      <c r="FU149" s="474"/>
      <c r="FV149" s="469"/>
      <c r="FW149" s="469"/>
      <c r="FX149" s="469"/>
      <c r="FY149" s="469"/>
      <c r="FZ149" s="469"/>
      <c r="GA149" s="469"/>
      <c r="GB149" s="469"/>
      <c r="GC149" s="469"/>
      <c r="GD149" s="469"/>
      <c r="GE149" s="469"/>
      <c r="GF149" s="469"/>
      <c r="GG149" s="469"/>
      <c r="GH149" s="469"/>
      <c r="GI149" s="469"/>
      <c r="GJ149" s="469"/>
      <c r="GK149" s="469"/>
    </row>
    <row r="150" ht="15.75" customHeight="1">
      <c r="A150" s="472">
        <v>68.0</v>
      </c>
      <c r="B150" s="517" t="s">
        <v>168</v>
      </c>
      <c r="C150" s="474">
        <v>156585.0</v>
      </c>
      <c r="D150" s="466"/>
      <c r="E150" s="466"/>
      <c r="F150" s="466"/>
      <c r="G150" s="466"/>
      <c r="H150" s="466"/>
      <c r="I150" s="466"/>
      <c r="J150" s="467"/>
      <c r="K150" s="467"/>
      <c r="L150" s="467"/>
      <c r="M150" s="467"/>
      <c r="N150" s="467"/>
      <c r="O150" s="467"/>
      <c r="P150" s="467"/>
      <c r="Q150" s="467"/>
      <c r="R150" s="468"/>
      <c r="S150" s="468"/>
      <c r="T150" s="468"/>
      <c r="U150" s="469"/>
      <c r="V150" s="469"/>
      <c r="W150" s="469"/>
      <c r="X150" s="469"/>
      <c r="Y150" s="469"/>
      <c r="Z150" s="469"/>
      <c r="AA150" s="469"/>
      <c r="AB150" s="469"/>
      <c r="AC150" s="469"/>
      <c r="AD150" s="469"/>
      <c r="AE150" s="468"/>
      <c r="AF150" s="468"/>
      <c r="AG150" s="468"/>
      <c r="AH150" s="468"/>
      <c r="AI150" s="479">
        <f t="shared" ref="AI150:FP150" si="76">sum(AC71:AI71)/($C$150/100000)</f>
        <v>0</v>
      </c>
      <c r="AJ150" s="479">
        <f t="shared" si="76"/>
        <v>0</v>
      </c>
      <c r="AK150" s="479">
        <f t="shared" si="76"/>
        <v>0</v>
      </c>
      <c r="AL150" s="479">
        <f t="shared" si="76"/>
        <v>0</v>
      </c>
      <c r="AM150" s="479">
        <f t="shared" si="76"/>
        <v>0</v>
      </c>
      <c r="AN150" s="479">
        <f t="shared" si="76"/>
        <v>0</v>
      </c>
      <c r="AO150" s="479">
        <f t="shared" si="76"/>
        <v>0</v>
      </c>
      <c r="AP150" s="479">
        <f t="shared" si="76"/>
        <v>0</v>
      </c>
      <c r="AQ150" s="479">
        <f t="shared" si="76"/>
        <v>0</v>
      </c>
      <c r="AR150" s="479">
        <f t="shared" si="76"/>
        <v>0</v>
      </c>
      <c r="AS150" s="479">
        <f t="shared" si="76"/>
        <v>0</v>
      </c>
      <c r="AT150" s="479">
        <f t="shared" si="76"/>
        <v>0</v>
      </c>
      <c r="AU150" s="479">
        <f t="shared" si="76"/>
        <v>0</v>
      </c>
      <c r="AV150" s="479">
        <f t="shared" si="76"/>
        <v>0</v>
      </c>
      <c r="AW150" s="479">
        <f t="shared" si="76"/>
        <v>0</v>
      </c>
      <c r="AX150" s="479">
        <f t="shared" si="76"/>
        <v>0</v>
      </c>
      <c r="AY150" s="479">
        <f t="shared" si="76"/>
        <v>0</v>
      </c>
      <c r="AZ150" s="479">
        <f t="shared" si="76"/>
        <v>0</v>
      </c>
      <c r="BA150" s="479">
        <f t="shared" si="76"/>
        <v>0</v>
      </c>
      <c r="BB150" s="479">
        <f t="shared" si="76"/>
        <v>0</v>
      </c>
      <c r="BC150" s="479">
        <f t="shared" si="76"/>
        <v>0</v>
      </c>
      <c r="BD150" s="479">
        <f t="shared" si="76"/>
        <v>0</v>
      </c>
      <c r="BE150" s="479">
        <f t="shared" si="76"/>
        <v>0</v>
      </c>
      <c r="BF150" s="479">
        <f t="shared" si="76"/>
        <v>0</v>
      </c>
      <c r="BG150" s="479">
        <f t="shared" si="76"/>
        <v>0</v>
      </c>
      <c r="BH150" s="479">
        <f t="shared" si="76"/>
        <v>0.6386307756</v>
      </c>
      <c r="BI150" s="479">
        <f t="shared" si="76"/>
        <v>1.915892327</v>
      </c>
      <c r="BJ150" s="479">
        <f t="shared" si="76"/>
        <v>1.915892327</v>
      </c>
      <c r="BK150" s="479">
        <f t="shared" si="76"/>
        <v>2.554523102</v>
      </c>
      <c r="BL150" s="479">
        <f t="shared" si="76"/>
        <v>3.193153878</v>
      </c>
      <c r="BM150" s="479">
        <f t="shared" si="76"/>
        <v>3.831784654</v>
      </c>
      <c r="BN150" s="479">
        <f t="shared" si="76"/>
        <v>5.109046205</v>
      </c>
      <c r="BO150" s="479">
        <f t="shared" si="76"/>
        <v>4.470415429</v>
      </c>
      <c r="BP150" s="479">
        <f t="shared" si="76"/>
        <v>3.193153878</v>
      </c>
      <c r="BQ150" s="479">
        <f t="shared" si="76"/>
        <v>3.193153878</v>
      </c>
      <c r="BR150" s="479">
        <f t="shared" si="76"/>
        <v>2.554523102</v>
      </c>
      <c r="BS150" s="479">
        <f t="shared" si="76"/>
        <v>2.554523102</v>
      </c>
      <c r="BT150" s="479">
        <f t="shared" si="76"/>
        <v>1.915892327</v>
      </c>
      <c r="BU150" s="479">
        <f t="shared" si="76"/>
        <v>2.554523102</v>
      </c>
      <c r="BV150" s="479">
        <f t="shared" si="76"/>
        <v>11.49535396</v>
      </c>
      <c r="BW150" s="479">
        <f t="shared" si="76"/>
        <v>12.77261551</v>
      </c>
      <c r="BX150" s="479">
        <f t="shared" si="76"/>
        <v>15.32713861</v>
      </c>
      <c r="BY150" s="479">
        <f t="shared" si="76"/>
        <v>16.60440017</v>
      </c>
      <c r="BZ150" s="479">
        <f t="shared" si="76"/>
        <v>15.96576939</v>
      </c>
      <c r="CA150" s="479">
        <f t="shared" si="76"/>
        <v>17.24303094</v>
      </c>
      <c r="CB150" s="479">
        <f t="shared" si="76"/>
        <v>18.52029249</v>
      </c>
      <c r="CC150" s="479">
        <f t="shared" si="76"/>
        <v>12.13398474</v>
      </c>
      <c r="CD150" s="479">
        <f t="shared" si="76"/>
        <v>12.77261551</v>
      </c>
      <c r="CE150" s="479">
        <f t="shared" si="76"/>
        <v>12.13398474</v>
      </c>
      <c r="CF150" s="479">
        <f t="shared" si="76"/>
        <v>14.04987706</v>
      </c>
      <c r="CG150" s="479">
        <f t="shared" si="76"/>
        <v>19.79755404</v>
      </c>
      <c r="CH150" s="479">
        <f t="shared" si="76"/>
        <v>21.0748156</v>
      </c>
      <c r="CI150" s="479">
        <f t="shared" si="76"/>
        <v>21.0748156</v>
      </c>
      <c r="CJ150" s="479">
        <f t="shared" si="76"/>
        <v>19.79755404</v>
      </c>
      <c r="CK150" s="479">
        <f t="shared" si="76"/>
        <v>20.43618482</v>
      </c>
      <c r="CL150" s="479">
        <f t="shared" si="76"/>
        <v>21.0748156</v>
      </c>
      <c r="CM150" s="479">
        <f t="shared" si="76"/>
        <v>19.79755404</v>
      </c>
      <c r="CN150" s="479">
        <f t="shared" si="76"/>
        <v>14.04987706</v>
      </c>
      <c r="CO150" s="479">
        <f t="shared" si="76"/>
        <v>12.77261551</v>
      </c>
      <c r="CP150" s="479">
        <f t="shared" si="76"/>
        <v>10.85672319</v>
      </c>
      <c r="CQ150" s="479">
        <f t="shared" si="76"/>
        <v>9.579461634</v>
      </c>
      <c r="CR150" s="479">
        <f t="shared" si="76"/>
        <v>7.024938532</v>
      </c>
      <c r="CS150" s="479">
        <f t="shared" si="76"/>
        <v>4.470415429</v>
      </c>
      <c r="CT150" s="479">
        <f t="shared" si="76"/>
        <v>2.554523102</v>
      </c>
      <c r="CU150" s="479">
        <f t="shared" si="76"/>
        <v>2.554523102</v>
      </c>
      <c r="CV150" s="479">
        <f t="shared" si="76"/>
        <v>2.554523102</v>
      </c>
      <c r="CW150" s="479">
        <f t="shared" si="76"/>
        <v>1.277261551</v>
      </c>
      <c r="CX150" s="479">
        <f t="shared" si="76"/>
        <v>1.277261551</v>
      </c>
      <c r="CY150" s="479">
        <f t="shared" si="76"/>
        <v>2.554523102</v>
      </c>
      <c r="CZ150" s="479">
        <f t="shared" si="76"/>
        <v>2.554523102</v>
      </c>
      <c r="DA150" s="479">
        <f t="shared" si="76"/>
        <v>2.554523102</v>
      </c>
      <c r="DB150" s="479">
        <f t="shared" si="76"/>
        <v>3.193153878</v>
      </c>
      <c r="DC150" s="479">
        <f t="shared" si="76"/>
        <v>1.915892327</v>
      </c>
      <c r="DD150" s="479">
        <f t="shared" si="76"/>
        <v>3.193153878</v>
      </c>
      <c r="DE150" s="479">
        <f t="shared" si="76"/>
        <v>3.193153878</v>
      </c>
      <c r="DF150" s="479">
        <f t="shared" si="76"/>
        <v>1.915892327</v>
      </c>
      <c r="DG150" s="479">
        <f t="shared" si="76"/>
        <v>1.915892327</v>
      </c>
      <c r="DH150" s="479">
        <f t="shared" si="76"/>
        <v>1.915892327</v>
      </c>
      <c r="DI150" s="479">
        <f t="shared" si="76"/>
        <v>1.277261551</v>
      </c>
      <c r="DJ150" s="479">
        <f t="shared" si="76"/>
        <v>1.277261551</v>
      </c>
      <c r="DK150" s="479">
        <f t="shared" si="76"/>
        <v>1.277261551</v>
      </c>
      <c r="DL150" s="479">
        <f t="shared" si="76"/>
        <v>1.277261551</v>
      </c>
      <c r="DM150" s="479">
        <f t="shared" si="76"/>
        <v>1.277261551</v>
      </c>
      <c r="DN150" s="479">
        <f t="shared" si="76"/>
        <v>1.277261551</v>
      </c>
      <c r="DO150" s="479">
        <f t="shared" si="76"/>
        <v>1.277261551</v>
      </c>
      <c r="DP150" s="479">
        <f t="shared" si="76"/>
        <v>1.277261551</v>
      </c>
      <c r="DQ150" s="479">
        <f t="shared" si="76"/>
        <v>1.277261551</v>
      </c>
      <c r="DR150" s="479">
        <f t="shared" si="76"/>
        <v>1.915892327</v>
      </c>
      <c r="DS150" s="479">
        <f t="shared" si="76"/>
        <v>1.915892327</v>
      </c>
      <c r="DT150" s="479">
        <f t="shared" si="76"/>
        <v>1.915892327</v>
      </c>
      <c r="DU150" s="479">
        <f t="shared" si="76"/>
        <v>2.554523102</v>
      </c>
      <c r="DV150" s="479">
        <f t="shared" si="76"/>
        <v>3.193153878</v>
      </c>
      <c r="DW150" s="479">
        <f t="shared" si="76"/>
        <v>3.831784654</v>
      </c>
      <c r="DX150" s="479">
        <f t="shared" si="76"/>
        <v>4.470415429</v>
      </c>
      <c r="DY150" s="479">
        <f t="shared" si="76"/>
        <v>2.554523102</v>
      </c>
      <c r="DZ150" s="479">
        <f t="shared" si="76"/>
        <v>3.193153878</v>
      </c>
      <c r="EA150" s="479">
        <f t="shared" si="76"/>
        <v>3.193153878</v>
      </c>
      <c r="EB150" s="479">
        <f t="shared" si="76"/>
        <v>4.470415429</v>
      </c>
      <c r="EC150" s="479">
        <f t="shared" si="76"/>
        <v>3.831784654</v>
      </c>
      <c r="ED150" s="479">
        <f t="shared" si="76"/>
        <v>3.193153878</v>
      </c>
      <c r="EE150" s="479">
        <f t="shared" si="76"/>
        <v>3.193153878</v>
      </c>
      <c r="EF150" s="479">
        <f t="shared" si="76"/>
        <v>3.831784654</v>
      </c>
      <c r="EG150" s="479">
        <f t="shared" si="76"/>
        <v>3.193153878</v>
      </c>
      <c r="EH150" s="479">
        <f t="shared" si="76"/>
        <v>3.193153878</v>
      </c>
      <c r="EI150" s="479">
        <f t="shared" si="76"/>
        <v>1.277261551</v>
      </c>
      <c r="EJ150" s="479">
        <f t="shared" si="76"/>
        <v>1.277261551</v>
      </c>
      <c r="EK150" s="479">
        <f t="shared" si="76"/>
        <v>3.831784654</v>
      </c>
      <c r="EL150" s="479">
        <f t="shared" si="76"/>
        <v>3.193153878</v>
      </c>
      <c r="EM150" s="479">
        <f t="shared" si="76"/>
        <v>3.831784654</v>
      </c>
      <c r="EN150" s="479">
        <f t="shared" si="76"/>
        <v>4.470415429</v>
      </c>
      <c r="EO150" s="479">
        <f t="shared" si="76"/>
        <v>7.663569307</v>
      </c>
      <c r="EP150" s="479">
        <f t="shared" si="76"/>
        <v>10.85672319</v>
      </c>
      <c r="EQ150" s="479">
        <f t="shared" si="76"/>
        <v>13.41124629</v>
      </c>
      <c r="ER150" s="479">
        <f t="shared" si="76"/>
        <v>15.32713861</v>
      </c>
      <c r="ES150" s="479">
        <f t="shared" si="76"/>
        <v>19.79755404</v>
      </c>
      <c r="ET150" s="486">
        <f t="shared" si="76"/>
        <v>23.6293387</v>
      </c>
      <c r="EU150" s="486">
        <f t="shared" si="76"/>
        <v>25.54523102</v>
      </c>
      <c r="EV150" s="486">
        <f t="shared" si="76"/>
        <v>25.54523102</v>
      </c>
      <c r="EW150" s="486">
        <f t="shared" si="76"/>
        <v>30.01564645</v>
      </c>
      <c r="EX150" s="506">
        <f t="shared" si="76"/>
        <v>33.84743111</v>
      </c>
      <c r="EY150" s="506">
        <f t="shared" si="76"/>
        <v>42.78826197</v>
      </c>
      <c r="EZ150" s="506">
        <f t="shared" si="76"/>
        <v>44.70415429</v>
      </c>
      <c r="FA150" s="506">
        <f t="shared" si="76"/>
        <v>47.2586774</v>
      </c>
      <c r="FB150" s="506">
        <f t="shared" si="76"/>
        <v>54.28361593</v>
      </c>
      <c r="FC150" s="506">
        <f t="shared" si="76"/>
        <v>58.11540058</v>
      </c>
      <c r="FD150" s="506">
        <f t="shared" si="76"/>
        <v>58.75403136</v>
      </c>
      <c r="FE150" s="506">
        <f t="shared" si="76"/>
        <v>63.22444679</v>
      </c>
      <c r="FF150" s="506">
        <f t="shared" si="76"/>
        <v>58.75403136</v>
      </c>
      <c r="FG150" s="506">
        <f t="shared" si="76"/>
        <v>59.39266213</v>
      </c>
      <c r="FH150" s="506">
        <f t="shared" si="76"/>
        <v>60.03129291</v>
      </c>
      <c r="FI150" s="506">
        <f t="shared" si="76"/>
        <v>52.3677236</v>
      </c>
      <c r="FJ150" s="506">
        <f t="shared" si="76"/>
        <v>52.3677236</v>
      </c>
      <c r="FK150" s="506">
        <f t="shared" si="76"/>
        <v>51.72909282</v>
      </c>
      <c r="FL150" s="506">
        <f t="shared" si="76"/>
        <v>47.2586774</v>
      </c>
      <c r="FM150" s="506">
        <f t="shared" si="76"/>
        <v>49.8132005</v>
      </c>
      <c r="FN150" s="506">
        <f t="shared" si="76"/>
        <v>54.28361593</v>
      </c>
      <c r="FO150" s="506">
        <f t="shared" si="76"/>
        <v>55.56087748</v>
      </c>
      <c r="FP150" s="506">
        <f t="shared" si="76"/>
        <v>54.9222467</v>
      </c>
      <c r="FQ150" s="468"/>
      <c r="FR150" s="471"/>
      <c r="FS150" s="482">
        <f t="shared" si="10"/>
        <v>0.0487804878</v>
      </c>
      <c r="FT150" s="473"/>
      <c r="FU150" s="474"/>
      <c r="FV150" s="469"/>
      <c r="FW150" s="469"/>
      <c r="FX150" s="469"/>
      <c r="FY150" s="469"/>
      <c r="FZ150" s="469"/>
      <c r="GA150" s="469"/>
      <c r="GB150" s="469"/>
      <c r="GC150" s="469"/>
      <c r="GD150" s="469"/>
      <c r="GE150" s="469"/>
      <c r="GF150" s="469"/>
      <c r="GG150" s="469"/>
      <c r="GH150" s="469"/>
      <c r="GI150" s="469"/>
      <c r="GJ150" s="469"/>
      <c r="GK150" s="469"/>
    </row>
    <row r="151" ht="15.75" customHeight="1">
      <c r="A151" s="472">
        <v>69.0</v>
      </c>
      <c r="B151" s="469" t="s">
        <v>169</v>
      </c>
      <c r="C151" s="474">
        <v>52674.0</v>
      </c>
      <c r="D151" s="466"/>
      <c r="E151" s="466"/>
      <c r="F151" s="466"/>
      <c r="G151" s="466"/>
      <c r="H151" s="466"/>
      <c r="I151" s="466"/>
      <c r="J151" s="467"/>
      <c r="K151" s="467"/>
      <c r="L151" s="467"/>
      <c r="M151" s="467"/>
      <c r="N151" s="467"/>
      <c r="O151" s="467"/>
      <c r="P151" s="467"/>
      <c r="Q151" s="467"/>
      <c r="R151" s="468"/>
      <c r="S151" s="468"/>
      <c r="T151" s="468"/>
      <c r="U151" s="469"/>
      <c r="V151" s="469"/>
      <c r="W151" s="469"/>
      <c r="X151" s="469"/>
      <c r="Y151" s="469"/>
      <c r="Z151" s="469"/>
      <c r="AA151" s="469"/>
      <c r="AB151" s="469"/>
      <c r="AC151" s="469"/>
      <c r="AD151" s="469"/>
      <c r="AE151" s="468"/>
      <c r="AF151" s="468"/>
      <c r="AG151" s="468"/>
      <c r="AH151" s="468"/>
      <c r="AI151" s="479">
        <f t="shared" ref="AI151:FP151" si="77">sum(AC72:AI72)/($C$151/100000)</f>
        <v>0</v>
      </c>
      <c r="AJ151" s="479">
        <f t="shared" si="77"/>
        <v>0</v>
      </c>
      <c r="AK151" s="479">
        <f t="shared" si="77"/>
        <v>0</v>
      </c>
      <c r="AL151" s="479">
        <f t="shared" si="77"/>
        <v>0</v>
      </c>
      <c r="AM151" s="479">
        <f t="shared" si="77"/>
        <v>0</v>
      </c>
      <c r="AN151" s="479">
        <f t="shared" si="77"/>
        <v>0</v>
      </c>
      <c r="AO151" s="479">
        <f t="shared" si="77"/>
        <v>0</v>
      </c>
      <c r="AP151" s="479">
        <f t="shared" si="77"/>
        <v>0</v>
      </c>
      <c r="AQ151" s="479">
        <f t="shared" si="77"/>
        <v>0</v>
      </c>
      <c r="AR151" s="479">
        <f t="shared" si="77"/>
        <v>0</v>
      </c>
      <c r="AS151" s="479">
        <f t="shared" si="77"/>
        <v>0</v>
      </c>
      <c r="AT151" s="479">
        <f t="shared" si="77"/>
        <v>0</v>
      </c>
      <c r="AU151" s="479">
        <f t="shared" si="77"/>
        <v>0</v>
      </c>
      <c r="AV151" s="479">
        <f t="shared" si="77"/>
        <v>0</v>
      </c>
      <c r="AW151" s="479">
        <f t="shared" si="77"/>
        <v>0</v>
      </c>
      <c r="AX151" s="479">
        <f t="shared" si="77"/>
        <v>0</v>
      </c>
      <c r="AY151" s="479">
        <f t="shared" si="77"/>
        <v>0</v>
      </c>
      <c r="AZ151" s="479">
        <f t="shared" si="77"/>
        <v>0</v>
      </c>
      <c r="BA151" s="479">
        <f t="shared" si="77"/>
        <v>0</v>
      </c>
      <c r="BB151" s="479">
        <f t="shared" si="77"/>
        <v>0</v>
      </c>
      <c r="BC151" s="479">
        <f t="shared" si="77"/>
        <v>0</v>
      </c>
      <c r="BD151" s="479">
        <f t="shared" si="77"/>
        <v>0</v>
      </c>
      <c r="BE151" s="479">
        <f t="shared" si="77"/>
        <v>0</v>
      </c>
      <c r="BF151" s="479">
        <f t="shared" si="77"/>
        <v>0</v>
      </c>
      <c r="BG151" s="479">
        <f t="shared" si="77"/>
        <v>0</v>
      </c>
      <c r="BH151" s="479">
        <f t="shared" si="77"/>
        <v>0</v>
      </c>
      <c r="BI151" s="479">
        <f t="shared" si="77"/>
        <v>0</v>
      </c>
      <c r="BJ151" s="479">
        <f t="shared" si="77"/>
        <v>1.898469833</v>
      </c>
      <c r="BK151" s="479">
        <f t="shared" si="77"/>
        <v>1.898469833</v>
      </c>
      <c r="BL151" s="479">
        <f t="shared" si="77"/>
        <v>1.898469833</v>
      </c>
      <c r="BM151" s="479">
        <f t="shared" si="77"/>
        <v>1.898469833</v>
      </c>
      <c r="BN151" s="479">
        <f t="shared" si="77"/>
        <v>1.898469833</v>
      </c>
      <c r="BO151" s="479">
        <f t="shared" si="77"/>
        <v>1.898469833</v>
      </c>
      <c r="BP151" s="479">
        <f t="shared" si="77"/>
        <v>1.898469833</v>
      </c>
      <c r="BQ151" s="479">
        <f t="shared" si="77"/>
        <v>0</v>
      </c>
      <c r="BR151" s="479">
        <f t="shared" si="77"/>
        <v>0</v>
      </c>
      <c r="BS151" s="479">
        <f t="shared" si="77"/>
        <v>1.898469833</v>
      </c>
      <c r="BT151" s="479">
        <f t="shared" si="77"/>
        <v>3.796939667</v>
      </c>
      <c r="BU151" s="479">
        <f t="shared" si="77"/>
        <v>5.6954095</v>
      </c>
      <c r="BV151" s="479">
        <f t="shared" si="77"/>
        <v>9.492349167</v>
      </c>
      <c r="BW151" s="479">
        <f t="shared" si="77"/>
        <v>15.18775867</v>
      </c>
      <c r="BX151" s="479">
        <f t="shared" si="77"/>
        <v>15.18775867</v>
      </c>
      <c r="BY151" s="479">
        <f t="shared" si="77"/>
        <v>22.781638</v>
      </c>
      <c r="BZ151" s="479">
        <f t="shared" si="77"/>
        <v>32.27398717</v>
      </c>
      <c r="CA151" s="479">
        <f t="shared" si="77"/>
        <v>30.37551733</v>
      </c>
      <c r="CB151" s="479">
        <f t="shared" si="77"/>
        <v>28.4770475</v>
      </c>
      <c r="CC151" s="479">
        <f t="shared" si="77"/>
        <v>28.4770475</v>
      </c>
      <c r="CD151" s="479">
        <f t="shared" si="77"/>
        <v>24.68010783</v>
      </c>
      <c r="CE151" s="479">
        <f t="shared" si="77"/>
        <v>24.68010783</v>
      </c>
      <c r="CF151" s="479">
        <f t="shared" si="77"/>
        <v>17.0862285</v>
      </c>
      <c r="CG151" s="479">
        <f t="shared" si="77"/>
        <v>9.492349167</v>
      </c>
      <c r="CH151" s="479">
        <f t="shared" si="77"/>
        <v>13.28928883</v>
      </c>
      <c r="CI151" s="479">
        <f t="shared" si="77"/>
        <v>17.0862285</v>
      </c>
      <c r="CJ151" s="479">
        <f t="shared" si="77"/>
        <v>15.18775867</v>
      </c>
      <c r="CK151" s="479">
        <f t="shared" si="77"/>
        <v>13.28928883</v>
      </c>
      <c r="CL151" s="479">
        <f t="shared" si="77"/>
        <v>13.28928883</v>
      </c>
      <c r="CM151" s="479">
        <f t="shared" si="77"/>
        <v>18.98469833</v>
      </c>
      <c r="CN151" s="479">
        <f t="shared" si="77"/>
        <v>17.0862285</v>
      </c>
      <c r="CO151" s="479">
        <f t="shared" si="77"/>
        <v>13.28928883</v>
      </c>
      <c r="CP151" s="479">
        <f t="shared" si="77"/>
        <v>11.390819</v>
      </c>
      <c r="CQ151" s="479">
        <f t="shared" si="77"/>
        <v>9.492349167</v>
      </c>
      <c r="CR151" s="479">
        <f t="shared" si="77"/>
        <v>9.492349167</v>
      </c>
      <c r="CS151" s="479">
        <f t="shared" si="77"/>
        <v>11.390819</v>
      </c>
      <c r="CT151" s="479">
        <f t="shared" si="77"/>
        <v>5.6954095</v>
      </c>
      <c r="CU151" s="479">
        <f t="shared" si="77"/>
        <v>3.796939667</v>
      </c>
      <c r="CV151" s="479">
        <f t="shared" si="77"/>
        <v>7.593879333</v>
      </c>
      <c r="CW151" s="479">
        <f t="shared" si="77"/>
        <v>7.593879333</v>
      </c>
      <c r="CX151" s="479">
        <f t="shared" si="77"/>
        <v>7.593879333</v>
      </c>
      <c r="CY151" s="479">
        <f t="shared" si="77"/>
        <v>7.593879333</v>
      </c>
      <c r="CZ151" s="479">
        <f t="shared" si="77"/>
        <v>5.6954095</v>
      </c>
      <c r="DA151" s="479">
        <f t="shared" si="77"/>
        <v>5.6954095</v>
      </c>
      <c r="DB151" s="479">
        <f t="shared" si="77"/>
        <v>7.593879333</v>
      </c>
      <c r="DC151" s="479">
        <f t="shared" si="77"/>
        <v>3.796939667</v>
      </c>
      <c r="DD151" s="479">
        <f t="shared" si="77"/>
        <v>1.898469833</v>
      </c>
      <c r="DE151" s="479">
        <f t="shared" si="77"/>
        <v>1.898469833</v>
      </c>
      <c r="DF151" s="479">
        <f t="shared" si="77"/>
        <v>1.898469833</v>
      </c>
      <c r="DG151" s="479">
        <f t="shared" si="77"/>
        <v>1.898469833</v>
      </c>
      <c r="DH151" s="479">
        <f t="shared" si="77"/>
        <v>1.898469833</v>
      </c>
      <c r="DI151" s="479">
        <f t="shared" si="77"/>
        <v>1.898469833</v>
      </c>
      <c r="DJ151" s="479">
        <f t="shared" si="77"/>
        <v>1.898469833</v>
      </c>
      <c r="DK151" s="479">
        <f t="shared" si="77"/>
        <v>1.898469833</v>
      </c>
      <c r="DL151" s="479">
        <f t="shared" si="77"/>
        <v>1.898469833</v>
      </c>
      <c r="DM151" s="479">
        <f t="shared" si="77"/>
        <v>1.898469833</v>
      </c>
      <c r="DN151" s="479">
        <f t="shared" si="77"/>
        <v>1.898469833</v>
      </c>
      <c r="DO151" s="479">
        <f t="shared" si="77"/>
        <v>1.898469833</v>
      </c>
      <c r="DP151" s="479">
        <f t="shared" si="77"/>
        <v>1.898469833</v>
      </c>
      <c r="DQ151" s="479">
        <f t="shared" si="77"/>
        <v>1.898469833</v>
      </c>
      <c r="DR151" s="479">
        <f t="shared" si="77"/>
        <v>1.898469833</v>
      </c>
      <c r="DS151" s="479">
        <f t="shared" si="77"/>
        <v>3.796939667</v>
      </c>
      <c r="DT151" s="479">
        <f t="shared" si="77"/>
        <v>3.796939667</v>
      </c>
      <c r="DU151" s="479">
        <f t="shared" si="77"/>
        <v>3.796939667</v>
      </c>
      <c r="DV151" s="479">
        <f t="shared" si="77"/>
        <v>7.593879333</v>
      </c>
      <c r="DW151" s="479">
        <f t="shared" si="77"/>
        <v>7.593879333</v>
      </c>
      <c r="DX151" s="479">
        <f t="shared" si="77"/>
        <v>7.593879333</v>
      </c>
      <c r="DY151" s="479">
        <f t="shared" si="77"/>
        <v>7.593879333</v>
      </c>
      <c r="DZ151" s="479">
        <f t="shared" si="77"/>
        <v>11.390819</v>
      </c>
      <c r="EA151" s="479">
        <f t="shared" si="77"/>
        <v>11.390819</v>
      </c>
      <c r="EB151" s="479">
        <f t="shared" si="77"/>
        <v>13.28928883</v>
      </c>
      <c r="EC151" s="479">
        <f t="shared" si="77"/>
        <v>15.18775867</v>
      </c>
      <c r="ED151" s="479">
        <f t="shared" si="77"/>
        <v>15.18775867</v>
      </c>
      <c r="EE151" s="479">
        <f t="shared" si="77"/>
        <v>20.88316817</v>
      </c>
      <c r="EF151" s="479">
        <f t="shared" si="77"/>
        <v>22.781638</v>
      </c>
      <c r="EG151" s="479">
        <f t="shared" si="77"/>
        <v>20.88316817</v>
      </c>
      <c r="EH151" s="479">
        <f t="shared" si="77"/>
        <v>22.781638</v>
      </c>
      <c r="EI151" s="479">
        <f t="shared" si="77"/>
        <v>26.57857767</v>
      </c>
      <c r="EJ151" s="479">
        <f t="shared" si="77"/>
        <v>22.781638</v>
      </c>
      <c r="EK151" s="479">
        <f t="shared" si="77"/>
        <v>20.88316817</v>
      </c>
      <c r="EL151" s="479">
        <f t="shared" si="77"/>
        <v>30.37551733</v>
      </c>
      <c r="EM151" s="479">
        <f t="shared" si="77"/>
        <v>36.07092683</v>
      </c>
      <c r="EN151" s="479">
        <f t="shared" si="77"/>
        <v>37.96939667</v>
      </c>
      <c r="EO151" s="479">
        <f t="shared" si="77"/>
        <v>39.8678665</v>
      </c>
      <c r="EP151" s="479">
        <f t="shared" si="77"/>
        <v>149.9791168</v>
      </c>
      <c r="EQ151" s="479">
        <f t="shared" si="77"/>
        <v>153.7760565</v>
      </c>
      <c r="ER151" s="479">
        <f t="shared" si="77"/>
        <v>157.5729962</v>
      </c>
      <c r="ES151" s="479">
        <f t="shared" si="77"/>
        <v>148.080647</v>
      </c>
      <c r="ET151" s="481">
        <f t="shared" si="77"/>
        <v>148.080647</v>
      </c>
      <c r="EU151" s="481">
        <f t="shared" si="77"/>
        <v>159.471466</v>
      </c>
      <c r="EV151" s="481">
        <f t="shared" si="77"/>
        <v>168.9638152</v>
      </c>
      <c r="EW151" s="481">
        <f t="shared" si="77"/>
        <v>58.85256483</v>
      </c>
      <c r="EX151" s="507">
        <f t="shared" si="77"/>
        <v>53.15715533</v>
      </c>
      <c r="EY151" s="507">
        <f t="shared" si="77"/>
        <v>49.36021567</v>
      </c>
      <c r="EZ151" s="507">
        <f t="shared" si="77"/>
        <v>43.66480617</v>
      </c>
      <c r="FA151" s="507">
        <f t="shared" si="77"/>
        <v>60.75103467</v>
      </c>
      <c r="FB151" s="507">
        <f t="shared" si="77"/>
        <v>49.36021567</v>
      </c>
      <c r="FC151" s="507">
        <f t="shared" si="77"/>
        <v>39.8678665</v>
      </c>
      <c r="FD151" s="507">
        <f t="shared" si="77"/>
        <v>37.96939667</v>
      </c>
      <c r="FE151" s="507">
        <f t="shared" si="77"/>
        <v>37.96939667</v>
      </c>
      <c r="FF151" s="507">
        <f t="shared" si="77"/>
        <v>41.76633633</v>
      </c>
      <c r="FG151" s="507">
        <f t="shared" si="77"/>
        <v>41.76633633</v>
      </c>
      <c r="FH151" s="507">
        <f t="shared" si="77"/>
        <v>28.4770475</v>
      </c>
      <c r="FI151" s="507">
        <f t="shared" si="77"/>
        <v>24.68010783</v>
      </c>
      <c r="FJ151" s="507">
        <f t="shared" si="77"/>
        <v>30.37551733</v>
      </c>
      <c r="FK151" s="507">
        <f t="shared" si="77"/>
        <v>32.27398717</v>
      </c>
      <c r="FL151" s="507">
        <f t="shared" si="77"/>
        <v>32.27398717</v>
      </c>
      <c r="FM151" s="507">
        <f t="shared" si="77"/>
        <v>30.37551733</v>
      </c>
      <c r="FN151" s="507">
        <f t="shared" si="77"/>
        <v>43.66480617</v>
      </c>
      <c r="FO151" s="507">
        <f t="shared" si="77"/>
        <v>32.27398717</v>
      </c>
      <c r="FP151" s="507">
        <f t="shared" si="77"/>
        <v>30.37551733</v>
      </c>
      <c r="FQ151" s="468"/>
      <c r="FR151" s="471"/>
      <c r="FS151" s="482">
        <f t="shared" si="10"/>
        <v>0.2307692308</v>
      </c>
      <c r="FT151" s="473"/>
      <c r="FU151" s="474"/>
      <c r="FV151" s="469"/>
      <c r="FW151" s="469"/>
      <c r="FX151" s="469"/>
      <c r="FY151" s="469"/>
      <c r="FZ151" s="469"/>
      <c r="GA151" s="469"/>
      <c r="GB151" s="469"/>
      <c r="GC151" s="469"/>
      <c r="GD151" s="469"/>
      <c r="GE151" s="469"/>
      <c r="GF151" s="469"/>
      <c r="GG151" s="469"/>
      <c r="GH151" s="469"/>
      <c r="GI151" s="469"/>
      <c r="GJ151" s="469"/>
      <c r="GK151" s="469"/>
    </row>
    <row r="152" ht="15.75" customHeight="1">
      <c r="A152" s="469"/>
      <c r="B152" s="469"/>
      <c r="C152" s="466"/>
      <c r="D152" s="466"/>
      <c r="E152" s="466"/>
      <c r="F152" s="466"/>
      <c r="G152" s="466"/>
      <c r="H152" s="466"/>
      <c r="I152" s="466"/>
      <c r="J152" s="467"/>
      <c r="K152" s="467"/>
      <c r="L152" s="467"/>
      <c r="M152" s="467"/>
      <c r="N152" s="467"/>
      <c r="O152" s="467"/>
      <c r="P152" s="467"/>
      <c r="Q152" s="467"/>
      <c r="R152" s="468"/>
      <c r="S152" s="468"/>
      <c r="T152" s="468"/>
      <c r="U152" s="469"/>
      <c r="V152" s="469"/>
      <c r="W152" s="469"/>
      <c r="X152" s="469"/>
      <c r="Y152" s="469"/>
      <c r="Z152" s="469"/>
      <c r="AA152" s="469"/>
      <c r="AB152" s="469"/>
      <c r="AC152" s="469"/>
      <c r="AD152" s="469"/>
      <c r="AE152" s="468"/>
      <c r="AF152" s="468"/>
      <c r="AG152" s="468"/>
      <c r="AH152" s="468"/>
      <c r="AI152" s="468"/>
      <c r="AJ152" s="468"/>
      <c r="AK152" s="468"/>
      <c r="AL152" s="468"/>
      <c r="AM152" s="468"/>
      <c r="AN152" s="468"/>
      <c r="AO152" s="468"/>
      <c r="AP152" s="468"/>
      <c r="AQ152" s="468"/>
      <c r="AR152" s="468"/>
      <c r="AS152" s="468"/>
      <c r="AT152" s="468"/>
      <c r="AU152" s="468"/>
      <c r="AV152" s="468"/>
      <c r="AW152" s="468"/>
      <c r="AX152" s="468"/>
      <c r="AY152" s="468"/>
      <c r="AZ152" s="468"/>
      <c r="BA152" s="468"/>
      <c r="BB152" s="468"/>
      <c r="BC152" s="468"/>
      <c r="BD152" s="468"/>
      <c r="BE152" s="468"/>
      <c r="BF152" s="468"/>
      <c r="BG152" s="468"/>
      <c r="BH152" s="468"/>
      <c r="BI152" s="468"/>
      <c r="BJ152" s="468"/>
      <c r="BK152" s="468"/>
      <c r="BL152" s="468"/>
      <c r="BM152" s="468"/>
      <c r="BN152" s="468"/>
      <c r="BO152" s="468"/>
      <c r="BP152" s="468"/>
      <c r="BQ152" s="468"/>
      <c r="BR152" s="468"/>
      <c r="BS152" s="468"/>
      <c r="BT152" s="468"/>
      <c r="BU152" s="468"/>
      <c r="BV152" s="468"/>
      <c r="BW152" s="479"/>
      <c r="BX152" s="479"/>
      <c r="BY152" s="479"/>
      <c r="BZ152" s="479"/>
      <c r="CA152" s="479"/>
      <c r="CB152" s="479"/>
      <c r="CC152" s="479"/>
      <c r="CD152" s="479"/>
      <c r="CE152" s="479"/>
      <c r="CF152" s="479"/>
      <c r="CG152" s="479"/>
      <c r="CH152" s="479"/>
      <c r="CI152" s="479"/>
      <c r="CJ152" s="479"/>
      <c r="CK152" s="479"/>
      <c r="CL152" s="479"/>
      <c r="CM152" s="479"/>
      <c r="CN152" s="479"/>
      <c r="CO152" s="479"/>
      <c r="CP152" s="479"/>
      <c r="CQ152" s="479"/>
      <c r="CR152" s="479"/>
      <c r="CS152" s="479"/>
      <c r="CT152" s="479"/>
      <c r="CU152" s="479"/>
      <c r="CV152" s="479"/>
      <c r="CW152" s="479"/>
      <c r="CX152" s="479"/>
      <c r="CY152" s="479"/>
      <c r="CZ152" s="479"/>
      <c r="DA152" s="479"/>
      <c r="DB152" s="479"/>
      <c r="DC152" s="479"/>
      <c r="DD152" s="479"/>
      <c r="DE152" s="479"/>
      <c r="DF152" s="479"/>
      <c r="DG152" s="479"/>
      <c r="DH152" s="479"/>
      <c r="DI152" s="479"/>
      <c r="DJ152" s="479"/>
      <c r="DK152" s="479"/>
      <c r="DL152" s="479"/>
      <c r="DM152" s="479"/>
      <c r="DN152" s="479"/>
      <c r="DO152" s="479"/>
      <c r="DP152" s="479"/>
      <c r="DQ152" s="479"/>
      <c r="DR152" s="479"/>
      <c r="DS152" s="479"/>
      <c r="DT152" s="479"/>
      <c r="DU152" s="479"/>
      <c r="DV152" s="479"/>
      <c r="DW152" s="468"/>
      <c r="DX152" s="468"/>
      <c r="DY152" s="468"/>
      <c r="DZ152" s="468"/>
      <c r="EA152" s="468"/>
      <c r="EB152" s="468"/>
      <c r="EC152" s="468"/>
      <c r="ED152" s="468"/>
      <c r="EE152" s="468"/>
      <c r="EF152" s="468"/>
      <c r="EG152" s="468"/>
      <c r="EH152" s="468"/>
      <c r="EI152" s="468"/>
      <c r="EJ152" s="468"/>
      <c r="EK152" s="468"/>
      <c r="EL152" s="468"/>
      <c r="EM152" s="468"/>
      <c r="EN152" s="468"/>
      <c r="EO152" s="468"/>
      <c r="EP152" s="468"/>
      <c r="EQ152" s="468"/>
      <c r="ER152" s="468"/>
      <c r="ES152" s="468"/>
      <c r="ET152" s="519"/>
      <c r="EU152" s="519"/>
      <c r="EV152" s="519"/>
      <c r="EW152" s="519"/>
      <c r="EX152" s="519"/>
      <c r="EY152" s="519"/>
      <c r="EZ152" s="519"/>
      <c r="FA152" s="519"/>
      <c r="FB152" s="519"/>
      <c r="FC152" s="519"/>
      <c r="FD152" s="519"/>
      <c r="FE152" s="519"/>
      <c r="FF152" s="519"/>
      <c r="FG152" s="519"/>
      <c r="FH152" s="519"/>
      <c r="FI152" s="519"/>
      <c r="FJ152" s="519"/>
      <c r="FK152" s="519"/>
      <c r="FL152" s="519"/>
      <c r="FM152" s="519"/>
      <c r="FN152" s="519"/>
      <c r="FO152" s="519"/>
      <c r="FP152" s="519"/>
      <c r="FQ152" s="468"/>
      <c r="FR152" s="471"/>
      <c r="FS152" s="468"/>
      <c r="FT152" s="473"/>
      <c r="FU152" s="474"/>
      <c r="FV152" s="469"/>
      <c r="FW152" s="469"/>
      <c r="FX152" s="469"/>
      <c r="FY152" s="469"/>
      <c r="FZ152" s="469"/>
      <c r="GA152" s="469"/>
      <c r="GB152" s="469"/>
      <c r="GC152" s="469"/>
      <c r="GD152" s="469"/>
      <c r="GE152" s="469"/>
      <c r="GF152" s="469"/>
      <c r="GG152" s="469"/>
      <c r="GH152" s="469"/>
      <c r="GI152" s="469"/>
      <c r="GJ152" s="469"/>
      <c r="GK152" s="469"/>
    </row>
    <row r="153" ht="15.75" customHeight="1">
      <c r="A153" s="469"/>
      <c r="B153" s="469"/>
      <c r="C153" s="466"/>
      <c r="D153" s="466"/>
      <c r="E153" s="466"/>
      <c r="F153" s="466"/>
      <c r="G153" s="466"/>
      <c r="H153" s="466"/>
      <c r="I153" s="466"/>
      <c r="J153" s="467"/>
      <c r="K153" s="467"/>
      <c r="L153" s="467"/>
      <c r="M153" s="467"/>
      <c r="N153" s="467"/>
      <c r="O153" s="467"/>
      <c r="P153" s="467"/>
      <c r="Q153" s="467"/>
      <c r="R153" s="468"/>
      <c r="S153" s="468"/>
      <c r="T153" s="468"/>
      <c r="U153" s="469"/>
      <c r="V153" s="469"/>
      <c r="W153" s="469"/>
      <c r="X153" s="469"/>
      <c r="Y153" s="469"/>
      <c r="Z153" s="469"/>
      <c r="AA153" s="469"/>
      <c r="AB153" s="469"/>
      <c r="AC153" s="469"/>
      <c r="AD153" s="469"/>
      <c r="AE153" s="468"/>
      <c r="AF153" s="468"/>
      <c r="AG153" s="468"/>
      <c r="AH153" s="468"/>
      <c r="AI153" s="468"/>
      <c r="AJ153" s="468"/>
      <c r="AK153" s="468"/>
      <c r="AL153" s="468"/>
      <c r="AM153" s="468"/>
      <c r="AN153" s="468"/>
      <c r="AO153" s="468"/>
      <c r="AP153" s="468"/>
      <c r="AQ153" s="468"/>
      <c r="AR153" s="468"/>
      <c r="AS153" s="468"/>
      <c r="AT153" s="468"/>
      <c r="AU153" s="468"/>
      <c r="AV153" s="468"/>
      <c r="AW153" s="468"/>
      <c r="AX153" s="468"/>
      <c r="AY153" s="468"/>
      <c r="AZ153" s="468"/>
      <c r="BA153" s="468"/>
      <c r="BB153" s="468"/>
      <c r="BC153" s="468"/>
      <c r="BD153" s="468"/>
      <c r="BE153" s="468"/>
      <c r="BF153" s="468"/>
      <c r="BG153" s="468"/>
      <c r="BH153" s="468"/>
      <c r="BI153" s="468"/>
      <c r="BJ153" s="468"/>
      <c r="BK153" s="468"/>
      <c r="BL153" s="468"/>
      <c r="BM153" s="468"/>
      <c r="BN153" s="468"/>
      <c r="BO153" s="468"/>
      <c r="BP153" s="468"/>
      <c r="BQ153" s="468"/>
      <c r="BR153" s="468"/>
      <c r="BS153" s="468"/>
      <c r="BT153" s="468"/>
      <c r="BU153" s="468"/>
      <c r="BV153" s="468"/>
      <c r="BW153" s="479"/>
      <c r="BX153" s="479"/>
      <c r="BY153" s="479"/>
      <c r="BZ153" s="479"/>
      <c r="CA153" s="479"/>
      <c r="CB153" s="479"/>
      <c r="CC153" s="479"/>
      <c r="CD153" s="479"/>
      <c r="CE153" s="479"/>
      <c r="CF153" s="479"/>
      <c r="CG153" s="479"/>
      <c r="CH153" s="479"/>
      <c r="CI153" s="479"/>
      <c r="CJ153" s="479"/>
      <c r="CK153" s="479"/>
      <c r="CL153" s="479"/>
      <c r="CM153" s="479"/>
      <c r="CN153" s="479"/>
      <c r="CO153" s="479"/>
      <c r="CP153" s="479"/>
      <c r="CQ153" s="479"/>
      <c r="CR153" s="479"/>
      <c r="CS153" s="479"/>
      <c r="CT153" s="479"/>
      <c r="CU153" s="479"/>
      <c r="CV153" s="479"/>
      <c r="CW153" s="479"/>
      <c r="CX153" s="479"/>
      <c r="CY153" s="479"/>
      <c r="CZ153" s="479"/>
      <c r="DA153" s="479"/>
      <c r="DB153" s="479"/>
      <c r="DC153" s="479"/>
      <c r="DD153" s="479"/>
      <c r="DE153" s="479"/>
      <c r="DF153" s="479"/>
      <c r="DG153" s="479"/>
      <c r="DH153" s="479"/>
      <c r="DI153" s="479"/>
      <c r="DJ153" s="479"/>
      <c r="DK153" s="479"/>
      <c r="DL153" s="479"/>
      <c r="DM153" s="479"/>
      <c r="DN153" s="479"/>
      <c r="DO153" s="479"/>
      <c r="DP153" s="479"/>
      <c r="DQ153" s="479"/>
      <c r="DR153" s="479"/>
      <c r="DS153" s="479"/>
      <c r="DT153" s="479"/>
      <c r="DU153" s="479"/>
      <c r="DV153" s="479"/>
      <c r="DW153" s="468"/>
      <c r="DX153" s="468"/>
      <c r="DY153" s="468"/>
      <c r="DZ153" s="468"/>
      <c r="EA153" s="468"/>
      <c r="EB153" s="468"/>
      <c r="EC153" s="468"/>
      <c r="ED153" s="468"/>
      <c r="EE153" s="468"/>
      <c r="EF153" s="468"/>
      <c r="EG153" s="468"/>
      <c r="EH153" s="468"/>
      <c r="EI153" s="468"/>
      <c r="EJ153" s="468"/>
      <c r="EK153" s="468"/>
      <c r="EL153" s="468"/>
      <c r="EM153" s="468"/>
      <c r="EN153" s="468"/>
      <c r="EO153" s="468"/>
      <c r="EP153" s="468"/>
      <c r="EQ153" s="468"/>
      <c r="ER153" s="468"/>
      <c r="ES153" s="468"/>
      <c r="ET153" s="520"/>
      <c r="EU153" s="520"/>
      <c r="EV153" s="520"/>
      <c r="EW153" s="520"/>
      <c r="EX153" s="520"/>
      <c r="EY153" s="520"/>
      <c r="EZ153" s="520"/>
      <c r="FA153" s="520"/>
      <c r="FB153" s="520"/>
      <c r="FC153" s="520"/>
      <c r="FD153" s="520"/>
      <c r="FE153" s="520"/>
      <c r="FF153" s="520"/>
      <c r="FG153" s="520"/>
      <c r="FH153" s="520"/>
      <c r="FI153" s="520"/>
      <c r="FJ153" s="520"/>
      <c r="FK153" s="520"/>
      <c r="FL153" s="520"/>
      <c r="FM153" s="520"/>
      <c r="FN153" s="520"/>
      <c r="FO153" s="520"/>
      <c r="FP153" s="520"/>
      <c r="FQ153" s="468"/>
      <c r="FR153" s="471"/>
      <c r="FS153" s="468"/>
      <c r="FT153" s="473"/>
      <c r="FU153" s="474"/>
      <c r="FV153" s="469"/>
      <c r="FW153" s="469"/>
      <c r="FX153" s="469"/>
      <c r="FY153" s="469"/>
      <c r="FZ153" s="469"/>
      <c r="GA153" s="469"/>
      <c r="GB153" s="469"/>
      <c r="GC153" s="469"/>
      <c r="GD153" s="469"/>
      <c r="GE153" s="469"/>
      <c r="GF153" s="469"/>
      <c r="GG153" s="469"/>
      <c r="GH153" s="469"/>
      <c r="GI153" s="469"/>
      <c r="GJ153" s="469"/>
      <c r="GK153" s="469"/>
    </row>
    <row r="154" ht="15.75" customHeight="1">
      <c r="A154" s="469"/>
      <c r="B154" s="469"/>
      <c r="C154" s="466"/>
      <c r="D154" s="466"/>
      <c r="E154" s="466"/>
      <c r="F154" s="466"/>
      <c r="G154" s="466"/>
      <c r="H154" s="466"/>
      <c r="I154" s="466"/>
      <c r="J154" s="467"/>
      <c r="K154" s="467"/>
      <c r="L154" s="467"/>
      <c r="M154" s="467"/>
      <c r="N154" s="467"/>
      <c r="O154" s="467"/>
      <c r="P154" s="467"/>
      <c r="Q154" s="467"/>
      <c r="R154" s="468"/>
      <c r="S154" s="468"/>
      <c r="T154" s="468"/>
      <c r="U154" s="469"/>
      <c r="V154" s="469"/>
      <c r="W154" s="469"/>
      <c r="X154" s="469"/>
      <c r="Y154" s="469"/>
      <c r="Z154" s="469"/>
      <c r="AA154" s="469"/>
      <c r="AB154" s="469"/>
      <c r="AC154" s="469"/>
      <c r="AD154" s="469"/>
      <c r="AE154" s="468"/>
      <c r="AF154" s="468"/>
      <c r="AG154" s="468"/>
      <c r="AH154" s="468"/>
      <c r="AI154" s="468"/>
      <c r="AJ154" s="468"/>
      <c r="AK154" s="468"/>
      <c r="AL154" s="468"/>
      <c r="AM154" s="468"/>
      <c r="AN154" s="468"/>
      <c r="AO154" s="468"/>
      <c r="AP154" s="468"/>
      <c r="AQ154" s="468"/>
      <c r="AR154" s="468"/>
      <c r="AS154" s="468"/>
      <c r="AT154" s="468"/>
      <c r="AU154" s="468"/>
      <c r="AV154" s="468"/>
      <c r="AW154" s="468"/>
      <c r="AX154" s="468"/>
      <c r="AY154" s="468"/>
      <c r="AZ154" s="468"/>
      <c r="BA154" s="468"/>
      <c r="BB154" s="468"/>
      <c r="BC154" s="468"/>
      <c r="BD154" s="468"/>
      <c r="BE154" s="468"/>
      <c r="BF154" s="468"/>
      <c r="BG154" s="468"/>
      <c r="BH154" s="468"/>
      <c r="BI154" s="468"/>
      <c r="BJ154" s="468"/>
      <c r="BK154" s="468"/>
      <c r="BL154" s="468"/>
      <c r="BM154" s="468"/>
      <c r="BN154" s="468"/>
      <c r="BO154" s="468"/>
      <c r="BP154" s="468"/>
      <c r="BQ154" s="468"/>
      <c r="BR154" s="468"/>
      <c r="BS154" s="468"/>
      <c r="BT154" s="468"/>
      <c r="BU154" s="468"/>
      <c r="BV154" s="468"/>
      <c r="BW154" s="479"/>
      <c r="BX154" s="479"/>
      <c r="BY154" s="479"/>
      <c r="BZ154" s="479"/>
      <c r="CA154" s="479"/>
      <c r="CB154" s="479"/>
      <c r="CC154" s="479"/>
      <c r="CD154" s="479"/>
      <c r="CE154" s="479"/>
      <c r="CF154" s="479"/>
      <c r="CG154" s="479"/>
      <c r="CH154" s="479"/>
      <c r="CI154" s="479"/>
      <c r="CJ154" s="479"/>
      <c r="CK154" s="479"/>
      <c r="CL154" s="479"/>
      <c r="CM154" s="479"/>
      <c r="CN154" s="479"/>
      <c r="CO154" s="479"/>
      <c r="CP154" s="479"/>
      <c r="CQ154" s="479"/>
      <c r="CR154" s="479"/>
      <c r="CS154" s="479"/>
      <c r="CT154" s="479"/>
      <c r="CU154" s="479"/>
      <c r="CV154" s="479"/>
      <c r="CW154" s="479"/>
      <c r="CX154" s="479"/>
      <c r="CY154" s="479"/>
      <c r="CZ154" s="479"/>
      <c r="DA154" s="479"/>
      <c r="DB154" s="479"/>
      <c r="DC154" s="479"/>
      <c r="DD154" s="479"/>
      <c r="DE154" s="479"/>
      <c r="DF154" s="479"/>
      <c r="DG154" s="479"/>
      <c r="DH154" s="479"/>
      <c r="DI154" s="479"/>
      <c r="DJ154" s="479"/>
      <c r="DK154" s="479"/>
      <c r="DL154" s="479"/>
      <c r="DM154" s="479"/>
      <c r="DN154" s="479"/>
      <c r="DO154" s="479"/>
      <c r="DP154" s="479"/>
      <c r="DQ154" s="479"/>
      <c r="DR154" s="479"/>
      <c r="DS154" s="479"/>
      <c r="DT154" s="479"/>
      <c r="DU154" s="479"/>
      <c r="DV154" s="479"/>
      <c r="DW154" s="468"/>
      <c r="DX154" s="468"/>
      <c r="DY154" s="468"/>
      <c r="DZ154" s="468"/>
      <c r="EA154" s="468"/>
      <c r="EB154" s="468"/>
      <c r="EC154" s="468"/>
      <c r="ED154" s="468"/>
      <c r="EE154" s="468"/>
      <c r="EF154" s="468"/>
      <c r="EG154" s="468"/>
      <c r="EH154" s="468"/>
      <c r="EI154" s="468"/>
      <c r="EJ154" s="468"/>
      <c r="EK154" s="468"/>
      <c r="EL154" s="468"/>
      <c r="EM154" s="468"/>
      <c r="EN154" s="468"/>
      <c r="EO154" s="468"/>
      <c r="EP154" s="468"/>
      <c r="EQ154" s="468"/>
      <c r="ER154" s="468"/>
      <c r="ES154" s="468"/>
      <c r="ET154" s="519"/>
      <c r="EU154" s="519"/>
      <c r="EV154" s="519"/>
      <c r="EW154" s="519"/>
      <c r="EX154" s="519"/>
      <c r="EY154" s="519"/>
      <c r="EZ154" s="519"/>
      <c r="FA154" s="519"/>
      <c r="FB154" s="519"/>
      <c r="FC154" s="519"/>
      <c r="FD154" s="519"/>
      <c r="FE154" s="519"/>
      <c r="FF154" s="519"/>
      <c r="FG154" s="519"/>
      <c r="FH154" s="519"/>
      <c r="FI154" s="519"/>
      <c r="FJ154" s="519"/>
      <c r="FK154" s="519"/>
      <c r="FL154" s="519"/>
      <c r="FM154" s="519"/>
      <c r="FN154" s="519"/>
      <c r="FO154" s="519"/>
      <c r="FP154" s="519"/>
      <c r="FQ154" s="468"/>
      <c r="FR154" s="471"/>
      <c r="FS154" s="468"/>
      <c r="FT154" s="473"/>
      <c r="FU154" s="474"/>
      <c r="FV154" s="469"/>
      <c r="FW154" s="469"/>
      <c r="FX154" s="469"/>
      <c r="FY154" s="469"/>
      <c r="FZ154" s="469"/>
      <c r="GA154" s="469"/>
      <c r="GB154" s="469"/>
      <c r="GC154" s="469"/>
      <c r="GD154" s="469"/>
      <c r="GE154" s="469"/>
      <c r="GF154" s="469"/>
      <c r="GG154" s="469"/>
      <c r="GH154" s="469"/>
      <c r="GI154" s="469"/>
      <c r="GJ154" s="469"/>
      <c r="GK154" s="469"/>
    </row>
    <row r="155" ht="15.75" customHeight="1">
      <c r="A155" s="469"/>
      <c r="B155" s="469"/>
      <c r="C155" s="466"/>
      <c r="D155" s="466"/>
      <c r="E155" s="466"/>
      <c r="F155" s="466"/>
      <c r="G155" s="466"/>
      <c r="H155" s="466"/>
      <c r="I155" s="466"/>
      <c r="J155" s="467"/>
      <c r="K155" s="467"/>
      <c r="L155" s="467"/>
      <c r="M155" s="467"/>
      <c r="N155" s="467"/>
      <c r="O155" s="467"/>
      <c r="P155" s="467"/>
      <c r="Q155" s="467"/>
      <c r="R155" s="468"/>
      <c r="S155" s="468"/>
      <c r="T155" s="468"/>
      <c r="U155" s="469"/>
      <c r="V155" s="469"/>
      <c r="W155" s="469"/>
      <c r="X155" s="469"/>
      <c r="Y155" s="469"/>
      <c r="Z155" s="469"/>
      <c r="AA155" s="469"/>
      <c r="AB155" s="469"/>
      <c r="AC155" s="469"/>
      <c r="AD155" s="469"/>
      <c r="AE155" s="468"/>
      <c r="AF155" s="468"/>
      <c r="AG155" s="468"/>
      <c r="AH155" s="468"/>
      <c r="AI155" s="468"/>
      <c r="AJ155" s="468"/>
      <c r="AK155" s="468"/>
      <c r="AL155" s="468"/>
      <c r="AM155" s="468"/>
      <c r="AN155" s="468"/>
      <c r="AO155" s="468"/>
      <c r="AP155" s="468"/>
      <c r="AQ155" s="468"/>
      <c r="AR155" s="468"/>
      <c r="AS155" s="468"/>
      <c r="AT155" s="468"/>
      <c r="AU155" s="468"/>
      <c r="AV155" s="468"/>
      <c r="AW155" s="468"/>
      <c r="AX155" s="468"/>
      <c r="AY155" s="468"/>
      <c r="AZ155" s="468"/>
      <c r="BA155" s="468"/>
      <c r="BB155" s="468"/>
      <c r="BC155" s="468"/>
      <c r="BD155" s="468"/>
      <c r="BE155" s="468"/>
      <c r="BF155" s="468"/>
      <c r="BG155" s="468"/>
      <c r="BH155" s="468"/>
      <c r="BI155" s="468"/>
      <c r="BJ155" s="468"/>
      <c r="BK155" s="468"/>
      <c r="BL155" s="468"/>
      <c r="BM155" s="468"/>
      <c r="BN155" s="468"/>
      <c r="BO155" s="468"/>
      <c r="BP155" s="468"/>
      <c r="BQ155" s="468"/>
      <c r="BR155" s="468"/>
      <c r="BS155" s="468"/>
      <c r="BT155" s="468"/>
      <c r="BU155" s="468"/>
      <c r="BV155" s="468"/>
      <c r="BW155" s="479"/>
      <c r="BX155" s="479"/>
      <c r="BY155" s="479"/>
      <c r="BZ155" s="479"/>
      <c r="CA155" s="479"/>
      <c r="CB155" s="479"/>
      <c r="CC155" s="479"/>
      <c r="CD155" s="479"/>
      <c r="CE155" s="479"/>
      <c r="CF155" s="479"/>
      <c r="CG155" s="479"/>
      <c r="CH155" s="479"/>
      <c r="CI155" s="479"/>
      <c r="CJ155" s="479"/>
      <c r="CK155" s="479"/>
      <c r="CL155" s="479"/>
      <c r="CM155" s="479"/>
      <c r="CN155" s="479"/>
      <c r="CO155" s="479"/>
      <c r="CP155" s="479"/>
      <c r="CQ155" s="479"/>
      <c r="CR155" s="479"/>
      <c r="CS155" s="479"/>
      <c r="CT155" s="479"/>
      <c r="CU155" s="479"/>
      <c r="CV155" s="479"/>
      <c r="CW155" s="479"/>
      <c r="CX155" s="479"/>
      <c r="CY155" s="479"/>
      <c r="CZ155" s="479"/>
      <c r="DA155" s="479"/>
      <c r="DB155" s="479"/>
      <c r="DC155" s="479"/>
      <c r="DD155" s="479"/>
      <c r="DE155" s="479"/>
      <c r="DF155" s="479"/>
      <c r="DG155" s="479"/>
      <c r="DH155" s="479"/>
      <c r="DI155" s="479"/>
      <c r="DJ155" s="479"/>
      <c r="DK155" s="479"/>
      <c r="DL155" s="479"/>
      <c r="DM155" s="479"/>
      <c r="DN155" s="479"/>
      <c r="DO155" s="479"/>
      <c r="DP155" s="479"/>
      <c r="DQ155" s="479"/>
      <c r="DR155" s="479"/>
      <c r="DS155" s="479"/>
      <c r="DT155" s="479"/>
      <c r="DU155" s="479"/>
      <c r="DV155" s="479"/>
      <c r="DW155" s="468"/>
      <c r="DX155" s="468"/>
      <c r="DY155" s="468"/>
      <c r="DZ155" s="468"/>
      <c r="EA155" s="468"/>
      <c r="EB155" s="468"/>
      <c r="EC155" s="468"/>
      <c r="ED155" s="468"/>
      <c r="EE155" s="468"/>
      <c r="EF155" s="468"/>
      <c r="EG155" s="468"/>
      <c r="EH155" s="468"/>
      <c r="EI155" s="468"/>
      <c r="EJ155" s="468"/>
      <c r="EK155" s="468"/>
      <c r="EL155" s="468"/>
      <c r="EM155" s="468"/>
      <c r="EN155" s="468"/>
      <c r="EO155" s="468"/>
      <c r="EP155" s="468"/>
      <c r="EQ155" s="468"/>
      <c r="ER155" s="468"/>
      <c r="ES155" s="468"/>
      <c r="ET155" s="520"/>
      <c r="EU155" s="520"/>
      <c r="EV155" s="520"/>
      <c r="EW155" s="520"/>
      <c r="EX155" s="520"/>
      <c r="EY155" s="520"/>
      <c r="EZ155" s="520"/>
      <c r="FA155" s="520"/>
      <c r="FB155" s="520"/>
      <c r="FC155" s="520"/>
      <c r="FD155" s="520"/>
      <c r="FE155" s="520"/>
      <c r="FF155" s="520"/>
      <c r="FG155" s="520"/>
      <c r="FH155" s="520"/>
      <c r="FI155" s="520"/>
      <c r="FJ155" s="520"/>
      <c r="FK155" s="520"/>
      <c r="FL155" s="520"/>
      <c r="FM155" s="520"/>
      <c r="FN155" s="520"/>
      <c r="FO155" s="520"/>
      <c r="FP155" s="520"/>
      <c r="FQ155" s="468"/>
      <c r="FR155" s="471"/>
      <c r="FS155" s="468"/>
      <c r="FT155" s="473"/>
      <c r="FU155" s="474"/>
      <c r="FV155" s="469"/>
      <c r="FW155" s="469"/>
      <c r="FX155" s="469"/>
      <c r="FY155" s="469"/>
      <c r="FZ155" s="469"/>
      <c r="GA155" s="469"/>
      <c r="GB155" s="469"/>
      <c r="GC155" s="469"/>
      <c r="GD155" s="469"/>
      <c r="GE155" s="469"/>
      <c r="GF155" s="469"/>
      <c r="GG155" s="469"/>
      <c r="GH155" s="469"/>
      <c r="GI155" s="469"/>
      <c r="GJ155" s="469"/>
      <c r="GK155" s="469"/>
    </row>
    <row r="156" ht="15.75" customHeight="1">
      <c r="A156" s="469"/>
      <c r="B156" s="469"/>
      <c r="C156" s="466"/>
      <c r="D156" s="466"/>
      <c r="E156" s="466"/>
      <c r="F156" s="466"/>
      <c r="G156" s="466"/>
      <c r="H156" s="466"/>
      <c r="I156" s="466"/>
      <c r="J156" s="467"/>
      <c r="K156" s="467"/>
      <c r="L156" s="467"/>
      <c r="M156" s="467"/>
      <c r="N156" s="467"/>
      <c r="O156" s="467"/>
      <c r="P156" s="467"/>
      <c r="Q156" s="467"/>
      <c r="R156" s="468"/>
      <c r="S156" s="468"/>
      <c r="T156" s="468"/>
      <c r="U156" s="469"/>
      <c r="V156" s="469"/>
      <c r="W156" s="469"/>
      <c r="X156" s="469"/>
      <c r="Y156" s="469"/>
      <c r="Z156" s="469"/>
      <c r="AA156" s="469"/>
      <c r="AB156" s="469"/>
      <c r="AC156" s="469"/>
      <c r="AD156" s="469"/>
      <c r="AE156" s="468"/>
      <c r="AF156" s="468"/>
      <c r="AG156" s="468"/>
      <c r="AH156" s="468"/>
      <c r="AI156" s="468"/>
      <c r="AJ156" s="468"/>
      <c r="AK156" s="468"/>
      <c r="AL156" s="468"/>
      <c r="AM156" s="468"/>
      <c r="AN156" s="468"/>
      <c r="AO156" s="468"/>
      <c r="AP156" s="468"/>
      <c r="AQ156" s="468"/>
      <c r="AR156" s="468"/>
      <c r="AS156" s="468"/>
      <c r="AT156" s="468"/>
      <c r="AU156" s="468"/>
      <c r="AV156" s="468"/>
      <c r="AW156" s="468"/>
      <c r="AX156" s="468"/>
      <c r="AY156" s="468"/>
      <c r="AZ156" s="468"/>
      <c r="BA156" s="468"/>
      <c r="BB156" s="468"/>
      <c r="BC156" s="468"/>
      <c r="BD156" s="468"/>
      <c r="BE156" s="468"/>
      <c r="BF156" s="468"/>
      <c r="BG156" s="468"/>
      <c r="BH156" s="468"/>
      <c r="BI156" s="468"/>
      <c r="BJ156" s="468"/>
      <c r="BK156" s="468"/>
      <c r="BL156" s="468"/>
      <c r="BM156" s="468"/>
      <c r="BN156" s="468"/>
      <c r="BO156" s="468"/>
      <c r="BP156" s="468"/>
      <c r="BQ156" s="468"/>
      <c r="BR156" s="468"/>
      <c r="BS156" s="468"/>
      <c r="BT156" s="468"/>
      <c r="BU156" s="468"/>
      <c r="BV156" s="468"/>
      <c r="BW156" s="479"/>
      <c r="BX156" s="479"/>
      <c r="BY156" s="479"/>
      <c r="BZ156" s="479"/>
      <c r="CA156" s="479"/>
      <c r="CB156" s="479"/>
      <c r="CC156" s="479"/>
      <c r="CD156" s="479"/>
      <c r="CE156" s="479"/>
      <c r="CF156" s="479"/>
      <c r="CG156" s="479"/>
      <c r="CH156" s="479"/>
      <c r="CI156" s="479"/>
      <c r="CJ156" s="479"/>
      <c r="CK156" s="479"/>
      <c r="CL156" s="479"/>
      <c r="CM156" s="479"/>
      <c r="CN156" s="479"/>
      <c r="CO156" s="479"/>
      <c r="CP156" s="479"/>
      <c r="CQ156" s="479"/>
      <c r="CR156" s="479"/>
      <c r="CS156" s="479"/>
      <c r="CT156" s="479"/>
      <c r="CU156" s="479"/>
      <c r="CV156" s="479"/>
      <c r="CW156" s="479"/>
      <c r="CX156" s="479"/>
      <c r="CY156" s="479"/>
      <c r="CZ156" s="479"/>
      <c r="DA156" s="479"/>
      <c r="DB156" s="479"/>
      <c r="DC156" s="479"/>
      <c r="DD156" s="479"/>
      <c r="DE156" s="479"/>
      <c r="DF156" s="479"/>
      <c r="DG156" s="479"/>
      <c r="DH156" s="479"/>
      <c r="DI156" s="479"/>
      <c r="DJ156" s="479"/>
      <c r="DK156" s="479"/>
      <c r="DL156" s="479"/>
      <c r="DM156" s="479"/>
      <c r="DN156" s="479"/>
      <c r="DO156" s="479"/>
      <c r="DP156" s="479"/>
      <c r="DQ156" s="479"/>
      <c r="DR156" s="479"/>
      <c r="DS156" s="479"/>
      <c r="DT156" s="479"/>
      <c r="DU156" s="479"/>
      <c r="DV156" s="479"/>
      <c r="DW156" s="468"/>
      <c r="DX156" s="468"/>
      <c r="DY156" s="468"/>
      <c r="DZ156" s="468"/>
      <c r="EA156" s="468"/>
      <c r="EB156" s="468"/>
      <c r="EC156" s="468"/>
      <c r="ED156" s="468"/>
      <c r="EE156" s="468"/>
      <c r="EF156" s="468"/>
      <c r="EG156" s="468"/>
      <c r="EH156" s="468"/>
      <c r="EI156" s="468"/>
      <c r="EJ156" s="468"/>
      <c r="EK156" s="468"/>
      <c r="EL156" s="468"/>
      <c r="EM156" s="468"/>
      <c r="EN156" s="468"/>
      <c r="EO156" s="468"/>
      <c r="EP156" s="468"/>
      <c r="EQ156" s="468"/>
      <c r="ER156" s="468"/>
      <c r="ES156" s="468"/>
      <c r="ET156" s="519"/>
      <c r="EU156" s="519"/>
      <c r="EV156" s="519"/>
      <c r="EW156" s="519"/>
      <c r="EX156" s="519"/>
      <c r="EY156" s="519"/>
      <c r="EZ156" s="519"/>
      <c r="FA156" s="519"/>
      <c r="FB156" s="519"/>
      <c r="FC156" s="519"/>
      <c r="FD156" s="519"/>
      <c r="FE156" s="519"/>
      <c r="FF156" s="519"/>
      <c r="FG156" s="519"/>
      <c r="FH156" s="519"/>
      <c r="FI156" s="519"/>
      <c r="FJ156" s="519"/>
      <c r="FK156" s="519"/>
      <c r="FL156" s="519"/>
      <c r="FM156" s="519"/>
      <c r="FN156" s="519"/>
      <c r="FO156" s="519"/>
      <c r="FP156" s="519"/>
      <c r="FQ156" s="468"/>
      <c r="FR156" s="471"/>
      <c r="FS156" s="468"/>
      <c r="FT156" s="473"/>
      <c r="FU156" s="474"/>
      <c r="FV156" s="469"/>
      <c r="FW156" s="469"/>
      <c r="FX156" s="469"/>
      <c r="FY156" s="469"/>
      <c r="FZ156" s="469"/>
      <c r="GA156" s="469"/>
      <c r="GB156" s="469"/>
      <c r="GC156" s="469"/>
      <c r="GD156" s="469"/>
      <c r="GE156" s="469"/>
      <c r="GF156" s="469"/>
      <c r="GG156" s="469"/>
      <c r="GH156" s="469"/>
      <c r="GI156" s="469"/>
      <c r="GJ156" s="469"/>
      <c r="GK156" s="469"/>
    </row>
    <row r="157" ht="15.75" customHeight="1">
      <c r="A157" s="469"/>
      <c r="B157" s="469"/>
      <c r="C157" s="466"/>
      <c r="D157" s="466"/>
      <c r="E157" s="466"/>
      <c r="F157" s="466"/>
      <c r="G157" s="466"/>
      <c r="H157" s="466"/>
      <c r="I157" s="466"/>
      <c r="J157" s="467"/>
      <c r="K157" s="467"/>
      <c r="L157" s="467"/>
      <c r="M157" s="467"/>
      <c r="N157" s="467"/>
      <c r="O157" s="467"/>
      <c r="P157" s="467"/>
      <c r="Q157" s="467"/>
      <c r="R157" s="468"/>
      <c r="S157" s="468"/>
      <c r="T157" s="468"/>
      <c r="U157" s="469"/>
      <c r="V157" s="469"/>
      <c r="W157" s="469"/>
      <c r="X157" s="469"/>
      <c r="Y157" s="469"/>
      <c r="Z157" s="469"/>
      <c r="AA157" s="469"/>
      <c r="AB157" s="469"/>
      <c r="AC157" s="469"/>
      <c r="AD157" s="469"/>
      <c r="AE157" s="468"/>
      <c r="AF157" s="468"/>
      <c r="AG157" s="468"/>
      <c r="AH157" s="468"/>
      <c r="AI157" s="468"/>
      <c r="AJ157" s="468"/>
      <c r="AK157" s="468"/>
      <c r="AL157" s="468"/>
      <c r="AM157" s="468"/>
      <c r="AN157" s="468"/>
      <c r="AO157" s="468"/>
      <c r="AP157" s="468"/>
      <c r="AQ157" s="468"/>
      <c r="AR157" s="468"/>
      <c r="AS157" s="468"/>
      <c r="AT157" s="468"/>
      <c r="AU157" s="468"/>
      <c r="AV157" s="468"/>
      <c r="AW157" s="468"/>
      <c r="AX157" s="468"/>
      <c r="AY157" s="468"/>
      <c r="AZ157" s="468"/>
      <c r="BA157" s="468"/>
      <c r="BB157" s="468"/>
      <c r="BC157" s="468"/>
      <c r="BD157" s="468"/>
      <c r="BE157" s="468"/>
      <c r="BF157" s="468"/>
      <c r="BG157" s="468"/>
      <c r="BH157" s="468"/>
      <c r="BI157" s="468"/>
      <c r="BJ157" s="468"/>
      <c r="BK157" s="468"/>
      <c r="BL157" s="468"/>
      <c r="BM157" s="468"/>
      <c r="BN157" s="468"/>
      <c r="BO157" s="468"/>
      <c r="BP157" s="468"/>
      <c r="BQ157" s="468"/>
      <c r="BR157" s="468"/>
      <c r="BS157" s="468"/>
      <c r="BT157" s="468"/>
      <c r="BU157" s="468"/>
      <c r="BV157" s="468"/>
      <c r="BW157" s="479"/>
      <c r="BX157" s="479"/>
      <c r="BY157" s="479"/>
      <c r="BZ157" s="479"/>
      <c r="CA157" s="479"/>
      <c r="CB157" s="479"/>
      <c r="CC157" s="479"/>
      <c r="CD157" s="479"/>
      <c r="CE157" s="479"/>
      <c r="CF157" s="479"/>
      <c r="CG157" s="479"/>
      <c r="CH157" s="479"/>
      <c r="CI157" s="479"/>
      <c r="CJ157" s="479"/>
      <c r="CK157" s="479"/>
      <c r="CL157" s="479"/>
      <c r="CM157" s="479"/>
      <c r="CN157" s="479"/>
      <c r="CO157" s="479"/>
      <c r="CP157" s="479"/>
      <c r="CQ157" s="479"/>
      <c r="CR157" s="479"/>
      <c r="CS157" s="479"/>
      <c r="CT157" s="479"/>
      <c r="CU157" s="479"/>
      <c r="CV157" s="479"/>
      <c r="CW157" s="479"/>
      <c r="CX157" s="479"/>
      <c r="CY157" s="479"/>
      <c r="CZ157" s="479"/>
      <c r="DA157" s="479"/>
      <c r="DB157" s="479"/>
      <c r="DC157" s="479"/>
      <c r="DD157" s="479"/>
      <c r="DE157" s="479"/>
      <c r="DF157" s="479"/>
      <c r="DG157" s="479"/>
      <c r="DH157" s="479"/>
      <c r="DI157" s="479"/>
      <c r="DJ157" s="479"/>
      <c r="DK157" s="479"/>
      <c r="DL157" s="479"/>
      <c r="DM157" s="479"/>
      <c r="DN157" s="479"/>
      <c r="DO157" s="479"/>
      <c r="DP157" s="479"/>
      <c r="DQ157" s="479"/>
      <c r="DR157" s="479"/>
      <c r="DS157" s="479"/>
      <c r="DT157" s="479"/>
      <c r="DU157" s="479"/>
      <c r="DV157" s="479"/>
      <c r="DW157" s="468"/>
      <c r="DX157" s="468"/>
      <c r="DY157" s="468"/>
      <c r="DZ157" s="468"/>
      <c r="EA157" s="468"/>
      <c r="EB157" s="468"/>
      <c r="EC157" s="468"/>
      <c r="ED157" s="468"/>
      <c r="EE157" s="468"/>
      <c r="EF157" s="468"/>
      <c r="EG157" s="468"/>
      <c r="EH157" s="468"/>
      <c r="EI157" s="468"/>
      <c r="EJ157" s="468"/>
      <c r="EK157" s="468"/>
      <c r="EL157" s="468"/>
      <c r="EM157" s="468"/>
      <c r="EN157" s="468"/>
      <c r="EO157" s="468"/>
      <c r="EP157" s="468"/>
      <c r="EQ157" s="468"/>
      <c r="ER157" s="468"/>
      <c r="ES157" s="468"/>
      <c r="ET157" s="520"/>
      <c r="EU157" s="520"/>
      <c r="EV157" s="520"/>
      <c r="EW157" s="520"/>
      <c r="EX157" s="520"/>
      <c r="EY157" s="520"/>
      <c r="EZ157" s="520"/>
      <c r="FA157" s="520"/>
      <c r="FB157" s="520"/>
      <c r="FC157" s="520"/>
      <c r="FD157" s="520"/>
      <c r="FE157" s="520"/>
      <c r="FF157" s="520"/>
      <c r="FG157" s="520"/>
      <c r="FH157" s="520"/>
      <c r="FI157" s="520"/>
      <c r="FJ157" s="520"/>
      <c r="FK157" s="520"/>
      <c r="FL157" s="520"/>
      <c r="FM157" s="520"/>
      <c r="FN157" s="520"/>
      <c r="FO157" s="520"/>
      <c r="FP157" s="520"/>
      <c r="FQ157" s="468"/>
      <c r="FR157" s="471"/>
      <c r="FS157" s="468"/>
      <c r="FT157" s="473"/>
      <c r="FU157" s="474"/>
      <c r="FV157" s="469"/>
      <c r="FW157" s="469"/>
      <c r="FX157" s="469"/>
      <c r="FY157" s="469"/>
      <c r="FZ157" s="469"/>
      <c r="GA157" s="469"/>
      <c r="GB157" s="469"/>
      <c r="GC157" s="469"/>
      <c r="GD157" s="469"/>
      <c r="GE157" s="469"/>
      <c r="GF157" s="469"/>
      <c r="GG157" s="469"/>
      <c r="GH157" s="469"/>
      <c r="GI157" s="469"/>
      <c r="GJ157" s="469"/>
      <c r="GK157" s="469"/>
    </row>
    <row r="158" ht="15.75" customHeight="1">
      <c r="A158" s="469"/>
      <c r="B158" s="469"/>
      <c r="C158" s="466"/>
      <c r="D158" s="466"/>
      <c r="E158" s="466"/>
      <c r="F158" s="466"/>
      <c r="G158" s="466"/>
      <c r="H158" s="466"/>
      <c r="I158" s="466"/>
      <c r="J158" s="467"/>
      <c r="K158" s="467"/>
      <c r="L158" s="467"/>
      <c r="M158" s="467"/>
      <c r="N158" s="467"/>
      <c r="O158" s="467"/>
      <c r="P158" s="467"/>
      <c r="Q158" s="467"/>
      <c r="R158" s="468"/>
      <c r="S158" s="468"/>
      <c r="T158" s="468"/>
      <c r="U158" s="469"/>
      <c r="V158" s="469"/>
      <c r="W158" s="469"/>
      <c r="X158" s="469"/>
      <c r="Y158" s="469"/>
      <c r="Z158" s="469"/>
      <c r="AA158" s="469"/>
      <c r="AB158" s="469"/>
      <c r="AC158" s="469"/>
      <c r="AD158" s="469"/>
      <c r="AE158" s="468"/>
      <c r="AF158" s="468"/>
      <c r="AG158" s="468"/>
      <c r="AH158" s="468"/>
      <c r="AI158" s="468"/>
      <c r="AJ158" s="468"/>
      <c r="AK158" s="468"/>
      <c r="AL158" s="468"/>
      <c r="AM158" s="468"/>
      <c r="AN158" s="468"/>
      <c r="AO158" s="468"/>
      <c r="AP158" s="468"/>
      <c r="AQ158" s="468"/>
      <c r="AR158" s="468"/>
      <c r="AS158" s="468"/>
      <c r="AT158" s="468"/>
      <c r="AU158" s="468"/>
      <c r="AV158" s="468"/>
      <c r="AW158" s="468"/>
      <c r="AX158" s="468"/>
      <c r="AY158" s="468"/>
      <c r="AZ158" s="468"/>
      <c r="BA158" s="468"/>
      <c r="BB158" s="468"/>
      <c r="BC158" s="468"/>
      <c r="BD158" s="468"/>
      <c r="BE158" s="468"/>
      <c r="BF158" s="468"/>
      <c r="BG158" s="468"/>
      <c r="BH158" s="468"/>
      <c r="BI158" s="468"/>
      <c r="BJ158" s="468"/>
      <c r="BK158" s="468"/>
      <c r="BL158" s="468"/>
      <c r="BM158" s="468"/>
      <c r="BN158" s="468"/>
      <c r="BO158" s="468"/>
      <c r="BP158" s="468"/>
      <c r="BQ158" s="468"/>
      <c r="BR158" s="468"/>
      <c r="BS158" s="468"/>
      <c r="BT158" s="468"/>
      <c r="BU158" s="468"/>
      <c r="BV158" s="468"/>
      <c r="BW158" s="479"/>
      <c r="BX158" s="479"/>
      <c r="BY158" s="479"/>
      <c r="BZ158" s="479"/>
      <c r="CA158" s="479"/>
      <c r="CB158" s="479"/>
      <c r="CC158" s="479"/>
      <c r="CD158" s="479"/>
      <c r="CE158" s="479"/>
      <c r="CF158" s="479"/>
      <c r="CG158" s="479"/>
      <c r="CH158" s="479"/>
      <c r="CI158" s="479"/>
      <c r="CJ158" s="479"/>
      <c r="CK158" s="479"/>
      <c r="CL158" s="479"/>
      <c r="CM158" s="479"/>
      <c r="CN158" s="479"/>
      <c r="CO158" s="479"/>
      <c r="CP158" s="479"/>
      <c r="CQ158" s="479"/>
      <c r="CR158" s="479"/>
      <c r="CS158" s="479"/>
      <c r="CT158" s="479"/>
      <c r="CU158" s="479"/>
      <c r="CV158" s="479"/>
      <c r="CW158" s="479"/>
      <c r="CX158" s="479"/>
      <c r="CY158" s="479"/>
      <c r="CZ158" s="479"/>
      <c r="DA158" s="479"/>
      <c r="DB158" s="479"/>
      <c r="DC158" s="479"/>
      <c r="DD158" s="479"/>
      <c r="DE158" s="479"/>
      <c r="DF158" s="479"/>
      <c r="DG158" s="479"/>
      <c r="DH158" s="479"/>
      <c r="DI158" s="479"/>
      <c r="DJ158" s="479"/>
      <c r="DK158" s="479"/>
      <c r="DL158" s="479"/>
      <c r="DM158" s="479"/>
      <c r="DN158" s="479"/>
      <c r="DO158" s="479"/>
      <c r="DP158" s="479"/>
      <c r="DQ158" s="479"/>
      <c r="DR158" s="479"/>
      <c r="DS158" s="479"/>
      <c r="DT158" s="479"/>
      <c r="DU158" s="479"/>
      <c r="DV158" s="479"/>
      <c r="DW158" s="468"/>
      <c r="DX158" s="468"/>
      <c r="DY158" s="468"/>
      <c r="DZ158" s="468"/>
      <c r="EA158" s="468"/>
      <c r="EB158" s="468"/>
      <c r="EC158" s="468"/>
      <c r="ED158" s="468"/>
      <c r="EE158" s="468"/>
      <c r="EF158" s="468"/>
      <c r="EG158" s="468"/>
      <c r="EH158" s="468"/>
      <c r="EI158" s="468"/>
      <c r="EJ158" s="468"/>
      <c r="EK158" s="468"/>
      <c r="EL158" s="468"/>
      <c r="EM158" s="468"/>
      <c r="EN158" s="468"/>
      <c r="EO158" s="468"/>
      <c r="EP158" s="468"/>
      <c r="EQ158" s="468"/>
      <c r="ER158" s="468"/>
      <c r="ES158" s="468"/>
      <c r="ET158" s="519"/>
      <c r="EU158" s="519"/>
      <c r="EV158" s="519"/>
      <c r="EW158" s="519"/>
      <c r="EX158" s="519"/>
      <c r="EY158" s="519"/>
      <c r="EZ158" s="519"/>
      <c r="FA158" s="519"/>
      <c r="FB158" s="519"/>
      <c r="FC158" s="519"/>
      <c r="FD158" s="519"/>
      <c r="FE158" s="519"/>
      <c r="FF158" s="519"/>
      <c r="FG158" s="519"/>
      <c r="FH158" s="519"/>
      <c r="FI158" s="519"/>
      <c r="FJ158" s="519"/>
      <c r="FK158" s="519"/>
      <c r="FL158" s="519"/>
      <c r="FM158" s="519"/>
      <c r="FN158" s="519"/>
      <c r="FO158" s="519"/>
      <c r="FP158" s="519"/>
      <c r="FQ158" s="468"/>
      <c r="FR158" s="471"/>
      <c r="FS158" s="468"/>
      <c r="FT158" s="473"/>
      <c r="FU158" s="474"/>
      <c r="FV158" s="469"/>
      <c r="FW158" s="469"/>
      <c r="FX158" s="469"/>
      <c r="FY158" s="469"/>
      <c r="FZ158" s="469"/>
      <c r="GA158" s="469"/>
      <c r="GB158" s="469"/>
      <c r="GC158" s="469"/>
      <c r="GD158" s="469"/>
      <c r="GE158" s="469"/>
      <c r="GF158" s="469"/>
      <c r="GG158" s="469"/>
      <c r="GH158" s="469"/>
      <c r="GI158" s="469"/>
      <c r="GJ158" s="469"/>
      <c r="GK158" s="469"/>
    </row>
    <row r="159" ht="15.75" customHeight="1">
      <c r="A159" s="469"/>
      <c r="B159" s="469"/>
      <c r="C159" s="466"/>
      <c r="D159" s="466"/>
      <c r="E159" s="466"/>
      <c r="F159" s="466"/>
      <c r="G159" s="466"/>
      <c r="H159" s="466"/>
      <c r="I159" s="466"/>
      <c r="J159" s="467"/>
      <c r="K159" s="467"/>
      <c r="L159" s="467"/>
      <c r="M159" s="467"/>
      <c r="N159" s="467"/>
      <c r="O159" s="467"/>
      <c r="P159" s="467"/>
      <c r="Q159" s="467"/>
      <c r="R159" s="468"/>
      <c r="S159" s="468"/>
      <c r="T159" s="468"/>
      <c r="U159" s="469"/>
      <c r="V159" s="469"/>
      <c r="W159" s="469"/>
      <c r="X159" s="469"/>
      <c r="Y159" s="469"/>
      <c r="Z159" s="469"/>
      <c r="AA159" s="469"/>
      <c r="AB159" s="469"/>
      <c r="AC159" s="469"/>
      <c r="AD159" s="469"/>
      <c r="AE159" s="468"/>
      <c r="AF159" s="468"/>
      <c r="AG159" s="468"/>
      <c r="AH159" s="468"/>
      <c r="AI159" s="468"/>
      <c r="AJ159" s="468"/>
      <c r="AK159" s="468"/>
      <c r="AL159" s="468"/>
      <c r="AM159" s="468"/>
      <c r="AN159" s="468"/>
      <c r="AO159" s="468"/>
      <c r="AP159" s="468"/>
      <c r="AQ159" s="468"/>
      <c r="AR159" s="468"/>
      <c r="AS159" s="468"/>
      <c r="AT159" s="468"/>
      <c r="AU159" s="468"/>
      <c r="AV159" s="468"/>
      <c r="AW159" s="468"/>
      <c r="AX159" s="468"/>
      <c r="AY159" s="468"/>
      <c r="AZ159" s="468"/>
      <c r="BA159" s="468"/>
      <c r="BB159" s="468"/>
      <c r="BC159" s="468"/>
      <c r="BD159" s="468"/>
      <c r="BE159" s="468"/>
      <c r="BF159" s="468"/>
      <c r="BG159" s="468"/>
      <c r="BH159" s="468"/>
      <c r="BI159" s="468"/>
      <c r="BJ159" s="468"/>
      <c r="BK159" s="468"/>
      <c r="BL159" s="468"/>
      <c r="BM159" s="468"/>
      <c r="BN159" s="468"/>
      <c r="BO159" s="468"/>
      <c r="BP159" s="468"/>
      <c r="BQ159" s="468"/>
      <c r="BR159" s="468"/>
      <c r="BS159" s="468"/>
      <c r="BT159" s="468"/>
      <c r="BU159" s="468"/>
      <c r="BV159" s="468"/>
      <c r="BW159" s="479"/>
      <c r="BX159" s="479"/>
      <c r="BY159" s="479"/>
      <c r="BZ159" s="479"/>
      <c r="CA159" s="479"/>
      <c r="CB159" s="479"/>
      <c r="CC159" s="479"/>
      <c r="CD159" s="479"/>
      <c r="CE159" s="479"/>
      <c r="CF159" s="479"/>
      <c r="CG159" s="479"/>
      <c r="CH159" s="479"/>
      <c r="CI159" s="479"/>
      <c r="CJ159" s="479"/>
      <c r="CK159" s="479"/>
      <c r="CL159" s="479"/>
      <c r="CM159" s="479"/>
      <c r="CN159" s="479"/>
      <c r="CO159" s="479"/>
      <c r="CP159" s="479"/>
      <c r="CQ159" s="479"/>
      <c r="CR159" s="479"/>
      <c r="CS159" s="479"/>
      <c r="CT159" s="479"/>
      <c r="CU159" s="479"/>
      <c r="CV159" s="479"/>
      <c r="CW159" s="479"/>
      <c r="CX159" s="479"/>
      <c r="CY159" s="479"/>
      <c r="CZ159" s="479"/>
      <c r="DA159" s="479"/>
      <c r="DB159" s="479"/>
      <c r="DC159" s="479"/>
      <c r="DD159" s="479"/>
      <c r="DE159" s="479"/>
      <c r="DF159" s="479"/>
      <c r="DG159" s="479"/>
      <c r="DH159" s="479"/>
      <c r="DI159" s="479"/>
      <c r="DJ159" s="479"/>
      <c r="DK159" s="479"/>
      <c r="DL159" s="479"/>
      <c r="DM159" s="479"/>
      <c r="DN159" s="479"/>
      <c r="DO159" s="479"/>
      <c r="DP159" s="479"/>
      <c r="DQ159" s="479"/>
      <c r="DR159" s="479"/>
      <c r="DS159" s="479"/>
      <c r="DT159" s="479"/>
      <c r="DU159" s="479"/>
      <c r="DV159" s="479"/>
      <c r="DW159" s="468"/>
      <c r="DX159" s="468"/>
      <c r="DY159" s="468"/>
      <c r="DZ159" s="468"/>
      <c r="EA159" s="468"/>
      <c r="EB159" s="468"/>
      <c r="EC159" s="468"/>
      <c r="ED159" s="468"/>
      <c r="EE159" s="468"/>
      <c r="EF159" s="468"/>
      <c r="EG159" s="468"/>
      <c r="EH159" s="468"/>
      <c r="EI159" s="468"/>
      <c r="EJ159" s="468"/>
      <c r="EK159" s="468"/>
      <c r="EL159" s="468"/>
      <c r="EM159" s="468"/>
      <c r="EN159" s="468"/>
      <c r="EO159" s="468"/>
      <c r="EP159" s="468"/>
      <c r="EQ159" s="468"/>
      <c r="ER159" s="468"/>
      <c r="ES159" s="468"/>
      <c r="ET159" s="520"/>
      <c r="EU159" s="520"/>
      <c r="EV159" s="520"/>
      <c r="EW159" s="520"/>
      <c r="EX159" s="520"/>
      <c r="EY159" s="520"/>
      <c r="EZ159" s="520"/>
      <c r="FA159" s="520"/>
      <c r="FB159" s="520"/>
      <c r="FC159" s="520"/>
      <c r="FD159" s="520"/>
      <c r="FE159" s="520"/>
      <c r="FF159" s="520"/>
      <c r="FG159" s="520"/>
      <c r="FH159" s="520"/>
      <c r="FI159" s="520"/>
      <c r="FJ159" s="520"/>
      <c r="FK159" s="520"/>
      <c r="FL159" s="520"/>
      <c r="FM159" s="520"/>
      <c r="FN159" s="520"/>
      <c r="FO159" s="520"/>
      <c r="FP159" s="520"/>
      <c r="FQ159" s="468"/>
      <c r="FR159" s="471"/>
      <c r="FS159" s="468"/>
      <c r="FT159" s="473"/>
      <c r="FU159" s="474"/>
      <c r="FV159" s="469"/>
      <c r="FW159" s="469"/>
      <c r="FX159" s="469"/>
      <c r="FY159" s="469"/>
      <c r="FZ159" s="469"/>
      <c r="GA159" s="469"/>
      <c r="GB159" s="469"/>
      <c r="GC159" s="469"/>
      <c r="GD159" s="469"/>
      <c r="GE159" s="469"/>
      <c r="GF159" s="469"/>
      <c r="GG159" s="469"/>
      <c r="GH159" s="469"/>
      <c r="GI159" s="469"/>
      <c r="GJ159" s="469"/>
      <c r="GK159" s="469"/>
    </row>
    <row r="160" ht="15.75" customHeight="1">
      <c r="A160" s="469"/>
      <c r="B160" s="469"/>
      <c r="C160" s="466"/>
      <c r="D160" s="466"/>
      <c r="E160" s="466"/>
      <c r="F160" s="466"/>
      <c r="G160" s="466"/>
      <c r="H160" s="466"/>
      <c r="I160" s="466"/>
      <c r="J160" s="467"/>
      <c r="K160" s="467"/>
      <c r="L160" s="467"/>
      <c r="M160" s="467"/>
      <c r="N160" s="467"/>
      <c r="O160" s="467"/>
      <c r="P160" s="467"/>
      <c r="Q160" s="467"/>
      <c r="R160" s="468"/>
      <c r="S160" s="468"/>
      <c r="T160" s="468"/>
      <c r="U160" s="469"/>
      <c r="V160" s="469"/>
      <c r="W160" s="469"/>
      <c r="X160" s="469"/>
      <c r="Y160" s="469"/>
      <c r="Z160" s="469"/>
      <c r="AA160" s="469"/>
      <c r="AB160" s="469"/>
      <c r="AC160" s="469"/>
      <c r="AD160" s="469"/>
      <c r="AE160" s="468"/>
      <c r="AF160" s="468"/>
      <c r="AG160" s="468"/>
      <c r="AH160" s="468"/>
      <c r="AI160" s="468"/>
      <c r="AJ160" s="468"/>
      <c r="AK160" s="468"/>
      <c r="AL160" s="468"/>
      <c r="AM160" s="468"/>
      <c r="AN160" s="468"/>
      <c r="AO160" s="468"/>
      <c r="AP160" s="468"/>
      <c r="AQ160" s="468"/>
      <c r="AR160" s="468"/>
      <c r="AS160" s="468"/>
      <c r="AT160" s="468"/>
      <c r="AU160" s="468"/>
      <c r="AV160" s="468"/>
      <c r="AW160" s="468"/>
      <c r="AX160" s="468"/>
      <c r="AY160" s="468"/>
      <c r="AZ160" s="468"/>
      <c r="BA160" s="468"/>
      <c r="BB160" s="468"/>
      <c r="BC160" s="468"/>
      <c r="BD160" s="468"/>
      <c r="BE160" s="468"/>
      <c r="BF160" s="468"/>
      <c r="BG160" s="468"/>
      <c r="BH160" s="468"/>
      <c r="BI160" s="468"/>
      <c r="BJ160" s="468"/>
      <c r="BK160" s="468"/>
      <c r="BL160" s="468"/>
      <c r="BM160" s="468"/>
      <c r="BN160" s="468"/>
      <c r="BO160" s="468"/>
      <c r="BP160" s="468"/>
      <c r="BQ160" s="468"/>
      <c r="BR160" s="468"/>
      <c r="BS160" s="468"/>
      <c r="BT160" s="468"/>
      <c r="BU160" s="468"/>
      <c r="BV160" s="468"/>
      <c r="BW160" s="479"/>
      <c r="BX160" s="479"/>
      <c r="BY160" s="479"/>
      <c r="BZ160" s="479"/>
      <c r="CA160" s="479"/>
      <c r="CB160" s="479"/>
      <c r="CC160" s="479"/>
      <c r="CD160" s="479"/>
      <c r="CE160" s="479"/>
      <c r="CF160" s="479"/>
      <c r="CG160" s="479"/>
      <c r="CH160" s="479"/>
      <c r="CI160" s="479"/>
      <c r="CJ160" s="479"/>
      <c r="CK160" s="479"/>
      <c r="CL160" s="479"/>
      <c r="CM160" s="479"/>
      <c r="CN160" s="479"/>
      <c r="CO160" s="479"/>
      <c r="CP160" s="479"/>
      <c r="CQ160" s="479"/>
      <c r="CR160" s="479"/>
      <c r="CS160" s="479"/>
      <c r="CT160" s="479"/>
      <c r="CU160" s="479"/>
      <c r="CV160" s="479"/>
      <c r="CW160" s="479"/>
      <c r="CX160" s="479"/>
      <c r="CY160" s="479"/>
      <c r="CZ160" s="479"/>
      <c r="DA160" s="479"/>
      <c r="DB160" s="479"/>
      <c r="DC160" s="479"/>
      <c r="DD160" s="479"/>
      <c r="DE160" s="479"/>
      <c r="DF160" s="479"/>
      <c r="DG160" s="479"/>
      <c r="DH160" s="479"/>
      <c r="DI160" s="479"/>
      <c r="DJ160" s="479"/>
      <c r="DK160" s="479"/>
      <c r="DL160" s="479"/>
      <c r="DM160" s="479"/>
      <c r="DN160" s="479"/>
      <c r="DO160" s="479"/>
      <c r="DP160" s="479"/>
      <c r="DQ160" s="479"/>
      <c r="DR160" s="479"/>
      <c r="DS160" s="479"/>
      <c r="DT160" s="479"/>
      <c r="DU160" s="479"/>
      <c r="DV160" s="479"/>
      <c r="DW160" s="468"/>
      <c r="DX160" s="468"/>
      <c r="DY160" s="468"/>
      <c r="DZ160" s="468"/>
      <c r="EA160" s="468"/>
      <c r="EB160" s="468"/>
      <c r="EC160" s="468"/>
      <c r="ED160" s="468"/>
      <c r="EE160" s="468"/>
      <c r="EF160" s="468"/>
      <c r="EG160" s="468"/>
      <c r="EH160" s="468"/>
      <c r="EI160" s="468"/>
      <c r="EJ160" s="468"/>
      <c r="EK160" s="468"/>
      <c r="EL160" s="468"/>
      <c r="EM160" s="468"/>
      <c r="EN160" s="468"/>
      <c r="EO160" s="468"/>
      <c r="EP160" s="468"/>
      <c r="EQ160" s="468"/>
      <c r="ER160" s="468"/>
      <c r="ES160" s="468"/>
      <c r="ET160" s="519"/>
      <c r="EU160" s="519"/>
      <c r="EV160" s="519"/>
      <c r="EW160" s="519"/>
      <c r="EX160" s="519"/>
      <c r="EY160" s="519"/>
      <c r="EZ160" s="519"/>
      <c r="FA160" s="519"/>
      <c r="FB160" s="519"/>
      <c r="FC160" s="519"/>
      <c r="FD160" s="519"/>
      <c r="FE160" s="519"/>
      <c r="FF160" s="519"/>
      <c r="FG160" s="519"/>
      <c r="FH160" s="519"/>
      <c r="FI160" s="519"/>
      <c r="FJ160" s="519"/>
      <c r="FK160" s="519"/>
      <c r="FL160" s="519"/>
      <c r="FM160" s="519"/>
      <c r="FN160" s="519"/>
      <c r="FO160" s="519"/>
      <c r="FP160" s="519"/>
      <c r="FQ160" s="468"/>
      <c r="FR160" s="471"/>
      <c r="FS160" s="468"/>
      <c r="FT160" s="473"/>
      <c r="FU160" s="474"/>
      <c r="FV160" s="469"/>
      <c r="FW160" s="469"/>
      <c r="FX160" s="469"/>
      <c r="FY160" s="469"/>
      <c r="FZ160" s="469"/>
      <c r="GA160" s="469"/>
      <c r="GB160" s="469"/>
      <c r="GC160" s="469"/>
      <c r="GD160" s="469"/>
      <c r="GE160" s="469"/>
      <c r="GF160" s="469"/>
      <c r="GG160" s="469"/>
      <c r="GH160" s="469"/>
      <c r="GI160" s="469"/>
      <c r="GJ160" s="469"/>
      <c r="GK160" s="469"/>
    </row>
    <row r="161" ht="15.75" customHeight="1">
      <c r="A161" s="469"/>
      <c r="B161" s="469"/>
      <c r="C161" s="466"/>
      <c r="D161" s="466"/>
      <c r="E161" s="466"/>
      <c r="F161" s="466"/>
      <c r="G161" s="466"/>
      <c r="H161" s="466"/>
      <c r="I161" s="466"/>
      <c r="J161" s="467"/>
      <c r="K161" s="467"/>
      <c r="L161" s="467"/>
      <c r="M161" s="467"/>
      <c r="N161" s="467"/>
      <c r="O161" s="467"/>
      <c r="P161" s="467"/>
      <c r="Q161" s="467"/>
      <c r="R161" s="468"/>
      <c r="S161" s="468"/>
      <c r="T161" s="468"/>
      <c r="U161" s="469"/>
      <c r="V161" s="469"/>
      <c r="W161" s="469"/>
      <c r="X161" s="469"/>
      <c r="Y161" s="469"/>
      <c r="Z161" s="469"/>
      <c r="AA161" s="469"/>
      <c r="AB161" s="469"/>
      <c r="AC161" s="469"/>
      <c r="AD161" s="469"/>
      <c r="AE161" s="468"/>
      <c r="AF161" s="468"/>
      <c r="AG161" s="468"/>
      <c r="AH161" s="468"/>
      <c r="AI161" s="468"/>
      <c r="AJ161" s="468"/>
      <c r="AK161" s="468"/>
      <c r="AL161" s="468"/>
      <c r="AM161" s="468"/>
      <c r="AN161" s="468"/>
      <c r="AO161" s="468"/>
      <c r="AP161" s="468"/>
      <c r="AQ161" s="468"/>
      <c r="AR161" s="468"/>
      <c r="AS161" s="468"/>
      <c r="AT161" s="468"/>
      <c r="AU161" s="468"/>
      <c r="AV161" s="468"/>
      <c r="AW161" s="468"/>
      <c r="AX161" s="468"/>
      <c r="AY161" s="468"/>
      <c r="AZ161" s="468"/>
      <c r="BA161" s="468"/>
      <c r="BB161" s="468"/>
      <c r="BC161" s="468"/>
      <c r="BD161" s="468"/>
      <c r="BE161" s="468"/>
      <c r="BF161" s="468"/>
      <c r="BG161" s="468"/>
      <c r="BH161" s="468"/>
      <c r="BI161" s="468"/>
      <c r="BJ161" s="468"/>
      <c r="BK161" s="468"/>
      <c r="BL161" s="468"/>
      <c r="BM161" s="468"/>
      <c r="BN161" s="468"/>
      <c r="BO161" s="468"/>
      <c r="BP161" s="468"/>
      <c r="BQ161" s="468"/>
      <c r="BR161" s="468"/>
      <c r="BS161" s="468"/>
      <c r="BT161" s="468"/>
      <c r="BU161" s="468"/>
      <c r="BV161" s="468"/>
      <c r="BW161" s="479"/>
      <c r="BX161" s="479"/>
      <c r="BY161" s="479"/>
      <c r="BZ161" s="479"/>
      <c r="CA161" s="479"/>
      <c r="CB161" s="479"/>
      <c r="CC161" s="479"/>
      <c r="CD161" s="479"/>
      <c r="CE161" s="479"/>
      <c r="CF161" s="479"/>
      <c r="CG161" s="479"/>
      <c r="CH161" s="479"/>
      <c r="CI161" s="479"/>
      <c r="CJ161" s="479"/>
      <c r="CK161" s="479"/>
      <c r="CL161" s="479"/>
      <c r="CM161" s="479"/>
      <c r="CN161" s="479"/>
      <c r="CO161" s="479"/>
      <c r="CP161" s="479"/>
      <c r="CQ161" s="479"/>
      <c r="CR161" s="479"/>
      <c r="CS161" s="479"/>
      <c r="CT161" s="479"/>
      <c r="CU161" s="479"/>
      <c r="CV161" s="479"/>
      <c r="CW161" s="479"/>
      <c r="CX161" s="479"/>
      <c r="CY161" s="479"/>
      <c r="CZ161" s="479"/>
      <c r="DA161" s="479"/>
      <c r="DB161" s="479"/>
      <c r="DC161" s="479"/>
      <c r="DD161" s="479"/>
      <c r="DE161" s="479"/>
      <c r="DF161" s="479"/>
      <c r="DG161" s="479"/>
      <c r="DH161" s="479"/>
      <c r="DI161" s="479"/>
      <c r="DJ161" s="479"/>
      <c r="DK161" s="479"/>
      <c r="DL161" s="479"/>
      <c r="DM161" s="479"/>
      <c r="DN161" s="479"/>
      <c r="DO161" s="479"/>
      <c r="DP161" s="479"/>
      <c r="DQ161" s="479"/>
      <c r="DR161" s="479"/>
      <c r="DS161" s="479"/>
      <c r="DT161" s="479"/>
      <c r="DU161" s="479"/>
      <c r="DV161" s="479"/>
      <c r="DW161" s="468"/>
      <c r="DX161" s="468"/>
      <c r="DY161" s="468"/>
      <c r="DZ161" s="468"/>
      <c r="EA161" s="468"/>
      <c r="EB161" s="468"/>
      <c r="EC161" s="468"/>
      <c r="ED161" s="468"/>
      <c r="EE161" s="468"/>
      <c r="EF161" s="468"/>
      <c r="EG161" s="468"/>
      <c r="EH161" s="468"/>
      <c r="EI161" s="468"/>
      <c r="EJ161" s="468"/>
      <c r="EK161" s="468"/>
      <c r="EL161" s="468"/>
      <c r="EM161" s="468"/>
      <c r="EN161" s="468"/>
      <c r="EO161" s="468"/>
      <c r="EP161" s="468"/>
      <c r="EQ161" s="468"/>
      <c r="ER161" s="468"/>
      <c r="ES161" s="468"/>
      <c r="ET161" s="520"/>
      <c r="EU161" s="520"/>
      <c r="EV161" s="520"/>
      <c r="EW161" s="520"/>
      <c r="EX161" s="520"/>
      <c r="EY161" s="520"/>
      <c r="EZ161" s="520"/>
      <c r="FA161" s="520"/>
      <c r="FB161" s="520"/>
      <c r="FC161" s="520"/>
      <c r="FD161" s="520"/>
      <c r="FE161" s="520"/>
      <c r="FF161" s="520"/>
      <c r="FG161" s="520"/>
      <c r="FH161" s="520"/>
      <c r="FI161" s="520"/>
      <c r="FJ161" s="520"/>
      <c r="FK161" s="520"/>
      <c r="FL161" s="520"/>
      <c r="FM161" s="520"/>
      <c r="FN161" s="520"/>
      <c r="FO161" s="520"/>
      <c r="FP161" s="520"/>
      <c r="FQ161" s="468"/>
      <c r="FR161" s="471"/>
      <c r="FS161" s="468"/>
      <c r="FT161" s="473"/>
      <c r="FU161" s="474"/>
      <c r="FV161" s="469"/>
      <c r="FW161" s="469"/>
      <c r="FX161" s="469"/>
      <c r="FY161" s="469"/>
      <c r="FZ161" s="469"/>
      <c r="GA161" s="469"/>
      <c r="GB161" s="469"/>
      <c r="GC161" s="469"/>
      <c r="GD161" s="469"/>
      <c r="GE161" s="469"/>
      <c r="GF161" s="469"/>
      <c r="GG161" s="469"/>
      <c r="GH161" s="469"/>
      <c r="GI161" s="469"/>
      <c r="GJ161" s="469"/>
      <c r="GK161" s="469"/>
    </row>
    <row r="162" ht="15.75" customHeight="1">
      <c r="A162" s="469"/>
      <c r="B162" s="469"/>
      <c r="C162" s="466"/>
      <c r="D162" s="466"/>
      <c r="E162" s="466"/>
      <c r="F162" s="466"/>
      <c r="G162" s="466"/>
      <c r="H162" s="466"/>
      <c r="I162" s="466"/>
      <c r="J162" s="467"/>
      <c r="K162" s="467"/>
      <c r="L162" s="467"/>
      <c r="M162" s="467"/>
      <c r="N162" s="467"/>
      <c r="O162" s="467"/>
      <c r="P162" s="467"/>
      <c r="Q162" s="467"/>
      <c r="R162" s="468"/>
      <c r="S162" s="468"/>
      <c r="T162" s="468"/>
      <c r="U162" s="469"/>
      <c r="V162" s="469"/>
      <c r="W162" s="469"/>
      <c r="X162" s="469"/>
      <c r="Y162" s="469"/>
      <c r="Z162" s="469"/>
      <c r="AA162" s="469"/>
      <c r="AB162" s="469"/>
      <c r="AC162" s="469"/>
      <c r="AD162" s="469"/>
      <c r="AE162" s="468"/>
      <c r="AF162" s="468"/>
      <c r="AG162" s="468"/>
      <c r="AH162" s="468"/>
      <c r="AI162" s="468"/>
      <c r="AJ162" s="468"/>
      <c r="AK162" s="468"/>
      <c r="AL162" s="468"/>
      <c r="AM162" s="468"/>
      <c r="AN162" s="468"/>
      <c r="AO162" s="468"/>
      <c r="AP162" s="468"/>
      <c r="AQ162" s="468"/>
      <c r="AR162" s="468"/>
      <c r="AS162" s="468"/>
      <c r="AT162" s="468"/>
      <c r="AU162" s="468"/>
      <c r="AV162" s="468"/>
      <c r="AW162" s="468"/>
      <c r="AX162" s="468"/>
      <c r="AY162" s="468"/>
      <c r="AZ162" s="468"/>
      <c r="BA162" s="468"/>
      <c r="BB162" s="468"/>
      <c r="BC162" s="468"/>
      <c r="BD162" s="468"/>
      <c r="BE162" s="468"/>
      <c r="BF162" s="468"/>
      <c r="BG162" s="468"/>
      <c r="BH162" s="468"/>
      <c r="BI162" s="468"/>
      <c r="BJ162" s="468"/>
      <c r="BK162" s="468"/>
      <c r="BL162" s="468"/>
      <c r="BM162" s="468"/>
      <c r="BN162" s="468"/>
      <c r="BO162" s="468"/>
      <c r="BP162" s="468"/>
      <c r="BQ162" s="468"/>
      <c r="BR162" s="468"/>
      <c r="BS162" s="468"/>
      <c r="BT162" s="468"/>
      <c r="BU162" s="468"/>
      <c r="BV162" s="468"/>
      <c r="BW162" s="479"/>
      <c r="BX162" s="479"/>
      <c r="BY162" s="479"/>
      <c r="BZ162" s="479"/>
      <c r="CA162" s="479"/>
      <c r="CB162" s="479"/>
      <c r="CC162" s="479"/>
      <c r="CD162" s="479"/>
      <c r="CE162" s="479"/>
      <c r="CF162" s="479"/>
      <c r="CG162" s="479"/>
      <c r="CH162" s="479"/>
      <c r="CI162" s="479"/>
      <c r="CJ162" s="479"/>
      <c r="CK162" s="479"/>
      <c r="CL162" s="479"/>
      <c r="CM162" s="479"/>
      <c r="CN162" s="479"/>
      <c r="CO162" s="479"/>
      <c r="CP162" s="479"/>
      <c r="CQ162" s="479"/>
      <c r="CR162" s="479"/>
      <c r="CS162" s="479"/>
      <c r="CT162" s="479"/>
      <c r="CU162" s="479"/>
      <c r="CV162" s="479"/>
      <c r="CW162" s="479"/>
      <c r="CX162" s="479"/>
      <c r="CY162" s="479"/>
      <c r="CZ162" s="479"/>
      <c r="DA162" s="479"/>
      <c r="DB162" s="479"/>
      <c r="DC162" s="479"/>
      <c r="DD162" s="479"/>
      <c r="DE162" s="479"/>
      <c r="DF162" s="479"/>
      <c r="DG162" s="479"/>
      <c r="DH162" s="479"/>
      <c r="DI162" s="479"/>
      <c r="DJ162" s="479"/>
      <c r="DK162" s="479"/>
      <c r="DL162" s="479"/>
      <c r="DM162" s="479"/>
      <c r="DN162" s="479"/>
      <c r="DO162" s="479"/>
      <c r="DP162" s="479"/>
      <c r="DQ162" s="479"/>
      <c r="DR162" s="479"/>
      <c r="DS162" s="479"/>
      <c r="DT162" s="479"/>
      <c r="DU162" s="479"/>
      <c r="DV162" s="479"/>
      <c r="DW162" s="468"/>
      <c r="DX162" s="468"/>
      <c r="DY162" s="468"/>
      <c r="DZ162" s="468"/>
      <c r="EA162" s="468"/>
      <c r="EB162" s="468"/>
      <c r="EC162" s="468"/>
      <c r="ED162" s="468"/>
      <c r="EE162" s="468"/>
      <c r="EF162" s="468"/>
      <c r="EG162" s="468"/>
      <c r="EH162" s="468"/>
      <c r="EI162" s="468"/>
      <c r="EJ162" s="468"/>
      <c r="EK162" s="468"/>
      <c r="EL162" s="468"/>
      <c r="EM162" s="468"/>
      <c r="EN162" s="468"/>
      <c r="EO162" s="468"/>
      <c r="EP162" s="468"/>
      <c r="EQ162" s="468"/>
      <c r="ER162" s="468"/>
      <c r="ES162" s="468"/>
      <c r="ET162" s="519"/>
      <c r="EU162" s="519"/>
      <c r="EV162" s="519"/>
      <c r="EW162" s="519"/>
      <c r="EX162" s="519"/>
      <c r="EY162" s="519"/>
      <c r="EZ162" s="519"/>
      <c r="FA162" s="519"/>
      <c r="FB162" s="519"/>
      <c r="FC162" s="519"/>
      <c r="FD162" s="519"/>
      <c r="FE162" s="519"/>
      <c r="FF162" s="519"/>
      <c r="FG162" s="519"/>
      <c r="FH162" s="519"/>
      <c r="FI162" s="519"/>
      <c r="FJ162" s="519"/>
      <c r="FK162" s="519"/>
      <c r="FL162" s="519"/>
      <c r="FM162" s="519"/>
      <c r="FN162" s="519"/>
      <c r="FO162" s="519"/>
      <c r="FP162" s="519"/>
      <c r="FQ162" s="468"/>
      <c r="FR162" s="471"/>
      <c r="FS162" s="468"/>
      <c r="FT162" s="473"/>
      <c r="FU162" s="474"/>
      <c r="FV162" s="469"/>
      <c r="FW162" s="469"/>
      <c r="FX162" s="469"/>
      <c r="FY162" s="469"/>
      <c r="FZ162" s="469"/>
      <c r="GA162" s="469"/>
      <c r="GB162" s="469"/>
      <c r="GC162" s="469"/>
      <c r="GD162" s="469"/>
      <c r="GE162" s="469"/>
      <c r="GF162" s="469"/>
      <c r="GG162" s="469"/>
      <c r="GH162" s="469"/>
      <c r="GI162" s="469"/>
      <c r="GJ162" s="469"/>
      <c r="GK162" s="469"/>
    </row>
    <row r="163" ht="15.75" customHeight="1">
      <c r="A163" s="469"/>
      <c r="B163" s="469"/>
      <c r="C163" s="466"/>
      <c r="D163" s="466"/>
      <c r="E163" s="466"/>
      <c r="F163" s="466"/>
      <c r="G163" s="466"/>
      <c r="H163" s="466"/>
      <c r="I163" s="466"/>
      <c r="J163" s="467"/>
      <c r="K163" s="467"/>
      <c r="L163" s="467"/>
      <c r="M163" s="467"/>
      <c r="N163" s="467"/>
      <c r="O163" s="467"/>
      <c r="P163" s="467"/>
      <c r="Q163" s="467"/>
      <c r="R163" s="468"/>
      <c r="S163" s="468"/>
      <c r="T163" s="468"/>
      <c r="U163" s="469"/>
      <c r="V163" s="469"/>
      <c r="W163" s="469"/>
      <c r="X163" s="469"/>
      <c r="Y163" s="469"/>
      <c r="Z163" s="469"/>
      <c r="AA163" s="469"/>
      <c r="AB163" s="469"/>
      <c r="AC163" s="469"/>
      <c r="AD163" s="469"/>
      <c r="AE163" s="468"/>
      <c r="AF163" s="468"/>
      <c r="AG163" s="468"/>
      <c r="AH163" s="468"/>
      <c r="AI163" s="468"/>
      <c r="AJ163" s="468"/>
      <c r="AK163" s="468"/>
      <c r="AL163" s="468"/>
      <c r="AM163" s="468"/>
      <c r="AN163" s="468"/>
      <c r="AO163" s="468"/>
      <c r="AP163" s="468"/>
      <c r="AQ163" s="468"/>
      <c r="AR163" s="468"/>
      <c r="AS163" s="468"/>
      <c r="AT163" s="468"/>
      <c r="AU163" s="468"/>
      <c r="AV163" s="468"/>
      <c r="AW163" s="468"/>
      <c r="AX163" s="468"/>
      <c r="AY163" s="468"/>
      <c r="AZ163" s="468"/>
      <c r="BA163" s="468"/>
      <c r="BB163" s="468"/>
      <c r="BC163" s="468"/>
      <c r="BD163" s="468"/>
      <c r="BE163" s="468"/>
      <c r="BF163" s="468"/>
      <c r="BG163" s="468"/>
      <c r="BH163" s="468"/>
      <c r="BI163" s="468"/>
      <c r="BJ163" s="468"/>
      <c r="BK163" s="468"/>
      <c r="BL163" s="468"/>
      <c r="BM163" s="468"/>
      <c r="BN163" s="468"/>
      <c r="BO163" s="468"/>
      <c r="BP163" s="468"/>
      <c r="BQ163" s="468"/>
      <c r="BR163" s="468"/>
      <c r="BS163" s="468"/>
      <c r="BT163" s="468"/>
      <c r="BU163" s="468"/>
      <c r="BV163" s="468"/>
      <c r="BW163" s="479"/>
      <c r="BX163" s="479"/>
      <c r="BY163" s="479"/>
      <c r="BZ163" s="479"/>
      <c r="CA163" s="479"/>
      <c r="CB163" s="479"/>
      <c r="CC163" s="479"/>
      <c r="CD163" s="479"/>
      <c r="CE163" s="479"/>
      <c r="CF163" s="479"/>
      <c r="CG163" s="479"/>
      <c r="CH163" s="479"/>
      <c r="CI163" s="479"/>
      <c r="CJ163" s="479"/>
      <c r="CK163" s="479"/>
      <c r="CL163" s="479"/>
      <c r="CM163" s="479"/>
      <c r="CN163" s="479"/>
      <c r="CO163" s="479"/>
      <c r="CP163" s="479"/>
      <c r="CQ163" s="479"/>
      <c r="CR163" s="479"/>
      <c r="CS163" s="479"/>
      <c r="CT163" s="479"/>
      <c r="CU163" s="479"/>
      <c r="CV163" s="479"/>
      <c r="CW163" s="479"/>
      <c r="CX163" s="479"/>
      <c r="CY163" s="479"/>
      <c r="CZ163" s="479"/>
      <c r="DA163" s="479"/>
      <c r="DB163" s="479"/>
      <c r="DC163" s="479"/>
      <c r="DD163" s="479"/>
      <c r="DE163" s="479"/>
      <c r="DF163" s="479"/>
      <c r="DG163" s="479"/>
      <c r="DH163" s="479"/>
      <c r="DI163" s="479"/>
      <c r="DJ163" s="479"/>
      <c r="DK163" s="479"/>
      <c r="DL163" s="479"/>
      <c r="DM163" s="479"/>
      <c r="DN163" s="479"/>
      <c r="DO163" s="479"/>
      <c r="DP163" s="479"/>
      <c r="DQ163" s="479"/>
      <c r="DR163" s="479"/>
      <c r="DS163" s="479"/>
      <c r="DT163" s="479"/>
      <c r="DU163" s="479"/>
      <c r="DV163" s="479"/>
      <c r="DW163" s="468"/>
      <c r="DX163" s="468"/>
      <c r="DY163" s="468"/>
      <c r="DZ163" s="468"/>
      <c r="EA163" s="468"/>
      <c r="EB163" s="468"/>
      <c r="EC163" s="468"/>
      <c r="ED163" s="468"/>
      <c r="EE163" s="468"/>
      <c r="EF163" s="468"/>
      <c r="EG163" s="468"/>
      <c r="EH163" s="468"/>
      <c r="EI163" s="468"/>
      <c r="EJ163" s="468"/>
      <c r="EK163" s="468"/>
      <c r="EL163" s="468"/>
      <c r="EM163" s="468"/>
      <c r="EN163" s="468"/>
      <c r="EO163" s="468"/>
      <c r="EP163" s="468"/>
      <c r="EQ163" s="468"/>
      <c r="ER163" s="468"/>
      <c r="ES163" s="468"/>
      <c r="ET163" s="520"/>
      <c r="EU163" s="520"/>
      <c r="EV163" s="520"/>
      <c r="EW163" s="520"/>
      <c r="EX163" s="520"/>
      <c r="EY163" s="520"/>
      <c r="EZ163" s="520"/>
      <c r="FA163" s="520"/>
      <c r="FB163" s="520"/>
      <c r="FC163" s="520"/>
      <c r="FD163" s="520"/>
      <c r="FE163" s="520"/>
      <c r="FF163" s="520"/>
      <c r="FG163" s="520"/>
      <c r="FH163" s="520"/>
      <c r="FI163" s="520"/>
      <c r="FJ163" s="520"/>
      <c r="FK163" s="520"/>
      <c r="FL163" s="520"/>
      <c r="FM163" s="520"/>
      <c r="FN163" s="520"/>
      <c r="FO163" s="520"/>
      <c r="FP163" s="520"/>
      <c r="FQ163" s="468"/>
      <c r="FR163" s="471"/>
      <c r="FS163" s="468"/>
      <c r="FT163" s="473"/>
      <c r="FU163" s="474"/>
      <c r="FV163" s="469"/>
      <c r="FW163" s="469"/>
      <c r="FX163" s="469"/>
      <c r="FY163" s="469"/>
      <c r="FZ163" s="469"/>
      <c r="GA163" s="469"/>
      <c r="GB163" s="469"/>
      <c r="GC163" s="469"/>
      <c r="GD163" s="469"/>
      <c r="GE163" s="469"/>
      <c r="GF163" s="469"/>
      <c r="GG163" s="469"/>
      <c r="GH163" s="469"/>
      <c r="GI163" s="469"/>
      <c r="GJ163" s="469"/>
      <c r="GK163" s="469"/>
    </row>
    <row r="164" ht="15.75" customHeight="1">
      <c r="A164" s="521"/>
      <c r="B164" s="521" t="s">
        <v>179</v>
      </c>
      <c r="C164" s="522">
        <v>140.0</v>
      </c>
      <c r="D164" s="522">
        <v>150.0</v>
      </c>
      <c r="E164" s="522">
        <v>158.0</v>
      </c>
      <c r="F164" s="522">
        <v>164.0</v>
      </c>
      <c r="G164" s="522">
        <v>170.0</v>
      </c>
      <c r="H164" s="522">
        <v>170.0</v>
      </c>
      <c r="I164" s="522">
        <v>173.0</v>
      </c>
      <c r="J164" s="522">
        <v>176.0</v>
      </c>
      <c r="K164" s="522">
        <v>176.0</v>
      </c>
      <c r="L164" s="522">
        <v>181.0</v>
      </c>
      <c r="M164" s="522">
        <v>181.0</v>
      </c>
      <c r="N164" s="522">
        <v>184.0</v>
      </c>
      <c r="O164" s="522">
        <v>184.0</v>
      </c>
      <c r="P164" s="522">
        <v>185.0</v>
      </c>
      <c r="Q164" s="522">
        <v>188.0</v>
      </c>
      <c r="R164" s="522">
        <v>188.0</v>
      </c>
      <c r="S164" s="522">
        <v>190.0</v>
      </c>
      <c r="T164" s="523">
        <v>190.0</v>
      </c>
      <c r="U164" s="523">
        <v>189.0</v>
      </c>
      <c r="V164" s="522">
        <v>189.0</v>
      </c>
      <c r="W164" s="522">
        <v>191.0</v>
      </c>
      <c r="X164" s="522">
        <v>192.0</v>
      </c>
      <c r="Y164" s="522">
        <v>193.0</v>
      </c>
      <c r="Z164" s="522">
        <v>193.0</v>
      </c>
      <c r="AA164" s="522">
        <v>193.0</v>
      </c>
      <c r="AB164" s="522">
        <v>193.0</v>
      </c>
      <c r="AC164" s="522">
        <v>193.0</v>
      </c>
      <c r="AD164" s="522">
        <v>193.0</v>
      </c>
      <c r="AE164" s="522">
        <v>198.0</v>
      </c>
      <c r="AF164" s="522">
        <v>199.0</v>
      </c>
      <c r="AG164" s="522">
        <v>199.0</v>
      </c>
      <c r="AH164" s="522">
        <v>201.0</v>
      </c>
      <c r="AI164" s="522">
        <v>202.0</v>
      </c>
      <c r="AJ164" s="522">
        <v>203.0</v>
      </c>
      <c r="AK164" s="522">
        <v>205.0</v>
      </c>
      <c r="AL164" s="522">
        <v>206.0</v>
      </c>
      <c r="AM164" s="522">
        <v>208.0</v>
      </c>
      <c r="AN164" s="522">
        <v>209.0</v>
      </c>
      <c r="AO164" s="522">
        <v>211.0</v>
      </c>
      <c r="AP164" s="522">
        <v>214.0</v>
      </c>
      <c r="AQ164" s="522">
        <v>215.0</v>
      </c>
      <c r="AR164" s="522">
        <v>226.0</v>
      </c>
      <c r="AS164" s="522">
        <v>238.0</v>
      </c>
      <c r="AT164" s="522">
        <v>242.0</v>
      </c>
      <c r="AU164" s="301">
        <v>262.0</v>
      </c>
      <c r="AV164" s="301">
        <v>297.0</v>
      </c>
      <c r="AW164" s="301">
        <v>312.0</v>
      </c>
      <c r="AX164" s="522">
        <v>315.0</v>
      </c>
      <c r="AY164" s="301">
        <v>330.0</v>
      </c>
      <c r="AZ164" s="301">
        <v>340.0</v>
      </c>
      <c r="BA164" s="522">
        <v>348.0</v>
      </c>
      <c r="BB164" s="522">
        <v>353.0</v>
      </c>
      <c r="BC164" s="522">
        <v>361.0</v>
      </c>
      <c r="BD164" s="301">
        <v>378.0</v>
      </c>
      <c r="BE164" s="522">
        <v>402.0</v>
      </c>
      <c r="BF164" s="524">
        <v>419.0</v>
      </c>
      <c r="BG164" s="524">
        <v>510.0</v>
      </c>
      <c r="BH164" s="522"/>
      <c r="BI164" s="522"/>
      <c r="BJ164" s="522">
        <v>602.0</v>
      </c>
      <c r="BK164" s="522"/>
      <c r="BL164" s="522"/>
      <c r="BM164" s="522"/>
      <c r="BN164" s="522"/>
      <c r="BO164" s="522"/>
      <c r="BP164" s="522"/>
      <c r="BQ164" s="522"/>
      <c r="BR164" s="522"/>
      <c r="BS164" s="522"/>
      <c r="BT164" s="522"/>
      <c r="BU164" s="522"/>
      <c r="BV164" s="522">
        <v>1366.0</v>
      </c>
      <c r="BW164" s="522"/>
      <c r="BX164" s="522"/>
      <c r="BY164" s="522"/>
      <c r="BZ164" s="522"/>
      <c r="CA164" s="522"/>
      <c r="CB164" s="522"/>
      <c r="CC164" s="522"/>
      <c r="CD164" s="522"/>
      <c r="CE164" s="522"/>
      <c r="CF164" s="522"/>
      <c r="CG164" s="522"/>
      <c r="CH164" s="522"/>
      <c r="CI164" s="522"/>
      <c r="CJ164" s="522"/>
      <c r="CK164" s="522"/>
      <c r="CL164" s="522"/>
      <c r="CM164" s="522"/>
      <c r="CN164" s="522"/>
      <c r="CO164" s="522"/>
      <c r="CP164" s="522"/>
      <c r="CQ164" s="522"/>
      <c r="CR164" s="522"/>
      <c r="CS164" s="522"/>
      <c r="CT164" s="522"/>
      <c r="CU164" s="522"/>
      <c r="CV164" s="522"/>
      <c r="CW164" s="522"/>
      <c r="CX164" s="522"/>
      <c r="CY164" s="522"/>
      <c r="CZ164" s="522"/>
      <c r="DA164" s="522"/>
      <c r="DB164" s="522"/>
      <c r="DC164" s="522"/>
      <c r="DD164" s="522"/>
      <c r="DE164" s="522"/>
      <c r="DF164" s="522"/>
      <c r="DG164" s="522"/>
      <c r="DH164" s="522"/>
      <c r="DI164" s="522"/>
      <c r="DJ164" s="522"/>
      <c r="DK164" s="522"/>
      <c r="DL164" s="522"/>
      <c r="DM164" s="522"/>
      <c r="DN164" s="522"/>
      <c r="DO164" s="522"/>
      <c r="DP164" s="522"/>
      <c r="DQ164" s="522"/>
      <c r="DR164" s="522"/>
      <c r="DS164" s="522"/>
      <c r="DT164" s="522"/>
      <c r="DU164" s="522"/>
      <c r="DV164" s="522"/>
      <c r="DW164" s="522"/>
      <c r="DX164" s="522"/>
      <c r="DY164" s="522"/>
      <c r="DZ164" s="522"/>
      <c r="EA164" s="522"/>
      <c r="EB164" s="522"/>
      <c r="EC164" s="522"/>
      <c r="ED164" s="522"/>
      <c r="EE164" s="522"/>
      <c r="EF164" s="522"/>
      <c r="EG164" s="522"/>
      <c r="EH164" s="522"/>
      <c r="EI164" s="522"/>
      <c r="EJ164" s="522"/>
      <c r="EK164" s="522"/>
      <c r="EL164" s="522"/>
      <c r="EM164" s="522"/>
      <c r="EN164" s="522"/>
      <c r="EO164" s="522"/>
      <c r="EP164" s="522"/>
      <c r="EQ164" s="522"/>
      <c r="ER164" s="522"/>
      <c r="ES164" s="522"/>
      <c r="ET164" s="525"/>
      <c r="EU164" s="525"/>
      <c r="EV164" s="525"/>
      <c r="EW164" s="525"/>
      <c r="EX164" s="526"/>
      <c r="EY164" s="526"/>
      <c r="EZ164" s="526"/>
      <c r="FA164" s="526"/>
      <c r="FB164" s="526"/>
      <c r="FC164" s="526"/>
      <c r="FD164" s="526"/>
      <c r="FE164" s="526"/>
      <c r="FF164" s="526"/>
      <c r="FG164" s="526"/>
      <c r="FH164" s="526"/>
      <c r="FI164" s="526"/>
      <c r="FJ164" s="526"/>
      <c r="FK164" s="526"/>
      <c r="FL164" s="526"/>
      <c r="FM164" s="526"/>
      <c r="FN164" s="526"/>
      <c r="FO164" s="526"/>
      <c r="FP164" s="526"/>
      <c r="FQ164" s="522"/>
      <c r="FR164" s="527"/>
      <c r="FS164" s="522"/>
      <c r="FT164" s="528"/>
      <c r="FU164" s="522"/>
      <c r="FV164" s="522"/>
      <c r="FW164" s="522"/>
      <c r="FX164" s="522"/>
      <c r="FY164" s="522"/>
      <c r="FZ164" s="522"/>
      <c r="GA164" s="522"/>
      <c r="GB164" s="522"/>
      <c r="GC164" s="522"/>
      <c r="GD164" s="522"/>
      <c r="GE164" s="142"/>
      <c r="GF164" s="142"/>
      <c r="GG164" s="142"/>
      <c r="GH164" s="142"/>
      <c r="GI164" s="142"/>
      <c r="GJ164" s="142"/>
      <c r="GK164" s="142"/>
    </row>
    <row r="165" ht="15.75" customHeight="1">
      <c r="A165" s="521"/>
      <c r="B165" s="521" t="s">
        <v>180</v>
      </c>
      <c r="C165" s="522">
        <v>60.0</v>
      </c>
      <c r="D165" s="522">
        <v>64.0</v>
      </c>
      <c r="E165" s="522">
        <v>69.0</v>
      </c>
      <c r="F165" s="522">
        <v>71.0</v>
      </c>
      <c r="G165" s="522">
        <v>71.0</v>
      </c>
      <c r="H165" s="522">
        <v>71.0</v>
      </c>
      <c r="I165" s="522">
        <v>72.0</v>
      </c>
      <c r="J165" s="522">
        <v>73.0</v>
      </c>
      <c r="K165" s="522">
        <v>76.0</v>
      </c>
      <c r="L165" s="522">
        <v>82.0</v>
      </c>
      <c r="M165" s="522">
        <v>83.0</v>
      </c>
      <c r="N165" s="522">
        <v>88.0</v>
      </c>
      <c r="O165" s="522">
        <v>91.0</v>
      </c>
      <c r="P165" s="301">
        <v>99.0</v>
      </c>
      <c r="Q165" s="529">
        <v>100.0</v>
      </c>
      <c r="R165" s="529">
        <v>102.0</v>
      </c>
      <c r="S165" s="529">
        <v>105.0</v>
      </c>
      <c r="T165" s="529">
        <v>105.0</v>
      </c>
      <c r="U165" s="529">
        <v>105.0</v>
      </c>
      <c r="V165" s="529">
        <v>108.0</v>
      </c>
      <c r="W165" s="529">
        <v>109.0</v>
      </c>
      <c r="X165" s="301">
        <v>125.0</v>
      </c>
      <c r="Y165" s="301">
        <v>132.0</v>
      </c>
      <c r="Z165" s="301">
        <v>142.0</v>
      </c>
      <c r="AA165" s="301">
        <v>164.0</v>
      </c>
      <c r="AB165" s="522">
        <v>164.0</v>
      </c>
      <c r="AC165" s="522">
        <v>169.0</v>
      </c>
      <c r="AD165" s="301">
        <v>185.0</v>
      </c>
      <c r="AE165" s="301">
        <v>194.0</v>
      </c>
      <c r="AF165" s="301">
        <v>203.0</v>
      </c>
      <c r="AG165" s="301">
        <v>211.0</v>
      </c>
      <c r="AH165" s="301">
        <v>272.0</v>
      </c>
      <c r="AI165" s="301">
        <v>292.0</v>
      </c>
      <c r="AJ165" s="301">
        <v>297.0</v>
      </c>
      <c r="AK165" s="301">
        <v>309.0</v>
      </c>
      <c r="AL165" s="301">
        <v>318.0</v>
      </c>
      <c r="AM165" s="301">
        <v>326.0</v>
      </c>
      <c r="AN165" s="522">
        <v>330.0</v>
      </c>
      <c r="AO165" s="522">
        <v>337.0</v>
      </c>
      <c r="AP165" s="522">
        <v>367.0</v>
      </c>
      <c r="AQ165" s="301">
        <v>384.0</v>
      </c>
      <c r="AR165" s="301">
        <v>397.0</v>
      </c>
      <c r="AS165" s="301">
        <v>409.0</v>
      </c>
      <c r="AT165" s="522">
        <v>415.0</v>
      </c>
      <c r="AU165" s="301">
        <v>429.0</v>
      </c>
      <c r="AV165" s="301">
        <v>443.0</v>
      </c>
      <c r="AW165" s="522">
        <v>449.0</v>
      </c>
      <c r="AX165" s="301">
        <v>459.0</v>
      </c>
      <c r="AY165" s="522">
        <v>462.0</v>
      </c>
      <c r="AZ165" s="522">
        <v>464.0</v>
      </c>
      <c r="BA165" s="522">
        <v>469.0</v>
      </c>
      <c r="BB165" s="522">
        <v>470.0</v>
      </c>
      <c r="BC165" s="530">
        <v>467.0</v>
      </c>
      <c r="BD165" s="522">
        <v>471.0</v>
      </c>
      <c r="BE165" s="522">
        <v>476.0</v>
      </c>
      <c r="BF165" s="524">
        <v>485.0</v>
      </c>
      <c r="BG165" s="524">
        <v>525.0</v>
      </c>
      <c r="BH165" s="522"/>
      <c r="BI165" s="522"/>
      <c r="BJ165" s="522">
        <v>558.0</v>
      </c>
      <c r="BK165" s="522"/>
      <c r="BL165" s="522"/>
      <c r="BM165" s="522"/>
      <c r="BN165" s="522"/>
      <c r="BO165" s="522"/>
      <c r="BP165" s="522"/>
      <c r="BQ165" s="522"/>
      <c r="BR165" s="522"/>
      <c r="BS165" s="522"/>
      <c r="BT165" s="522"/>
      <c r="BU165" s="522"/>
      <c r="BV165" s="522">
        <v>703.0</v>
      </c>
      <c r="BW165" s="522"/>
      <c r="BX165" s="522"/>
      <c r="BY165" s="522"/>
      <c r="BZ165" s="522"/>
      <c r="CA165" s="522"/>
      <c r="CB165" s="522"/>
      <c r="CC165" s="522"/>
      <c r="CD165" s="522"/>
      <c r="CE165" s="522"/>
      <c r="CF165" s="522"/>
      <c r="CG165" s="522"/>
      <c r="CH165" s="522"/>
      <c r="CI165" s="522"/>
      <c r="CJ165" s="522"/>
      <c r="CK165" s="522"/>
      <c r="CL165" s="522"/>
      <c r="CM165" s="522"/>
      <c r="CN165" s="522"/>
      <c r="CO165" s="522"/>
      <c r="CP165" s="522"/>
      <c r="CQ165" s="522"/>
      <c r="CR165" s="522"/>
      <c r="CS165" s="522"/>
      <c r="CT165" s="522"/>
      <c r="CU165" s="522"/>
      <c r="CV165" s="522"/>
      <c r="CW165" s="522"/>
      <c r="CX165" s="522"/>
      <c r="CY165" s="522"/>
      <c r="CZ165" s="522"/>
      <c r="DA165" s="522"/>
      <c r="DB165" s="522"/>
      <c r="DC165" s="522"/>
      <c r="DD165" s="522"/>
      <c r="DE165" s="522"/>
      <c r="DF165" s="522"/>
      <c r="DG165" s="522"/>
      <c r="DH165" s="522"/>
      <c r="DI165" s="522"/>
      <c r="DJ165" s="522"/>
      <c r="DK165" s="522"/>
      <c r="DL165" s="522"/>
      <c r="DM165" s="522"/>
      <c r="DN165" s="522"/>
      <c r="DO165" s="522"/>
      <c r="DP165" s="522"/>
      <c r="DQ165" s="522"/>
      <c r="DR165" s="522"/>
      <c r="DS165" s="522"/>
      <c r="DT165" s="522"/>
      <c r="DU165" s="522"/>
      <c r="DV165" s="522"/>
      <c r="DW165" s="522"/>
      <c r="DX165" s="522"/>
      <c r="DY165" s="522"/>
      <c r="DZ165" s="522"/>
      <c r="EA165" s="522"/>
      <c r="EB165" s="522"/>
      <c r="EC165" s="522"/>
      <c r="ED165" s="522"/>
      <c r="EE165" s="522"/>
      <c r="EF165" s="522"/>
      <c r="EG165" s="522"/>
      <c r="EH165" s="522"/>
      <c r="EI165" s="522"/>
      <c r="EJ165" s="522"/>
      <c r="EK165" s="522"/>
      <c r="EL165" s="522"/>
      <c r="EM165" s="522"/>
      <c r="EN165" s="522"/>
      <c r="EO165" s="522"/>
      <c r="EP165" s="522"/>
      <c r="EQ165" s="522"/>
      <c r="ER165" s="522"/>
      <c r="ES165" s="522"/>
      <c r="ET165" s="525"/>
      <c r="EU165" s="525"/>
      <c r="EV165" s="525"/>
      <c r="EW165" s="525"/>
      <c r="EX165" s="526"/>
      <c r="EY165" s="526"/>
      <c r="EZ165" s="526"/>
      <c r="FA165" s="526"/>
      <c r="FB165" s="526"/>
      <c r="FC165" s="526"/>
      <c r="FD165" s="526"/>
      <c r="FE165" s="526"/>
      <c r="FF165" s="526"/>
      <c r="FG165" s="526"/>
      <c r="FH165" s="526"/>
      <c r="FI165" s="526"/>
      <c r="FJ165" s="526"/>
      <c r="FK165" s="526"/>
      <c r="FL165" s="526"/>
      <c r="FM165" s="526"/>
      <c r="FN165" s="526"/>
      <c r="FO165" s="526"/>
      <c r="FP165" s="526"/>
      <c r="FQ165" s="522"/>
      <c r="FR165" s="527"/>
      <c r="FS165" s="522"/>
      <c r="FT165" s="528"/>
      <c r="FU165" s="522"/>
      <c r="FV165" s="522"/>
      <c r="FW165" s="522"/>
      <c r="FX165" s="522"/>
      <c r="FY165" s="522"/>
      <c r="FZ165" s="522"/>
      <c r="GA165" s="522"/>
      <c r="GB165" s="522"/>
      <c r="GC165" s="522"/>
      <c r="GD165" s="522"/>
      <c r="GE165" s="142"/>
      <c r="GF165" s="142"/>
      <c r="GG165" s="142"/>
      <c r="GH165" s="142"/>
      <c r="GI165" s="142"/>
      <c r="GJ165" s="142"/>
      <c r="GK165" s="142"/>
    </row>
    <row r="166" ht="15.75" customHeight="1">
      <c r="A166" s="521"/>
      <c r="B166" s="521" t="s">
        <v>181</v>
      </c>
      <c r="C166" s="522">
        <v>28.0</v>
      </c>
      <c r="D166" s="522">
        <v>28.0</v>
      </c>
      <c r="E166" s="531">
        <v>54.0</v>
      </c>
      <c r="F166" s="522">
        <v>58.0</v>
      </c>
      <c r="G166" s="522">
        <v>61.0</v>
      </c>
      <c r="H166" s="522">
        <v>61.0</v>
      </c>
      <c r="I166" s="522">
        <v>61.0</v>
      </c>
      <c r="J166" s="522">
        <v>64.0</v>
      </c>
      <c r="K166" s="522">
        <v>69.0</v>
      </c>
      <c r="L166" s="522">
        <v>70.0</v>
      </c>
      <c r="M166" s="301">
        <v>76.0</v>
      </c>
      <c r="N166" s="532">
        <v>81.0</v>
      </c>
      <c r="O166" s="532">
        <v>81.0</v>
      </c>
      <c r="P166" s="532">
        <v>83.0</v>
      </c>
      <c r="Q166" s="301">
        <v>96.0</v>
      </c>
      <c r="R166" s="301">
        <v>102.0</v>
      </c>
      <c r="S166" s="301">
        <v>140.0</v>
      </c>
      <c r="T166" s="522">
        <v>143.0</v>
      </c>
      <c r="U166" s="301">
        <v>162.0</v>
      </c>
      <c r="V166" s="522">
        <v>163.0</v>
      </c>
      <c r="W166" s="301">
        <v>173.0</v>
      </c>
      <c r="X166" s="522">
        <v>176.0</v>
      </c>
      <c r="Y166" s="522">
        <v>179.0</v>
      </c>
      <c r="Z166" s="301">
        <v>186.0</v>
      </c>
      <c r="AA166" s="522">
        <v>186.0</v>
      </c>
      <c r="AB166" s="522">
        <v>186.0</v>
      </c>
      <c r="AC166" s="522">
        <v>186.0</v>
      </c>
      <c r="AD166" s="522">
        <v>186.0</v>
      </c>
      <c r="AE166" s="522">
        <v>186.0</v>
      </c>
      <c r="AF166" s="522">
        <v>186.0</v>
      </c>
      <c r="AG166" s="522">
        <v>186.0</v>
      </c>
      <c r="AH166" s="522">
        <v>186.0</v>
      </c>
      <c r="AI166" s="522">
        <v>186.0</v>
      </c>
      <c r="AJ166" s="522">
        <v>186.0</v>
      </c>
      <c r="AK166" s="522">
        <v>186.0</v>
      </c>
      <c r="AL166" s="522">
        <v>186.0</v>
      </c>
      <c r="AM166" s="522">
        <v>186.0</v>
      </c>
      <c r="AN166" s="522">
        <v>186.0</v>
      </c>
      <c r="AO166" s="522">
        <v>186.0</v>
      </c>
      <c r="AP166" s="522">
        <v>188.0</v>
      </c>
      <c r="AQ166" s="522">
        <v>190.0</v>
      </c>
      <c r="AR166" s="522">
        <v>196.0</v>
      </c>
      <c r="AS166" s="522">
        <v>196.0</v>
      </c>
      <c r="AT166" s="522">
        <v>198.0</v>
      </c>
      <c r="AU166" s="522">
        <v>198.0</v>
      </c>
      <c r="AV166" s="522">
        <v>200.0</v>
      </c>
      <c r="AW166" s="522">
        <v>200.0</v>
      </c>
      <c r="AX166" s="522">
        <v>200.0</v>
      </c>
      <c r="AY166" s="522">
        <v>200.0</v>
      </c>
      <c r="AZ166" s="522">
        <v>201.0</v>
      </c>
      <c r="BA166" s="522">
        <v>204.0</v>
      </c>
      <c r="BB166" s="522">
        <v>205.0</v>
      </c>
      <c r="BC166" s="522">
        <v>205.0</v>
      </c>
      <c r="BD166" s="522">
        <v>208.0</v>
      </c>
      <c r="BE166" s="522">
        <v>209.0</v>
      </c>
      <c r="BF166" s="522">
        <v>213.0</v>
      </c>
      <c r="BG166" s="522">
        <v>223.0</v>
      </c>
      <c r="BH166" s="522"/>
      <c r="BI166" s="522"/>
      <c r="BJ166" s="522">
        <v>234.0</v>
      </c>
      <c r="BK166" s="522"/>
      <c r="BL166" s="522"/>
      <c r="BM166" s="522"/>
      <c r="BN166" s="522"/>
      <c r="BO166" s="522"/>
      <c r="BP166" s="522"/>
      <c r="BQ166" s="522"/>
      <c r="BR166" s="522"/>
      <c r="BS166" s="522"/>
      <c r="BT166" s="522"/>
      <c r="BU166" s="522"/>
      <c r="BV166" s="522">
        <v>392.0</v>
      </c>
      <c r="BW166" s="522"/>
      <c r="BX166" s="522"/>
      <c r="BY166" s="522"/>
      <c r="BZ166" s="522"/>
      <c r="CA166" s="522"/>
      <c r="CB166" s="522"/>
      <c r="CC166" s="522"/>
      <c r="CD166" s="522"/>
      <c r="CE166" s="522"/>
      <c r="CF166" s="522"/>
      <c r="CG166" s="522"/>
      <c r="CH166" s="522"/>
      <c r="CI166" s="522"/>
      <c r="CJ166" s="522"/>
      <c r="CK166" s="522"/>
      <c r="CL166" s="522"/>
      <c r="CM166" s="522"/>
      <c r="CN166" s="522"/>
      <c r="CO166" s="522"/>
      <c r="CP166" s="522"/>
      <c r="CQ166" s="522"/>
      <c r="CR166" s="522"/>
      <c r="CS166" s="522"/>
      <c r="CT166" s="522"/>
      <c r="CU166" s="522"/>
      <c r="CV166" s="522"/>
      <c r="CW166" s="522"/>
      <c r="CX166" s="522"/>
      <c r="CY166" s="522"/>
      <c r="CZ166" s="522"/>
      <c r="DA166" s="522"/>
      <c r="DB166" s="522"/>
      <c r="DC166" s="522"/>
      <c r="DD166" s="522"/>
      <c r="DE166" s="522"/>
      <c r="DF166" s="522"/>
      <c r="DG166" s="522"/>
      <c r="DH166" s="522"/>
      <c r="DI166" s="522"/>
      <c r="DJ166" s="522"/>
      <c r="DK166" s="522"/>
      <c r="DL166" s="522"/>
      <c r="DM166" s="522"/>
      <c r="DN166" s="522"/>
      <c r="DO166" s="522"/>
      <c r="DP166" s="522"/>
      <c r="DQ166" s="522"/>
      <c r="DR166" s="522"/>
      <c r="DS166" s="522"/>
      <c r="DT166" s="522"/>
      <c r="DU166" s="522"/>
      <c r="DV166" s="522"/>
      <c r="DW166" s="522"/>
      <c r="DX166" s="522"/>
      <c r="DY166" s="522"/>
      <c r="DZ166" s="522"/>
      <c r="EA166" s="522"/>
      <c r="EB166" s="522"/>
      <c r="EC166" s="522"/>
      <c r="ED166" s="522"/>
      <c r="EE166" s="522"/>
      <c r="EF166" s="522"/>
      <c r="EG166" s="522"/>
      <c r="EH166" s="522"/>
      <c r="EI166" s="522"/>
      <c r="EJ166" s="522"/>
      <c r="EK166" s="522"/>
      <c r="EL166" s="522"/>
      <c r="EM166" s="522"/>
      <c r="EN166" s="522"/>
      <c r="EO166" s="522"/>
      <c r="EP166" s="522"/>
      <c r="EQ166" s="522"/>
      <c r="ER166" s="522"/>
      <c r="ES166" s="522"/>
      <c r="ET166" s="525"/>
      <c r="EU166" s="525"/>
      <c r="EV166" s="525"/>
      <c r="EW166" s="525"/>
      <c r="EX166" s="526"/>
      <c r="EY166" s="526"/>
      <c r="EZ166" s="526"/>
      <c r="FA166" s="526"/>
      <c r="FB166" s="526"/>
      <c r="FC166" s="526"/>
      <c r="FD166" s="526"/>
      <c r="FE166" s="526"/>
      <c r="FF166" s="526"/>
      <c r="FG166" s="526"/>
      <c r="FH166" s="526"/>
      <c r="FI166" s="526"/>
      <c r="FJ166" s="526"/>
      <c r="FK166" s="526"/>
      <c r="FL166" s="526"/>
      <c r="FM166" s="526"/>
      <c r="FN166" s="526"/>
      <c r="FO166" s="526"/>
      <c r="FP166" s="526"/>
      <c r="FQ166" s="522"/>
      <c r="FR166" s="527"/>
      <c r="FS166" s="522"/>
      <c r="FT166" s="528"/>
      <c r="FU166" s="522"/>
      <c r="FV166" s="522"/>
      <c r="FW166" s="522"/>
      <c r="FX166" s="522"/>
      <c r="FY166" s="522"/>
      <c r="FZ166" s="522"/>
      <c r="GA166" s="522"/>
      <c r="GB166" s="522"/>
      <c r="GC166" s="522"/>
      <c r="GD166" s="522"/>
      <c r="GE166" s="142"/>
      <c r="GF166" s="142"/>
      <c r="GG166" s="142"/>
      <c r="GH166" s="142"/>
      <c r="GI166" s="142"/>
      <c r="GJ166" s="142"/>
      <c r="GK166" s="142"/>
    </row>
    <row r="167" ht="15.75" customHeight="1">
      <c r="A167" s="521"/>
      <c r="B167" s="521" t="s">
        <v>182</v>
      </c>
      <c r="C167" s="522">
        <v>21.0</v>
      </c>
      <c r="D167" s="522">
        <v>22.0</v>
      </c>
      <c r="E167" s="522">
        <v>22.0</v>
      </c>
      <c r="F167" s="522">
        <v>22.0</v>
      </c>
      <c r="G167" s="522">
        <v>22.0</v>
      </c>
      <c r="H167" s="522">
        <v>22.0</v>
      </c>
      <c r="I167" s="532">
        <v>25.0</v>
      </c>
      <c r="J167" s="301">
        <v>176.0</v>
      </c>
      <c r="K167" s="522">
        <v>176.0</v>
      </c>
      <c r="L167" s="522">
        <v>180.0</v>
      </c>
      <c r="M167" s="522">
        <v>180.0</v>
      </c>
      <c r="N167" s="522">
        <v>182.0</v>
      </c>
      <c r="O167" s="522">
        <v>182.0</v>
      </c>
      <c r="P167" s="522">
        <v>183.0</v>
      </c>
      <c r="Q167" s="522">
        <v>184.0</v>
      </c>
      <c r="R167" s="522">
        <v>184.0</v>
      </c>
      <c r="S167" s="522">
        <v>184.0</v>
      </c>
      <c r="T167" s="522">
        <v>185.0</v>
      </c>
      <c r="U167" s="522">
        <v>186.0</v>
      </c>
      <c r="V167" s="522">
        <v>187.0</v>
      </c>
      <c r="W167" s="522">
        <v>191.0</v>
      </c>
      <c r="X167" s="522">
        <v>193.0</v>
      </c>
      <c r="Y167" s="522">
        <v>193.0</v>
      </c>
      <c r="Z167" s="522">
        <v>193.0</v>
      </c>
      <c r="AA167" s="522">
        <v>194.0</v>
      </c>
      <c r="AB167" s="522">
        <v>195.0</v>
      </c>
      <c r="AC167" s="522">
        <v>195.0</v>
      </c>
      <c r="AD167" s="522">
        <v>195.0</v>
      </c>
      <c r="AE167" s="522">
        <v>197.0</v>
      </c>
      <c r="AF167" s="522">
        <v>197.0</v>
      </c>
      <c r="AG167" s="522">
        <v>199.0</v>
      </c>
      <c r="AH167" s="522">
        <v>199.0</v>
      </c>
      <c r="AI167" s="522">
        <v>199.0</v>
      </c>
      <c r="AJ167" s="522">
        <v>199.0</v>
      </c>
      <c r="AK167" s="522">
        <v>199.0</v>
      </c>
      <c r="AL167" s="522">
        <v>199.0</v>
      </c>
      <c r="AM167" s="522">
        <v>199.0</v>
      </c>
      <c r="AN167" s="522">
        <v>200.0</v>
      </c>
      <c r="AO167" s="522">
        <v>200.0</v>
      </c>
      <c r="AP167" s="522">
        <v>200.0</v>
      </c>
      <c r="AQ167" s="530">
        <v>199.0</v>
      </c>
      <c r="AR167" s="522">
        <v>199.0</v>
      </c>
      <c r="AS167" s="522">
        <v>200.0</v>
      </c>
      <c r="AT167" s="530">
        <v>199.0</v>
      </c>
      <c r="AU167" s="522">
        <v>199.0</v>
      </c>
      <c r="AV167" s="522">
        <v>200.0</v>
      </c>
      <c r="AW167" s="522">
        <v>201.0</v>
      </c>
      <c r="AX167" s="522">
        <v>202.0</v>
      </c>
      <c r="AY167" s="522">
        <v>205.0</v>
      </c>
      <c r="AZ167" s="530">
        <v>204.0</v>
      </c>
      <c r="BA167" s="522">
        <v>205.0</v>
      </c>
      <c r="BB167" s="522">
        <v>205.0</v>
      </c>
      <c r="BC167" s="522">
        <v>205.0</v>
      </c>
      <c r="BD167" s="522">
        <v>206.0</v>
      </c>
      <c r="BE167" s="522">
        <v>206.0</v>
      </c>
      <c r="BF167" s="522">
        <v>206.0</v>
      </c>
      <c r="BG167" s="522">
        <v>210.0</v>
      </c>
      <c r="BH167" s="522"/>
      <c r="BI167" s="522"/>
      <c r="BJ167" s="522">
        <v>215.0</v>
      </c>
      <c r="BK167" s="522"/>
      <c r="BL167" s="522"/>
      <c r="BM167" s="522"/>
      <c r="BN167" s="522"/>
      <c r="BO167" s="522"/>
      <c r="BP167" s="522"/>
      <c r="BQ167" s="522"/>
      <c r="BR167" s="522"/>
      <c r="BS167" s="522"/>
      <c r="BT167" s="522"/>
      <c r="BU167" s="522"/>
      <c r="BV167" s="522">
        <v>268.0</v>
      </c>
      <c r="BW167" s="522"/>
      <c r="BX167" s="522"/>
      <c r="BY167" s="522"/>
      <c r="BZ167" s="522"/>
      <c r="CA167" s="522"/>
      <c r="CB167" s="522"/>
      <c r="CC167" s="522"/>
      <c r="CD167" s="522"/>
      <c r="CE167" s="522"/>
      <c r="CF167" s="522"/>
      <c r="CG167" s="522"/>
      <c r="CH167" s="522"/>
      <c r="CI167" s="522"/>
      <c r="CJ167" s="522"/>
      <c r="CK167" s="522"/>
      <c r="CL167" s="522"/>
      <c r="CM167" s="522"/>
      <c r="CN167" s="522"/>
      <c r="CO167" s="522"/>
      <c r="CP167" s="522"/>
      <c r="CQ167" s="522"/>
      <c r="CR167" s="522"/>
      <c r="CS167" s="522"/>
      <c r="CT167" s="522"/>
      <c r="CU167" s="522"/>
      <c r="CV167" s="522"/>
      <c r="CW167" s="522"/>
      <c r="CX167" s="522"/>
      <c r="CY167" s="522"/>
      <c r="CZ167" s="522"/>
      <c r="DA167" s="522"/>
      <c r="DB167" s="522"/>
      <c r="DC167" s="522"/>
      <c r="DD167" s="522"/>
      <c r="DE167" s="522"/>
      <c r="DF167" s="522"/>
      <c r="DG167" s="522"/>
      <c r="DH167" s="522"/>
      <c r="DI167" s="522"/>
      <c r="DJ167" s="522"/>
      <c r="DK167" s="522"/>
      <c r="DL167" s="522"/>
      <c r="DM167" s="522"/>
      <c r="DN167" s="522"/>
      <c r="DO167" s="522"/>
      <c r="DP167" s="522"/>
      <c r="DQ167" s="522"/>
      <c r="DR167" s="522"/>
      <c r="DS167" s="522"/>
      <c r="DT167" s="522"/>
      <c r="DU167" s="522"/>
      <c r="DV167" s="522"/>
      <c r="DW167" s="522"/>
      <c r="DX167" s="522"/>
      <c r="DY167" s="522"/>
      <c r="DZ167" s="522"/>
      <c r="EA167" s="522"/>
      <c r="EB167" s="522"/>
      <c r="EC167" s="522"/>
      <c r="ED167" s="522"/>
      <c r="EE167" s="522"/>
      <c r="EF167" s="522"/>
      <c r="EG167" s="522"/>
      <c r="EH167" s="522"/>
      <c r="EI167" s="522"/>
      <c r="EJ167" s="522"/>
      <c r="EK167" s="522"/>
      <c r="EL167" s="522"/>
      <c r="EM167" s="522"/>
      <c r="EN167" s="522"/>
      <c r="EO167" s="522"/>
      <c r="EP167" s="522"/>
      <c r="EQ167" s="522"/>
      <c r="ER167" s="522"/>
      <c r="ES167" s="522"/>
      <c r="ET167" s="525"/>
      <c r="EU167" s="525"/>
      <c r="EV167" s="525"/>
      <c r="EW167" s="525"/>
      <c r="EX167" s="526"/>
      <c r="EY167" s="526"/>
      <c r="EZ167" s="526"/>
      <c r="FA167" s="526"/>
      <c r="FB167" s="526"/>
      <c r="FC167" s="526"/>
      <c r="FD167" s="526"/>
      <c r="FE167" s="526"/>
      <c r="FF167" s="526"/>
      <c r="FG167" s="526"/>
      <c r="FH167" s="526"/>
      <c r="FI167" s="526"/>
      <c r="FJ167" s="526"/>
      <c r="FK167" s="526"/>
      <c r="FL167" s="526"/>
      <c r="FM167" s="526"/>
      <c r="FN167" s="526"/>
      <c r="FO167" s="526"/>
      <c r="FP167" s="526"/>
      <c r="FQ167" s="522"/>
      <c r="FR167" s="527"/>
      <c r="FS167" s="522"/>
      <c r="FT167" s="528"/>
      <c r="FU167" s="522"/>
      <c r="FV167" s="522"/>
      <c r="FW167" s="522"/>
      <c r="FX167" s="522"/>
      <c r="FY167" s="522"/>
      <c r="FZ167" s="522"/>
      <c r="GA167" s="522"/>
      <c r="GB167" s="522"/>
      <c r="GC167" s="522"/>
      <c r="GD167" s="522"/>
      <c r="GE167" s="142"/>
      <c r="GF167" s="142"/>
      <c r="GG167" s="142"/>
      <c r="GH167" s="142"/>
      <c r="GI167" s="142"/>
      <c r="GJ167" s="142"/>
      <c r="GK167" s="142"/>
    </row>
    <row r="168" ht="15.75" customHeight="1">
      <c r="A168" s="521"/>
      <c r="B168" s="521" t="s">
        <v>183</v>
      </c>
      <c r="C168" s="522">
        <v>118.0</v>
      </c>
      <c r="D168" s="531">
        <v>131.0</v>
      </c>
      <c r="E168" s="522">
        <v>137.0</v>
      </c>
      <c r="F168" s="522">
        <v>141.0</v>
      </c>
      <c r="G168" s="522">
        <v>149.0</v>
      </c>
      <c r="H168" s="522">
        <v>155.0</v>
      </c>
      <c r="I168" s="522">
        <v>155.0</v>
      </c>
      <c r="J168" s="522">
        <v>155.0</v>
      </c>
      <c r="K168" s="522">
        <v>156.0</v>
      </c>
      <c r="L168" s="522">
        <v>156.0</v>
      </c>
      <c r="M168" s="522">
        <v>160.0</v>
      </c>
      <c r="N168" s="522">
        <v>162.0</v>
      </c>
      <c r="O168" s="523">
        <v>163.0</v>
      </c>
      <c r="P168" s="523">
        <v>162.0</v>
      </c>
      <c r="Q168" s="522">
        <v>162.0</v>
      </c>
      <c r="R168" s="522">
        <v>162.0</v>
      </c>
      <c r="S168" s="523">
        <v>162.0</v>
      </c>
      <c r="T168" s="523">
        <v>160.0</v>
      </c>
      <c r="U168" s="522">
        <v>160.0</v>
      </c>
      <c r="V168" s="523">
        <v>160.0</v>
      </c>
      <c r="W168" s="523">
        <v>158.0</v>
      </c>
      <c r="X168" s="522">
        <v>160.0</v>
      </c>
      <c r="Y168" s="522">
        <v>161.0</v>
      </c>
      <c r="Z168" s="522">
        <v>162.0</v>
      </c>
      <c r="AA168" s="522">
        <v>164.0</v>
      </c>
      <c r="AB168" s="522">
        <v>164.0</v>
      </c>
      <c r="AC168" s="522">
        <v>164.0</v>
      </c>
      <c r="AD168" s="522">
        <v>164.0</v>
      </c>
      <c r="AE168" s="522">
        <v>165.0</v>
      </c>
      <c r="AF168" s="522">
        <v>165.0</v>
      </c>
      <c r="AG168" s="522">
        <v>165.0</v>
      </c>
      <c r="AH168" s="522">
        <v>165.0</v>
      </c>
      <c r="AI168" s="522">
        <v>165.0</v>
      </c>
      <c r="AJ168" s="522">
        <v>165.0</v>
      </c>
      <c r="AK168" s="522">
        <v>165.0</v>
      </c>
      <c r="AL168" s="522">
        <v>165.0</v>
      </c>
      <c r="AM168" s="522">
        <v>165.0</v>
      </c>
      <c r="AN168" s="522">
        <v>165.0</v>
      </c>
      <c r="AO168" s="522">
        <v>176.0</v>
      </c>
      <c r="AP168" s="522">
        <v>182.0</v>
      </c>
      <c r="AQ168" s="522">
        <v>185.0</v>
      </c>
      <c r="AR168" s="522">
        <v>189.0</v>
      </c>
      <c r="AS168" s="522">
        <v>189.0</v>
      </c>
      <c r="AT168" s="522">
        <v>190.0</v>
      </c>
      <c r="AU168" s="522">
        <v>192.0</v>
      </c>
      <c r="AV168" s="522">
        <v>193.0</v>
      </c>
      <c r="AW168" s="522">
        <v>200.0</v>
      </c>
      <c r="AX168" s="522">
        <v>204.0</v>
      </c>
      <c r="AY168" s="522">
        <v>205.0</v>
      </c>
      <c r="AZ168" s="522">
        <v>210.0</v>
      </c>
      <c r="BA168" s="530">
        <v>207.0</v>
      </c>
      <c r="BB168" s="522">
        <v>208.0</v>
      </c>
      <c r="BC168" s="522">
        <v>208.0</v>
      </c>
      <c r="BD168" s="522">
        <v>208.0</v>
      </c>
      <c r="BE168" s="522">
        <v>209.0</v>
      </c>
      <c r="BF168" s="522">
        <v>209.0</v>
      </c>
      <c r="BG168" s="522">
        <v>213.0</v>
      </c>
      <c r="BH168" s="522"/>
      <c r="BI168" s="522"/>
      <c r="BJ168" s="522">
        <v>215.0</v>
      </c>
      <c r="BK168" s="522"/>
      <c r="BL168" s="522"/>
      <c r="BM168" s="522"/>
      <c r="BN168" s="522"/>
      <c r="BO168" s="522"/>
      <c r="BP168" s="522"/>
      <c r="BQ168" s="522"/>
      <c r="BR168" s="522"/>
      <c r="BS168" s="522"/>
      <c r="BT168" s="522"/>
      <c r="BU168" s="522"/>
      <c r="BV168" s="522">
        <v>253.0</v>
      </c>
      <c r="BW168" s="522"/>
      <c r="BX168" s="522"/>
      <c r="BY168" s="522"/>
      <c r="BZ168" s="522"/>
      <c r="CA168" s="522"/>
      <c r="CB168" s="522"/>
      <c r="CC168" s="522"/>
      <c r="CD168" s="522"/>
      <c r="CE168" s="522"/>
      <c r="CF168" s="522"/>
      <c r="CG168" s="522"/>
      <c r="CH168" s="522"/>
      <c r="CI168" s="522"/>
      <c r="CJ168" s="522"/>
      <c r="CK168" s="522"/>
      <c r="CL168" s="522"/>
      <c r="CM168" s="522"/>
      <c r="CN168" s="522"/>
      <c r="CO168" s="522"/>
      <c r="CP168" s="522"/>
      <c r="CQ168" s="522"/>
      <c r="CR168" s="522"/>
      <c r="CS168" s="522"/>
      <c r="CT168" s="522"/>
      <c r="CU168" s="522"/>
      <c r="CV168" s="522"/>
      <c r="CW168" s="522"/>
      <c r="CX168" s="522"/>
      <c r="CY168" s="522"/>
      <c r="CZ168" s="522"/>
      <c r="DA168" s="522"/>
      <c r="DB168" s="522"/>
      <c r="DC168" s="522"/>
      <c r="DD168" s="522"/>
      <c r="DE168" s="522"/>
      <c r="DF168" s="522"/>
      <c r="DG168" s="522"/>
      <c r="DH168" s="522"/>
      <c r="DI168" s="522"/>
      <c r="DJ168" s="522"/>
      <c r="DK168" s="522"/>
      <c r="DL168" s="522"/>
      <c r="DM168" s="522"/>
      <c r="DN168" s="522"/>
      <c r="DO168" s="522"/>
      <c r="DP168" s="522"/>
      <c r="DQ168" s="522"/>
      <c r="DR168" s="522"/>
      <c r="DS168" s="522"/>
      <c r="DT168" s="522"/>
      <c r="DU168" s="522"/>
      <c r="DV168" s="522"/>
      <c r="DW168" s="522"/>
      <c r="DX168" s="522"/>
      <c r="DY168" s="522"/>
      <c r="DZ168" s="522"/>
      <c r="EA168" s="522"/>
      <c r="EB168" s="522"/>
      <c r="EC168" s="522"/>
      <c r="ED168" s="522"/>
      <c r="EE168" s="522"/>
      <c r="EF168" s="522"/>
      <c r="EG168" s="522"/>
      <c r="EH168" s="522"/>
      <c r="EI168" s="522"/>
      <c r="EJ168" s="522"/>
      <c r="EK168" s="522"/>
      <c r="EL168" s="522"/>
      <c r="EM168" s="522"/>
      <c r="EN168" s="522"/>
      <c r="EO168" s="522"/>
      <c r="EP168" s="522"/>
      <c r="EQ168" s="522"/>
      <c r="ER168" s="522"/>
      <c r="ES168" s="522"/>
      <c r="ET168" s="525"/>
      <c r="EU168" s="525"/>
      <c r="EV168" s="525"/>
      <c r="EW168" s="525"/>
      <c r="EX168" s="526"/>
      <c r="EY168" s="526"/>
      <c r="EZ168" s="526"/>
      <c r="FA168" s="526"/>
      <c r="FB168" s="526"/>
      <c r="FC168" s="526"/>
      <c r="FD168" s="526"/>
      <c r="FE168" s="526"/>
      <c r="FF168" s="526"/>
      <c r="FG168" s="526"/>
      <c r="FH168" s="526"/>
      <c r="FI168" s="526"/>
      <c r="FJ168" s="526"/>
      <c r="FK168" s="526"/>
      <c r="FL168" s="526"/>
      <c r="FM168" s="526"/>
      <c r="FN168" s="526"/>
      <c r="FO168" s="526"/>
      <c r="FP168" s="526"/>
      <c r="FQ168" s="522"/>
      <c r="FR168" s="527"/>
      <c r="FS168" s="522"/>
      <c r="FT168" s="528"/>
      <c r="FU168" s="522"/>
      <c r="FV168" s="522"/>
      <c r="FW168" s="522"/>
      <c r="FX168" s="522"/>
      <c r="FY168" s="522"/>
      <c r="FZ168" s="522"/>
      <c r="GA168" s="522"/>
      <c r="GB168" s="522"/>
      <c r="GC168" s="522"/>
      <c r="GD168" s="522"/>
      <c r="GE168" s="142"/>
      <c r="GF168" s="142"/>
      <c r="GG168" s="142"/>
      <c r="GH168" s="142"/>
      <c r="GI168" s="142"/>
      <c r="GJ168" s="142"/>
      <c r="GK168" s="142"/>
    </row>
    <row r="169" ht="15.75" customHeight="1">
      <c r="A169" s="521"/>
      <c r="B169" s="521" t="s">
        <v>184</v>
      </c>
      <c r="C169" s="522">
        <v>8.0</v>
      </c>
      <c r="D169" s="522">
        <v>8.0</v>
      </c>
      <c r="E169" s="522">
        <v>9.0</v>
      </c>
      <c r="F169" s="522">
        <v>9.0</v>
      </c>
      <c r="G169" s="522">
        <v>10.0</v>
      </c>
      <c r="H169" s="522">
        <v>10.0</v>
      </c>
      <c r="I169" s="522">
        <v>10.0</v>
      </c>
      <c r="J169" s="522">
        <v>10.0</v>
      </c>
      <c r="K169" s="522">
        <v>10.0</v>
      </c>
      <c r="L169" s="522">
        <v>10.0</v>
      </c>
      <c r="M169" s="522">
        <v>10.0</v>
      </c>
      <c r="N169" s="522">
        <v>10.0</v>
      </c>
      <c r="O169" s="522">
        <v>10.0</v>
      </c>
      <c r="P169" s="522">
        <v>10.0</v>
      </c>
      <c r="Q169" s="522">
        <v>10.0</v>
      </c>
      <c r="R169" s="522">
        <v>10.0</v>
      </c>
      <c r="S169" s="522">
        <v>10.0</v>
      </c>
      <c r="T169" s="522">
        <v>10.0</v>
      </c>
      <c r="U169" s="522">
        <v>10.0</v>
      </c>
      <c r="V169" s="522">
        <v>10.0</v>
      </c>
      <c r="W169" s="522">
        <v>10.0</v>
      </c>
      <c r="X169" s="522">
        <v>11.0</v>
      </c>
      <c r="Y169" s="522">
        <v>11.0</v>
      </c>
      <c r="Z169" s="522">
        <v>11.0</v>
      </c>
      <c r="AA169" s="522">
        <v>11.0</v>
      </c>
      <c r="AB169" s="522">
        <v>11.0</v>
      </c>
      <c r="AC169" s="522">
        <v>11.0</v>
      </c>
      <c r="AD169" s="522">
        <v>11.0</v>
      </c>
      <c r="AE169" s="522">
        <v>11.0</v>
      </c>
      <c r="AF169" s="522">
        <v>11.0</v>
      </c>
      <c r="AG169" s="522">
        <v>11.0</v>
      </c>
      <c r="AH169" s="522">
        <v>11.0</v>
      </c>
      <c r="AI169" s="522">
        <v>11.0</v>
      </c>
      <c r="AJ169" s="522">
        <v>11.0</v>
      </c>
      <c r="AK169" s="522">
        <v>14.0</v>
      </c>
      <c r="AL169" s="522">
        <v>14.0</v>
      </c>
      <c r="AM169" s="522">
        <v>14.0</v>
      </c>
      <c r="AN169" s="522">
        <v>14.0</v>
      </c>
      <c r="AO169" s="522">
        <v>19.0</v>
      </c>
      <c r="AP169" s="522">
        <v>22.0</v>
      </c>
      <c r="AQ169" s="522">
        <v>23.0</v>
      </c>
      <c r="AR169" s="522">
        <v>25.0</v>
      </c>
      <c r="AS169" s="522">
        <v>30.0</v>
      </c>
      <c r="AT169" s="522">
        <v>30.0</v>
      </c>
      <c r="AU169" s="522">
        <v>31.0</v>
      </c>
      <c r="AV169" s="522">
        <v>32.0</v>
      </c>
      <c r="AW169" s="522">
        <v>33.0</v>
      </c>
      <c r="AX169" s="522">
        <v>35.0</v>
      </c>
      <c r="AY169" s="522">
        <v>35.0</v>
      </c>
      <c r="AZ169" s="522">
        <v>37.0</v>
      </c>
      <c r="BA169" s="301">
        <v>42.0</v>
      </c>
      <c r="BB169" s="522">
        <v>44.0</v>
      </c>
      <c r="BC169" s="522">
        <v>45.0</v>
      </c>
      <c r="BD169" s="522">
        <v>45.0</v>
      </c>
      <c r="BE169" s="522">
        <v>49.0</v>
      </c>
      <c r="BF169" s="522">
        <v>52.0</v>
      </c>
      <c r="BG169" s="522">
        <v>62.0</v>
      </c>
      <c r="BH169" s="522"/>
      <c r="BI169" s="522"/>
      <c r="BJ169" s="522">
        <v>70.0</v>
      </c>
      <c r="BK169" s="522"/>
      <c r="BL169" s="522"/>
      <c r="BM169" s="522"/>
      <c r="BN169" s="522"/>
      <c r="BO169" s="522"/>
      <c r="BP169" s="522"/>
      <c r="BQ169" s="522"/>
      <c r="BR169" s="522"/>
      <c r="BS169" s="522"/>
      <c r="BT169" s="522"/>
      <c r="BU169" s="522"/>
      <c r="BV169" s="522">
        <v>171.0</v>
      </c>
      <c r="BW169" s="522"/>
      <c r="BX169" s="522"/>
      <c r="BY169" s="522"/>
      <c r="BZ169" s="522"/>
      <c r="CA169" s="522"/>
      <c r="CB169" s="522"/>
      <c r="CC169" s="522"/>
      <c r="CD169" s="522"/>
      <c r="CE169" s="522"/>
      <c r="CF169" s="522"/>
      <c r="CG169" s="522"/>
      <c r="CH169" s="522"/>
      <c r="CI169" s="522"/>
      <c r="CJ169" s="522"/>
      <c r="CK169" s="522"/>
      <c r="CL169" s="522"/>
      <c r="CM169" s="522"/>
      <c r="CN169" s="522"/>
      <c r="CO169" s="522"/>
      <c r="CP169" s="522"/>
      <c r="CQ169" s="522"/>
      <c r="CR169" s="522"/>
      <c r="CS169" s="522"/>
      <c r="CT169" s="522"/>
      <c r="CU169" s="522"/>
      <c r="CV169" s="522"/>
      <c r="CW169" s="522"/>
      <c r="CX169" s="522"/>
      <c r="CY169" s="522"/>
      <c r="CZ169" s="522"/>
      <c r="DA169" s="522"/>
      <c r="DB169" s="522"/>
      <c r="DC169" s="522"/>
      <c r="DD169" s="522"/>
      <c r="DE169" s="522"/>
      <c r="DF169" s="522"/>
      <c r="DG169" s="522"/>
      <c r="DH169" s="522"/>
      <c r="DI169" s="522"/>
      <c r="DJ169" s="522"/>
      <c r="DK169" s="522"/>
      <c r="DL169" s="522"/>
      <c r="DM169" s="522"/>
      <c r="DN169" s="522"/>
      <c r="DO169" s="522"/>
      <c r="DP169" s="522"/>
      <c r="DQ169" s="522"/>
      <c r="DR169" s="522"/>
      <c r="DS169" s="522"/>
      <c r="DT169" s="522"/>
      <c r="DU169" s="522"/>
      <c r="DV169" s="522"/>
      <c r="DW169" s="522"/>
      <c r="DX169" s="522"/>
      <c r="DY169" s="522"/>
      <c r="DZ169" s="522"/>
      <c r="EA169" s="522"/>
      <c r="EB169" s="522"/>
      <c r="EC169" s="522"/>
      <c r="ED169" s="522"/>
      <c r="EE169" s="522"/>
      <c r="EF169" s="522"/>
      <c r="EG169" s="522"/>
      <c r="EH169" s="522"/>
      <c r="EI169" s="522"/>
      <c r="EJ169" s="522"/>
      <c r="EK169" s="522"/>
      <c r="EL169" s="522"/>
      <c r="EM169" s="522"/>
      <c r="EN169" s="522"/>
      <c r="EO169" s="522"/>
      <c r="EP169" s="522"/>
      <c r="EQ169" s="522"/>
      <c r="ER169" s="522"/>
      <c r="ES169" s="522"/>
      <c r="ET169" s="525"/>
      <c r="EU169" s="525"/>
      <c r="EV169" s="525"/>
      <c r="EW169" s="525"/>
      <c r="EX169" s="526"/>
      <c r="EY169" s="526"/>
      <c r="EZ169" s="526"/>
      <c r="FA169" s="526"/>
      <c r="FB169" s="526"/>
      <c r="FC169" s="526"/>
      <c r="FD169" s="526"/>
      <c r="FE169" s="526"/>
      <c r="FF169" s="526"/>
      <c r="FG169" s="526"/>
      <c r="FH169" s="526"/>
      <c r="FI169" s="526"/>
      <c r="FJ169" s="526"/>
      <c r="FK169" s="526"/>
      <c r="FL169" s="526"/>
      <c r="FM169" s="526"/>
      <c r="FN169" s="526"/>
      <c r="FO169" s="526"/>
      <c r="FP169" s="526"/>
      <c r="FQ169" s="522"/>
      <c r="FR169" s="527"/>
      <c r="FS169" s="522"/>
      <c r="FT169" s="528"/>
      <c r="FU169" s="522"/>
      <c r="FV169" s="522"/>
      <c r="FW169" s="522"/>
      <c r="FX169" s="522"/>
      <c r="FY169" s="522"/>
      <c r="FZ169" s="522"/>
      <c r="GA169" s="522"/>
      <c r="GB169" s="522"/>
      <c r="GC169" s="522"/>
      <c r="GD169" s="522"/>
      <c r="GE169" s="142"/>
      <c r="GF169" s="142"/>
      <c r="GG169" s="142"/>
      <c r="GH169" s="142"/>
      <c r="GI169" s="142"/>
      <c r="GJ169" s="142"/>
      <c r="GK169" s="142"/>
    </row>
    <row r="170" ht="15.75" customHeight="1">
      <c r="A170" s="521"/>
      <c r="B170" s="521" t="s">
        <v>185</v>
      </c>
      <c r="C170" s="522">
        <v>22.0</v>
      </c>
      <c r="D170" s="531">
        <v>46.0</v>
      </c>
      <c r="E170" s="532">
        <v>62.0</v>
      </c>
      <c r="F170" s="522">
        <v>65.0</v>
      </c>
      <c r="G170" s="522">
        <v>66.0</v>
      </c>
      <c r="H170" s="522">
        <v>66.0</v>
      </c>
      <c r="I170" s="522">
        <v>67.0</v>
      </c>
      <c r="J170" s="522">
        <v>68.0</v>
      </c>
      <c r="K170" s="522">
        <v>70.0</v>
      </c>
      <c r="L170" s="522">
        <v>73.0</v>
      </c>
      <c r="M170" s="522">
        <v>73.0</v>
      </c>
      <c r="N170" s="522">
        <v>74.0</v>
      </c>
      <c r="O170" s="522">
        <v>74.0</v>
      </c>
      <c r="P170" s="522">
        <v>75.0</v>
      </c>
      <c r="Q170" s="522">
        <v>75.0</v>
      </c>
      <c r="R170" s="522">
        <v>75.0</v>
      </c>
      <c r="S170" s="522">
        <v>75.0</v>
      </c>
      <c r="T170" s="522">
        <v>75.0</v>
      </c>
      <c r="U170" s="523">
        <v>75.0</v>
      </c>
      <c r="V170" s="523">
        <v>74.0</v>
      </c>
      <c r="W170" s="522">
        <v>74.0</v>
      </c>
      <c r="X170" s="522">
        <v>76.0</v>
      </c>
      <c r="Y170" s="522">
        <v>76.0</v>
      </c>
      <c r="Z170" s="522">
        <v>77.0</v>
      </c>
      <c r="AA170" s="522">
        <v>80.0</v>
      </c>
      <c r="AB170" s="522">
        <v>80.0</v>
      </c>
      <c r="AC170" s="301">
        <v>85.0</v>
      </c>
      <c r="AD170" s="522">
        <v>85.0</v>
      </c>
      <c r="AE170" s="522">
        <v>85.0</v>
      </c>
      <c r="AF170" s="522">
        <v>85.0</v>
      </c>
      <c r="AG170" s="522">
        <v>85.0</v>
      </c>
      <c r="AH170" s="522">
        <v>85.0</v>
      </c>
      <c r="AI170" s="522">
        <v>85.0</v>
      </c>
      <c r="AJ170" s="522">
        <v>85.0</v>
      </c>
      <c r="AK170" s="522">
        <v>85.0</v>
      </c>
      <c r="AL170" s="522">
        <v>85.0</v>
      </c>
      <c r="AM170" s="522">
        <v>85.0</v>
      </c>
      <c r="AN170" s="522">
        <v>85.0</v>
      </c>
      <c r="AO170" s="522">
        <v>85.0</v>
      </c>
      <c r="AP170" s="522">
        <v>85.0</v>
      </c>
      <c r="AQ170" s="522">
        <v>85.0</v>
      </c>
      <c r="AR170" s="522">
        <v>85.0</v>
      </c>
      <c r="AS170" s="522">
        <v>86.0</v>
      </c>
      <c r="AT170" s="522">
        <v>86.0</v>
      </c>
      <c r="AU170" s="522">
        <v>88.0</v>
      </c>
      <c r="AV170" s="522">
        <v>89.0</v>
      </c>
      <c r="AW170" s="301">
        <v>96.0</v>
      </c>
      <c r="AX170" s="522">
        <v>96.0</v>
      </c>
      <c r="AY170" s="522">
        <v>97.0</v>
      </c>
      <c r="AZ170" s="522">
        <v>97.0</v>
      </c>
      <c r="BA170" s="522">
        <v>98.0</v>
      </c>
      <c r="BB170" s="522">
        <v>98.0</v>
      </c>
      <c r="BC170" s="522">
        <v>98.0</v>
      </c>
      <c r="BD170" s="522">
        <v>99.0</v>
      </c>
      <c r="BE170" s="522">
        <v>103.0</v>
      </c>
      <c r="BF170" s="522">
        <v>104.0</v>
      </c>
      <c r="BG170" s="522">
        <v>105.0</v>
      </c>
      <c r="BH170" s="522"/>
      <c r="BI170" s="522"/>
      <c r="BJ170" s="522">
        <v>116.0</v>
      </c>
      <c r="BK170" s="522"/>
      <c r="BL170" s="522"/>
      <c r="BM170" s="522"/>
      <c r="BN170" s="522"/>
      <c r="BO170" s="522"/>
      <c r="BP170" s="522"/>
      <c r="BQ170" s="522"/>
      <c r="BR170" s="522"/>
      <c r="BS170" s="522"/>
      <c r="BT170" s="522"/>
      <c r="BU170" s="522"/>
      <c r="BV170" s="522">
        <v>152.0</v>
      </c>
      <c r="BW170" s="522"/>
      <c r="BX170" s="522"/>
      <c r="BY170" s="522"/>
      <c r="BZ170" s="522"/>
      <c r="CA170" s="522"/>
      <c r="CB170" s="522"/>
      <c r="CC170" s="522"/>
      <c r="CD170" s="522"/>
      <c r="CE170" s="522"/>
      <c r="CF170" s="522"/>
      <c r="CG170" s="522"/>
      <c r="CH170" s="522"/>
      <c r="CI170" s="522"/>
      <c r="CJ170" s="522"/>
      <c r="CK170" s="522"/>
      <c r="CL170" s="522"/>
      <c r="CM170" s="522"/>
      <c r="CN170" s="522"/>
      <c r="CO170" s="522"/>
      <c r="CP170" s="522"/>
      <c r="CQ170" s="522"/>
      <c r="CR170" s="522"/>
      <c r="CS170" s="522"/>
      <c r="CT170" s="522"/>
      <c r="CU170" s="522"/>
      <c r="CV170" s="522"/>
      <c r="CW170" s="522"/>
      <c r="CX170" s="522"/>
      <c r="CY170" s="522"/>
      <c r="CZ170" s="522"/>
      <c r="DA170" s="522"/>
      <c r="DB170" s="522"/>
      <c r="DC170" s="522"/>
      <c r="DD170" s="522"/>
      <c r="DE170" s="522"/>
      <c r="DF170" s="522"/>
      <c r="DG170" s="522"/>
      <c r="DH170" s="522"/>
      <c r="DI170" s="522"/>
      <c r="DJ170" s="522"/>
      <c r="DK170" s="522"/>
      <c r="DL170" s="522"/>
      <c r="DM170" s="522"/>
      <c r="DN170" s="522"/>
      <c r="DO170" s="522"/>
      <c r="DP170" s="522"/>
      <c r="DQ170" s="522"/>
      <c r="DR170" s="522"/>
      <c r="DS170" s="522"/>
      <c r="DT170" s="522"/>
      <c r="DU170" s="522"/>
      <c r="DV170" s="522"/>
      <c r="DW170" s="522"/>
      <c r="DX170" s="522"/>
      <c r="DY170" s="522"/>
      <c r="DZ170" s="522"/>
      <c r="EA170" s="522"/>
      <c r="EB170" s="522"/>
      <c r="EC170" s="522"/>
      <c r="ED170" s="522"/>
      <c r="EE170" s="522"/>
      <c r="EF170" s="522"/>
      <c r="EG170" s="522"/>
      <c r="EH170" s="522"/>
      <c r="EI170" s="522"/>
      <c r="EJ170" s="522"/>
      <c r="EK170" s="522"/>
      <c r="EL170" s="522"/>
      <c r="EM170" s="522"/>
      <c r="EN170" s="522"/>
      <c r="EO170" s="522"/>
      <c r="EP170" s="522"/>
      <c r="EQ170" s="522"/>
      <c r="ER170" s="522"/>
      <c r="ES170" s="522"/>
      <c r="ET170" s="525"/>
      <c r="EU170" s="525"/>
      <c r="EV170" s="525"/>
      <c r="EW170" s="525"/>
      <c r="EX170" s="526"/>
      <c r="EY170" s="526"/>
      <c r="EZ170" s="526"/>
      <c r="FA170" s="526"/>
      <c r="FB170" s="526"/>
      <c r="FC170" s="526"/>
      <c r="FD170" s="526"/>
      <c r="FE170" s="526"/>
      <c r="FF170" s="526"/>
      <c r="FG170" s="526"/>
      <c r="FH170" s="526"/>
      <c r="FI170" s="526"/>
      <c r="FJ170" s="526"/>
      <c r="FK170" s="526"/>
      <c r="FL170" s="526"/>
      <c r="FM170" s="526"/>
      <c r="FN170" s="526"/>
      <c r="FO170" s="526"/>
      <c r="FP170" s="526"/>
      <c r="FQ170" s="522"/>
      <c r="FR170" s="527"/>
      <c r="FS170" s="522"/>
      <c r="FT170" s="528"/>
      <c r="FU170" s="522"/>
      <c r="FV170" s="522"/>
      <c r="FW170" s="522"/>
      <c r="FX170" s="522"/>
      <c r="FY170" s="522"/>
      <c r="FZ170" s="522"/>
      <c r="GA170" s="522"/>
      <c r="GB170" s="522"/>
      <c r="GC170" s="522"/>
      <c r="GD170" s="522"/>
      <c r="GE170" s="142"/>
      <c r="GF170" s="142"/>
      <c r="GG170" s="142"/>
      <c r="GH170" s="142"/>
      <c r="GI170" s="142"/>
      <c r="GJ170" s="142"/>
      <c r="GK170" s="142"/>
    </row>
    <row r="171" ht="15.75" customHeight="1">
      <c r="A171" s="521"/>
      <c r="B171" s="521" t="s">
        <v>186</v>
      </c>
      <c r="C171" s="522">
        <v>12.0</v>
      </c>
      <c r="D171" s="522">
        <v>12.0</v>
      </c>
      <c r="E171" s="522">
        <v>12.0</v>
      </c>
      <c r="F171" s="522">
        <v>12.0</v>
      </c>
      <c r="G171" s="522">
        <v>13.0</v>
      </c>
      <c r="H171" s="522">
        <v>13.0</v>
      </c>
      <c r="I171" s="522">
        <v>13.0</v>
      </c>
      <c r="J171" s="522">
        <v>14.0</v>
      </c>
      <c r="K171" s="522">
        <v>14.0</v>
      </c>
      <c r="L171" s="522">
        <v>14.0</v>
      </c>
      <c r="M171" s="522">
        <v>14.0</v>
      </c>
      <c r="N171" s="522">
        <v>14.0</v>
      </c>
      <c r="O171" s="522">
        <v>14.0</v>
      </c>
      <c r="P171" s="522">
        <v>14.0</v>
      </c>
      <c r="Q171" s="522">
        <v>14.0</v>
      </c>
      <c r="R171" s="522">
        <v>14.0</v>
      </c>
      <c r="S171" s="522">
        <v>14.0</v>
      </c>
      <c r="T171" s="522">
        <v>14.0</v>
      </c>
      <c r="U171" s="522">
        <v>14.0</v>
      </c>
      <c r="V171" s="522">
        <v>14.0</v>
      </c>
      <c r="W171" s="522">
        <v>14.0</v>
      </c>
      <c r="X171" s="522">
        <v>14.0</v>
      </c>
      <c r="Y171" s="522">
        <v>14.0</v>
      </c>
      <c r="Z171" s="522">
        <v>14.0</v>
      </c>
      <c r="AA171" s="522">
        <v>14.0</v>
      </c>
      <c r="AB171" s="522">
        <v>14.0</v>
      </c>
      <c r="AC171" s="522">
        <v>14.0</v>
      </c>
      <c r="AD171" s="522">
        <v>14.0</v>
      </c>
      <c r="AE171" s="522">
        <v>14.0</v>
      </c>
      <c r="AF171" s="522">
        <v>14.0</v>
      </c>
      <c r="AG171" s="522">
        <v>14.0</v>
      </c>
      <c r="AH171" s="522">
        <v>14.0</v>
      </c>
      <c r="AI171" s="522">
        <v>14.0</v>
      </c>
      <c r="AJ171" s="522">
        <v>14.0</v>
      </c>
      <c r="AK171" s="522">
        <v>14.0</v>
      </c>
      <c r="AL171" s="522">
        <v>14.0</v>
      </c>
      <c r="AM171" s="522">
        <v>14.0</v>
      </c>
      <c r="AN171" s="522">
        <v>14.0</v>
      </c>
      <c r="AO171" s="522">
        <v>14.0</v>
      </c>
      <c r="AP171" s="522">
        <v>15.0</v>
      </c>
      <c r="AQ171" s="522">
        <v>15.0</v>
      </c>
      <c r="AR171" s="522">
        <v>15.0</v>
      </c>
      <c r="AS171" s="522">
        <v>19.0</v>
      </c>
      <c r="AT171" s="522">
        <v>20.0</v>
      </c>
      <c r="AU171" s="522">
        <v>24.0</v>
      </c>
      <c r="AV171" s="301">
        <v>32.0</v>
      </c>
      <c r="AW171" s="522">
        <v>36.0</v>
      </c>
      <c r="AX171" s="522">
        <v>38.0</v>
      </c>
      <c r="AY171" s="522">
        <v>40.0</v>
      </c>
      <c r="AZ171" s="522">
        <v>40.0</v>
      </c>
      <c r="BA171" s="522">
        <v>43.0</v>
      </c>
      <c r="BB171" s="522">
        <v>43.0</v>
      </c>
      <c r="BC171" s="522">
        <v>45.0</v>
      </c>
      <c r="BD171" s="301">
        <v>52.0</v>
      </c>
      <c r="BE171" s="522">
        <v>57.0</v>
      </c>
      <c r="BF171" s="522">
        <v>61.0</v>
      </c>
      <c r="BG171" s="524">
        <v>78.0</v>
      </c>
      <c r="BH171" s="522"/>
      <c r="BI171" s="522"/>
      <c r="BJ171" s="522">
        <v>97.0</v>
      </c>
      <c r="BK171" s="522"/>
      <c r="BL171" s="522"/>
      <c r="BM171" s="522"/>
      <c r="BN171" s="522"/>
      <c r="BO171" s="522"/>
      <c r="BP171" s="522"/>
      <c r="BQ171" s="522"/>
      <c r="BR171" s="522"/>
      <c r="BS171" s="522"/>
      <c r="BT171" s="522"/>
      <c r="BU171" s="522"/>
      <c r="BV171" s="522">
        <v>149.0</v>
      </c>
      <c r="BW171" s="522"/>
      <c r="BX171" s="522"/>
      <c r="BY171" s="522"/>
      <c r="BZ171" s="522"/>
      <c r="CA171" s="522"/>
      <c r="CB171" s="522"/>
      <c r="CC171" s="522"/>
      <c r="CD171" s="522"/>
      <c r="CE171" s="522"/>
      <c r="CF171" s="522"/>
      <c r="CG171" s="522"/>
      <c r="CH171" s="522"/>
      <c r="CI171" s="522"/>
      <c r="CJ171" s="522"/>
      <c r="CK171" s="522"/>
      <c r="CL171" s="522"/>
      <c r="CM171" s="522"/>
      <c r="CN171" s="522"/>
      <c r="CO171" s="522"/>
      <c r="CP171" s="522"/>
      <c r="CQ171" s="522"/>
      <c r="CR171" s="522"/>
      <c r="CS171" s="522"/>
      <c r="CT171" s="522"/>
      <c r="CU171" s="522"/>
      <c r="CV171" s="522"/>
      <c r="CW171" s="522"/>
      <c r="CX171" s="522"/>
      <c r="CY171" s="522"/>
      <c r="CZ171" s="522"/>
      <c r="DA171" s="522"/>
      <c r="DB171" s="522"/>
      <c r="DC171" s="522"/>
      <c r="DD171" s="522"/>
      <c r="DE171" s="522"/>
      <c r="DF171" s="522"/>
      <c r="DG171" s="522"/>
      <c r="DH171" s="522"/>
      <c r="DI171" s="522"/>
      <c r="DJ171" s="522"/>
      <c r="DK171" s="522"/>
      <c r="DL171" s="522"/>
      <c r="DM171" s="522"/>
      <c r="DN171" s="522"/>
      <c r="DO171" s="522"/>
      <c r="DP171" s="522"/>
      <c r="DQ171" s="522"/>
      <c r="DR171" s="522"/>
      <c r="DS171" s="522"/>
      <c r="DT171" s="522"/>
      <c r="DU171" s="522"/>
      <c r="DV171" s="522"/>
      <c r="DW171" s="522"/>
      <c r="DX171" s="522"/>
      <c r="DY171" s="522"/>
      <c r="DZ171" s="522"/>
      <c r="EA171" s="522"/>
      <c r="EB171" s="522"/>
      <c r="EC171" s="522"/>
      <c r="ED171" s="522"/>
      <c r="EE171" s="522"/>
      <c r="EF171" s="522"/>
      <c r="EG171" s="522"/>
      <c r="EH171" s="522"/>
      <c r="EI171" s="522"/>
      <c r="EJ171" s="522"/>
      <c r="EK171" s="522"/>
      <c r="EL171" s="522"/>
      <c r="EM171" s="522"/>
      <c r="EN171" s="522"/>
      <c r="EO171" s="522"/>
      <c r="EP171" s="522"/>
      <c r="EQ171" s="522"/>
      <c r="ER171" s="522"/>
      <c r="ES171" s="522"/>
      <c r="ET171" s="525"/>
      <c r="EU171" s="525"/>
      <c r="EV171" s="525"/>
      <c r="EW171" s="525"/>
      <c r="EX171" s="526"/>
      <c r="EY171" s="526"/>
      <c r="EZ171" s="526"/>
      <c r="FA171" s="526"/>
      <c r="FB171" s="526"/>
      <c r="FC171" s="526"/>
      <c r="FD171" s="526"/>
      <c r="FE171" s="526"/>
      <c r="FF171" s="526"/>
      <c r="FG171" s="526"/>
      <c r="FH171" s="526"/>
      <c r="FI171" s="526"/>
      <c r="FJ171" s="526"/>
      <c r="FK171" s="526"/>
      <c r="FL171" s="526"/>
      <c r="FM171" s="526"/>
      <c r="FN171" s="526"/>
      <c r="FO171" s="526"/>
      <c r="FP171" s="526"/>
      <c r="FQ171" s="522"/>
      <c r="FR171" s="527"/>
      <c r="FS171" s="522"/>
      <c r="FT171" s="528"/>
      <c r="FU171" s="522"/>
      <c r="FV171" s="522"/>
      <c r="FW171" s="522"/>
      <c r="FX171" s="522"/>
      <c r="FY171" s="522"/>
      <c r="FZ171" s="522"/>
      <c r="GA171" s="522"/>
      <c r="GB171" s="522"/>
      <c r="GC171" s="522"/>
      <c r="GD171" s="522"/>
      <c r="GE171" s="142"/>
      <c r="GF171" s="142"/>
      <c r="GG171" s="142"/>
      <c r="GH171" s="142"/>
      <c r="GI171" s="142"/>
      <c r="GJ171" s="142"/>
      <c r="GK171" s="142"/>
    </row>
    <row r="172" ht="15.75" customHeight="1">
      <c r="A172" s="521"/>
      <c r="B172" s="521" t="s">
        <v>187</v>
      </c>
      <c r="C172" s="522">
        <v>18.0</v>
      </c>
      <c r="D172" s="522">
        <v>18.0</v>
      </c>
      <c r="E172" s="522">
        <v>18.0</v>
      </c>
      <c r="F172" s="522">
        <v>18.0</v>
      </c>
      <c r="G172" s="522">
        <v>18.0</v>
      </c>
      <c r="H172" s="522">
        <v>18.0</v>
      </c>
      <c r="I172" s="522">
        <v>18.0</v>
      </c>
      <c r="J172" s="522">
        <v>18.0</v>
      </c>
      <c r="K172" s="522">
        <v>18.0</v>
      </c>
      <c r="L172" s="522">
        <v>18.0</v>
      </c>
      <c r="M172" s="522">
        <v>18.0</v>
      </c>
      <c r="N172" s="522">
        <v>18.0</v>
      </c>
      <c r="O172" s="522">
        <v>18.0</v>
      </c>
      <c r="P172" s="522">
        <v>19.0</v>
      </c>
      <c r="Q172" s="522">
        <v>19.0</v>
      </c>
      <c r="R172" s="522">
        <v>19.0</v>
      </c>
      <c r="S172" s="522">
        <v>19.0</v>
      </c>
      <c r="T172" s="522">
        <v>19.0</v>
      </c>
      <c r="U172" s="522">
        <v>19.0</v>
      </c>
      <c r="V172" s="522">
        <v>21.0</v>
      </c>
      <c r="W172" s="522">
        <v>21.0</v>
      </c>
      <c r="X172" s="522">
        <v>21.0</v>
      </c>
      <c r="Y172" s="522">
        <v>21.0</v>
      </c>
      <c r="Z172" s="522">
        <v>21.0</v>
      </c>
      <c r="AA172" s="522">
        <v>21.0</v>
      </c>
      <c r="AB172" s="522">
        <v>21.0</v>
      </c>
      <c r="AC172" s="522">
        <v>21.0</v>
      </c>
      <c r="AD172" s="522">
        <v>21.0</v>
      </c>
      <c r="AE172" s="522">
        <v>21.0</v>
      </c>
      <c r="AF172" s="522">
        <v>21.0</v>
      </c>
      <c r="AG172" s="522">
        <v>21.0</v>
      </c>
      <c r="AH172" s="522">
        <v>21.0</v>
      </c>
      <c r="AI172" s="522">
        <v>21.0</v>
      </c>
      <c r="AJ172" s="522">
        <v>21.0</v>
      </c>
      <c r="AK172" s="522">
        <v>21.0</v>
      </c>
      <c r="AL172" s="522">
        <v>21.0</v>
      </c>
      <c r="AM172" s="522">
        <v>21.0</v>
      </c>
      <c r="AN172" s="522">
        <v>21.0</v>
      </c>
      <c r="AO172" s="522">
        <v>22.0</v>
      </c>
      <c r="AP172" s="522">
        <v>22.0</v>
      </c>
      <c r="AQ172" s="522">
        <v>23.0</v>
      </c>
      <c r="AR172" s="522">
        <v>24.0</v>
      </c>
      <c r="AS172" s="522">
        <v>25.0</v>
      </c>
      <c r="AT172" s="522">
        <v>25.0</v>
      </c>
      <c r="AU172" s="522">
        <v>29.0</v>
      </c>
      <c r="AV172" s="522">
        <v>29.0</v>
      </c>
      <c r="AW172" s="522">
        <v>29.0</v>
      </c>
      <c r="AX172" s="522">
        <v>29.0</v>
      </c>
      <c r="AY172" s="522">
        <v>29.0</v>
      </c>
      <c r="AZ172" s="522">
        <v>30.0</v>
      </c>
      <c r="BA172" s="301">
        <v>37.0</v>
      </c>
      <c r="BB172" s="522">
        <v>37.0</v>
      </c>
      <c r="BC172" s="522">
        <v>38.0</v>
      </c>
      <c r="BD172" s="522">
        <v>41.0</v>
      </c>
      <c r="BE172" s="522">
        <v>48.0</v>
      </c>
      <c r="BF172" s="522">
        <v>48.0</v>
      </c>
      <c r="BG172" s="522">
        <v>58.0</v>
      </c>
      <c r="BH172" s="522"/>
      <c r="BI172" s="522"/>
      <c r="BJ172" s="522">
        <v>64.0</v>
      </c>
      <c r="BK172" s="522"/>
      <c r="BL172" s="522"/>
      <c r="BM172" s="522"/>
      <c r="BN172" s="522"/>
      <c r="BO172" s="522"/>
      <c r="BP172" s="522"/>
      <c r="BQ172" s="522"/>
      <c r="BR172" s="522"/>
      <c r="BS172" s="522"/>
      <c r="BT172" s="522"/>
      <c r="BU172" s="522"/>
      <c r="BV172" s="522">
        <v>138.0</v>
      </c>
      <c r="BW172" s="522"/>
      <c r="BX172" s="522"/>
      <c r="BY172" s="522"/>
      <c r="BZ172" s="522"/>
      <c r="CA172" s="522"/>
      <c r="CB172" s="522"/>
      <c r="CC172" s="522"/>
      <c r="CD172" s="522"/>
      <c r="CE172" s="522"/>
      <c r="CF172" s="522"/>
      <c r="CG172" s="522"/>
      <c r="CH172" s="522"/>
      <c r="CI172" s="522"/>
      <c r="CJ172" s="522"/>
      <c r="CK172" s="522"/>
      <c r="CL172" s="522"/>
      <c r="CM172" s="522"/>
      <c r="CN172" s="522"/>
      <c r="CO172" s="522"/>
      <c r="CP172" s="522"/>
      <c r="CQ172" s="522"/>
      <c r="CR172" s="522"/>
      <c r="CS172" s="522"/>
      <c r="CT172" s="522"/>
      <c r="CU172" s="522"/>
      <c r="CV172" s="522"/>
      <c r="CW172" s="522"/>
      <c r="CX172" s="522"/>
      <c r="CY172" s="522"/>
      <c r="CZ172" s="522"/>
      <c r="DA172" s="522"/>
      <c r="DB172" s="522"/>
      <c r="DC172" s="522"/>
      <c r="DD172" s="522"/>
      <c r="DE172" s="522"/>
      <c r="DF172" s="522"/>
      <c r="DG172" s="522"/>
      <c r="DH172" s="522"/>
      <c r="DI172" s="522"/>
      <c r="DJ172" s="522"/>
      <c r="DK172" s="522"/>
      <c r="DL172" s="522"/>
      <c r="DM172" s="522"/>
      <c r="DN172" s="522"/>
      <c r="DO172" s="522"/>
      <c r="DP172" s="522"/>
      <c r="DQ172" s="522"/>
      <c r="DR172" s="522"/>
      <c r="DS172" s="522"/>
      <c r="DT172" s="522"/>
      <c r="DU172" s="522"/>
      <c r="DV172" s="522"/>
      <c r="DW172" s="522"/>
      <c r="DX172" s="522"/>
      <c r="DY172" s="522"/>
      <c r="DZ172" s="522"/>
      <c r="EA172" s="522"/>
      <c r="EB172" s="522"/>
      <c r="EC172" s="522"/>
      <c r="ED172" s="522"/>
      <c r="EE172" s="522"/>
      <c r="EF172" s="522"/>
      <c r="EG172" s="522"/>
      <c r="EH172" s="522"/>
      <c r="EI172" s="522"/>
      <c r="EJ172" s="522"/>
      <c r="EK172" s="522"/>
      <c r="EL172" s="522"/>
      <c r="EM172" s="522"/>
      <c r="EN172" s="522"/>
      <c r="EO172" s="522"/>
      <c r="EP172" s="522"/>
      <c r="EQ172" s="522"/>
      <c r="ER172" s="522"/>
      <c r="ES172" s="522"/>
      <c r="ET172" s="525"/>
      <c r="EU172" s="525"/>
      <c r="EV172" s="525"/>
      <c r="EW172" s="525"/>
      <c r="EX172" s="526"/>
      <c r="EY172" s="526"/>
      <c r="EZ172" s="526"/>
      <c r="FA172" s="526"/>
      <c r="FB172" s="526"/>
      <c r="FC172" s="526"/>
      <c r="FD172" s="526"/>
      <c r="FE172" s="526"/>
      <c r="FF172" s="526"/>
      <c r="FG172" s="526"/>
      <c r="FH172" s="526"/>
      <c r="FI172" s="526"/>
      <c r="FJ172" s="526"/>
      <c r="FK172" s="526"/>
      <c r="FL172" s="526"/>
      <c r="FM172" s="526"/>
      <c r="FN172" s="526"/>
      <c r="FO172" s="526"/>
      <c r="FP172" s="526"/>
      <c r="FQ172" s="522"/>
      <c r="FR172" s="527"/>
      <c r="FS172" s="522"/>
      <c r="FT172" s="528"/>
      <c r="FU172" s="522"/>
      <c r="FV172" s="522"/>
      <c r="FW172" s="522"/>
      <c r="FX172" s="522"/>
      <c r="FY172" s="522"/>
      <c r="FZ172" s="522"/>
      <c r="GA172" s="522"/>
      <c r="GB172" s="522"/>
      <c r="GC172" s="522"/>
      <c r="GD172" s="522"/>
      <c r="GE172" s="142"/>
      <c r="GF172" s="142"/>
      <c r="GG172" s="142"/>
      <c r="GH172" s="142"/>
      <c r="GI172" s="142"/>
      <c r="GJ172" s="142"/>
      <c r="GK172" s="142"/>
    </row>
    <row r="173" ht="15.75" customHeight="1">
      <c r="A173" s="521"/>
      <c r="B173" s="521" t="s">
        <v>188</v>
      </c>
      <c r="C173" s="522">
        <v>81.0</v>
      </c>
      <c r="D173" s="522">
        <v>81.0</v>
      </c>
      <c r="E173" s="522">
        <v>83.0</v>
      </c>
      <c r="F173" s="522">
        <v>83.0</v>
      </c>
      <c r="G173" s="522">
        <v>83.0</v>
      </c>
      <c r="H173" s="522">
        <v>83.0</v>
      </c>
      <c r="I173" s="522">
        <v>83.0</v>
      </c>
      <c r="J173" s="522">
        <v>84.0</v>
      </c>
      <c r="K173" s="522">
        <v>84.0</v>
      </c>
      <c r="L173" s="522">
        <v>84.0</v>
      </c>
      <c r="M173" s="529">
        <v>83.0</v>
      </c>
      <c r="N173" s="529">
        <v>84.0</v>
      </c>
      <c r="O173" s="529">
        <v>84.0</v>
      </c>
      <c r="P173" s="529">
        <v>85.0</v>
      </c>
      <c r="Q173" s="529">
        <v>85.0</v>
      </c>
      <c r="R173" s="529">
        <v>85.0</v>
      </c>
      <c r="S173" s="529">
        <v>85.0</v>
      </c>
      <c r="T173" s="529">
        <v>85.0</v>
      </c>
      <c r="U173" s="523">
        <v>85.0</v>
      </c>
      <c r="V173" s="523">
        <v>84.0</v>
      </c>
      <c r="W173" s="529">
        <v>84.0</v>
      </c>
      <c r="X173" s="522">
        <v>85.0</v>
      </c>
      <c r="Y173" s="522">
        <v>85.0</v>
      </c>
      <c r="Z173" s="522">
        <v>85.0</v>
      </c>
      <c r="AA173" s="522">
        <v>85.0</v>
      </c>
      <c r="AB173" s="522">
        <v>85.0</v>
      </c>
      <c r="AC173" s="522">
        <v>85.0</v>
      </c>
      <c r="AD173" s="522">
        <v>85.0</v>
      </c>
      <c r="AE173" s="522">
        <v>85.0</v>
      </c>
      <c r="AF173" s="522">
        <v>85.0</v>
      </c>
      <c r="AG173" s="522">
        <v>85.0</v>
      </c>
      <c r="AH173" s="522">
        <v>85.0</v>
      </c>
      <c r="AI173" s="522">
        <v>85.0</v>
      </c>
      <c r="AJ173" s="522">
        <v>85.0</v>
      </c>
      <c r="AK173" s="522">
        <v>85.0</v>
      </c>
      <c r="AL173" s="522">
        <v>85.0</v>
      </c>
      <c r="AM173" s="522">
        <v>85.0</v>
      </c>
      <c r="AN173" s="522">
        <v>85.0</v>
      </c>
      <c r="AO173" s="522">
        <v>85.0</v>
      </c>
      <c r="AP173" s="522">
        <v>88.0</v>
      </c>
      <c r="AQ173" s="522">
        <v>88.0</v>
      </c>
      <c r="AR173" s="522">
        <v>89.0</v>
      </c>
      <c r="AS173" s="522">
        <v>90.0</v>
      </c>
      <c r="AT173" s="522">
        <v>90.0</v>
      </c>
      <c r="AU173" s="522">
        <v>90.0</v>
      </c>
      <c r="AV173" s="522">
        <v>90.0</v>
      </c>
      <c r="AW173" s="522">
        <v>90.0</v>
      </c>
      <c r="AX173" s="522">
        <v>90.0</v>
      </c>
      <c r="AY173" s="522">
        <v>90.0</v>
      </c>
      <c r="AZ173" s="522">
        <v>90.0</v>
      </c>
      <c r="BA173" s="522">
        <v>90.0</v>
      </c>
      <c r="BB173" s="522">
        <v>90.0</v>
      </c>
      <c r="BC173" s="522">
        <v>90.0</v>
      </c>
      <c r="BD173" s="522">
        <v>90.0</v>
      </c>
      <c r="BE173" s="522">
        <v>95.0</v>
      </c>
      <c r="BF173" s="522">
        <v>101.0</v>
      </c>
      <c r="BG173" s="522">
        <v>110.0</v>
      </c>
      <c r="BH173" s="522"/>
      <c r="BI173" s="522"/>
      <c r="BJ173" s="522">
        <v>105.0</v>
      </c>
      <c r="BK173" s="522"/>
      <c r="BL173" s="522"/>
      <c r="BM173" s="522"/>
      <c r="BN173" s="522"/>
      <c r="BO173" s="522"/>
      <c r="BP173" s="522"/>
      <c r="BQ173" s="522"/>
      <c r="BR173" s="522"/>
      <c r="BS173" s="522"/>
      <c r="BT173" s="522"/>
      <c r="BU173" s="522"/>
      <c r="BV173" s="522">
        <v>133.0</v>
      </c>
      <c r="BW173" s="522"/>
      <c r="BX173" s="522"/>
      <c r="BY173" s="522"/>
      <c r="BZ173" s="522"/>
      <c r="CA173" s="522"/>
      <c r="CB173" s="522"/>
      <c r="CC173" s="522"/>
      <c r="CD173" s="522"/>
      <c r="CE173" s="522"/>
      <c r="CF173" s="522"/>
      <c r="CG173" s="522"/>
      <c r="CH173" s="522"/>
      <c r="CI173" s="522"/>
      <c r="CJ173" s="522"/>
      <c r="CK173" s="522"/>
      <c r="CL173" s="522"/>
      <c r="CM173" s="522"/>
      <c r="CN173" s="522"/>
      <c r="CO173" s="522"/>
      <c r="CP173" s="522"/>
      <c r="CQ173" s="522"/>
      <c r="CR173" s="522"/>
      <c r="CS173" s="522"/>
      <c r="CT173" s="522"/>
      <c r="CU173" s="522"/>
      <c r="CV173" s="522"/>
      <c r="CW173" s="522"/>
      <c r="CX173" s="522"/>
      <c r="CY173" s="522"/>
      <c r="CZ173" s="522"/>
      <c r="DA173" s="522"/>
      <c r="DB173" s="522"/>
      <c r="DC173" s="522"/>
      <c r="DD173" s="522"/>
      <c r="DE173" s="522"/>
      <c r="DF173" s="522"/>
      <c r="DG173" s="522"/>
      <c r="DH173" s="522"/>
      <c r="DI173" s="522"/>
      <c r="DJ173" s="522"/>
      <c r="DK173" s="522"/>
      <c r="DL173" s="522"/>
      <c r="DM173" s="522"/>
      <c r="DN173" s="522"/>
      <c r="DO173" s="522"/>
      <c r="DP173" s="522"/>
      <c r="DQ173" s="522"/>
      <c r="DR173" s="522"/>
      <c r="DS173" s="522"/>
      <c r="DT173" s="522"/>
      <c r="DU173" s="522"/>
      <c r="DV173" s="522"/>
      <c r="DW173" s="522"/>
      <c r="DX173" s="522"/>
      <c r="DY173" s="522"/>
      <c r="DZ173" s="522"/>
      <c r="EA173" s="522"/>
      <c r="EB173" s="522"/>
      <c r="EC173" s="522"/>
      <c r="ED173" s="522"/>
      <c r="EE173" s="522"/>
      <c r="EF173" s="522"/>
      <c r="EG173" s="522"/>
      <c r="EH173" s="522"/>
      <c r="EI173" s="522"/>
      <c r="EJ173" s="522"/>
      <c r="EK173" s="522"/>
      <c r="EL173" s="522"/>
      <c r="EM173" s="522"/>
      <c r="EN173" s="522"/>
      <c r="EO173" s="522"/>
      <c r="EP173" s="522"/>
      <c r="EQ173" s="522"/>
      <c r="ER173" s="522"/>
      <c r="ES173" s="522"/>
      <c r="ET173" s="525"/>
      <c r="EU173" s="525"/>
      <c r="EV173" s="525"/>
      <c r="EW173" s="525"/>
      <c r="EX173" s="526"/>
      <c r="EY173" s="526"/>
      <c r="EZ173" s="526"/>
      <c r="FA173" s="526"/>
      <c r="FB173" s="526"/>
      <c r="FC173" s="526"/>
      <c r="FD173" s="526"/>
      <c r="FE173" s="526"/>
      <c r="FF173" s="526"/>
      <c r="FG173" s="526"/>
      <c r="FH173" s="526"/>
      <c r="FI173" s="526"/>
      <c r="FJ173" s="526"/>
      <c r="FK173" s="526"/>
      <c r="FL173" s="526"/>
      <c r="FM173" s="526"/>
      <c r="FN173" s="526"/>
      <c r="FO173" s="526"/>
      <c r="FP173" s="526"/>
      <c r="FQ173" s="522"/>
      <c r="FR173" s="527"/>
      <c r="FS173" s="522"/>
      <c r="FT173" s="528"/>
      <c r="FU173" s="522"/>
      <c r="FV173" s="522"/>
      <c r="FW173" s="522"/>
      <c r="FX173" s="522"/>
      <c r="FY173" s="522"/>
      <c r="FZ173" s="522"/>
      <c r="GA173" s="522"/>
      <c r="GB173" s="522"/>
      <c r="GC173" s="522"/>
      <c r="GD173" s="522"/>
      <c r="GE173" s="142"/>
      <c r="GF173" s="142"/>
      <c r="GG173" s="142"/>
      <c r="GH173" s="142"/>
      <c r="GI173" s="142"/>
      <c r="GJ173" s="142"/>
      <c r="GK173" s="142"/>
    </row>
    <row r="174" ht="15.75" customHeight="1">
      <c r="A174" s="521"/>
      <c r="B174" s="521" t="s">
        <v>189</v>
      </c>
      <c r="C174" s="522">
        <v>8.0</v>
      </c>
      <c r="D174" s="522">
        <v>8.0</v>
      </c>
      <c r="E174" s="522">
        <v>8.0</v>
      </c>
      <c r="F174" s="522">
        <v>8.0</v>
      </c>
      <c r="G174" s="522">
        <v>8.0</v>
      </c>
      <c r="H174" s="522">
        <v>8.0</v>
      </c>
      <c r="I174" s="522">
        <v>8.0</v>
      </c>
      <c r="J174" s="522">
        <v>8.0</v>
      </c>
      <c r="K174" s="522">
        <v>8.0</v>
      </c>
      <c r="L174" s="522">
        <v>8.0</v>
      </c>
      <c r="M174" s="522">
        <v>8.0</v>
      </c>
      <c r="N174" s="522">
        <v>8.0</v>
      </c>
      <c r="O174" s="522">
        <v>8.0</v>
      </c>
      <c r="P174" s="522">
        <v>8.0</v>
      </c>
      <c r="Q174" s="522">
        <v>10.0</v>
      </c>
      <c r="R174" s="522">
        <v>10.0</v>
      </c>
      <c r="S174" s="522">
        <v>12.0</v>
      </c>
      <c r="T174" s="522">
        <v>12.0</v>
      </c>
      <c r="U174" s="522">
        <v>12.0</v>
      </c>
      <c r="V174" s="522">
        <v>12.0</v>
      </c>
      <c r="W174" s="522">
        <v>12.0</v>
      </c>
      <c r="X174" s="522">
        <v>13.0</v>
      </c>
      <c r="Y174" s="522">
        <v>13.0</v>
      </c>
      <c r="Z174" s="522">
        <v>13.0</v>
      </c>
      <c r="AA174" s="522">
        <v>13.0</v>
      </c>
      <c r="AB174" s="522">
        <v>14.0</v>
      </c>
      <c r="AC174" s="522">
        <v>14.0</v>
      </c>
      <c r="AD174" s="522">
        <v>14.0</v>
      </c>
      <c r="AE174" s="522">
        <v>14.0</v>
      </c>
      <c r="AF174" s="522">
        <v>14.0</v>
      </c>
      <c r="AG174" s="522">
        <v>14.0</v>
      </c>
      <c r="AH174" s="522">
        <v>15.0</v>
      </c>
      <c r="AI174" s="522">
        <v>15.0</v>
      </c>
      <c r="AJ174" s="522">
        <v>15.0</v>
      </c>
      <c r="AK174" s="522">
        <v>15.0</v>
      </c>
      <c r="AL174" s="522">
        <v>15.0</v>
      </c>
      <c r="AM174" s="522">
        <v>15.0</v>
      </c>
      <c r="AN174" s="522">
        <v>15.0</v>
      </c>
      <c r="AO174" s="522">
        <v>19.0</v>
      </c>
      <c r="AP174" s="522">
        <v>19.0</v>
      </c>
      <c r="AQ174" s="522">
        <v>19.0</v>
      </c>
      <c r="AR174" s="522">
        <v>19.0</v>
      </c>
      <c r="AS174" s="522">
        <v>21.0</v>
      </c>
      <c r="AT174" s="522">
        <v>21.0</v>
      </c>
      <c r="AU174" s="530">
        <v>20.0</v>
      </c>
      <c r="AV174" s="522">
        <v>20.0</v>
      </c>
      <c r="AW174" s="522">
        <v>20.0</v>
      </c>
      <c r="AX174" s="522">
        <v>21.0</v>
      </c>
      <c r="AY174" s="522">
        <v>24.0</v>
      </c>
      <c r="AZ174" s="522">
        <v>24.0</v>
      </c>
      <c r="BA174" s="522">
        <v>24.0</v>
      </c>
      <c r="BB174" s="522">
        <v>24.0</v>
      </c>
      <c r="BC174" s="522">
        <v>24.0</v>
      </c>
      <c r="BD174" s="522">
        <v>25.0</v>
      </c>
      <c r="BE174" s="522">
        <v>27.0</v>
      </c>
      <c r="BF174" s="522">
        <v>33.0</v>
      </c>
      <c r="BG174" s="522">
        <v>34.0</v>
      </c>
      <c r="BH174" s="522"/>
      <c r="BI174" s="522"/>
      <c r="BJ174" s="522">
        <v>36.0</v>
      </c>
      <c r="BK174" s="522"/>
      <c r="BL174" s="522"/>
      <c r="BM174" s="522"/>
      <c r="BN174" s="522"/>
      <c r="BO174" s="522"/>
      <c r="BP174" s="522"/>
      <c r="BQ174" s="522"/>
      <c r="BR174" s="522"/>
      <c r="BS174" s="522"/>
      <c r="BT174" s="522"/>
      <c r="BU174" s="522"/>
      <c r="BV174" s="522">
        <v>73.0</v>
      </c>
      <c r="BW174" s="522"/>
      <c r="BX174" s="522"/>
      <c r="BY174" s="522"/>
      <c r="BZ174" s="522"/>
      <c r="CA174" s="522"/>
      <c r="CB174" s="522"/>
      <c r="CC174" s="522"/>
      <c r="CD174" s="522"/>
      <c r="CE174" s="522"/>
      <c r="CF174" s="522"/>
      <c r="CG174" s="522"/>
      <c r="CH174" s="522"/>
      <c r="CI174" s="522"/>
      <c r="CJ174" s="522"/>
      <c r="CK174" s="522"/>
      <c r="CL174" s="522"/>
      <c r="CM174" s="522"/>
      <c r="CN174" s="522"/>
      <c r="CO174" s="522"/>
      <c r="CP174" s="522"/>
      <c r="CQ174" s="522"/>
      <c r="CR174" s="522"/>
      <c r="CS174" s="522"/>
      <c r="CT174" s="522"/>
      <c r="CU174" s="522"/>
      <c r="CV174" s="522"/>
      <c r="CW174" s="522"/>
      <c r="CX174" s="522"/>
      <c r="CY174" s="522"/>
      <c r="CZ174" s="522"/>
      <c r="DA174" s="522"/>
      <c r="DB174" s="522"/>
      <c r="DC174" s="522"/>
      <c r="DD174" s="522"/>
      <c r="DE174" s="522"/>
      <c r="DF174" s="522"/>
      <c r="DG174" s="522"/>
      <c r="DH174" s="522"/>
      <c r="DI174" s="522"/>
      <c r="DJ174" s="522"/>
      <c r="DK174" s="522"/>
      <c r="DL174" s="522"/>
      <c r="DM174" s="522"/>
      <c r="DN174" s="522"/>
      <c r="DO174" s="522"/>
      <c r="DP174" s="522"/>
      <c r="DQ174" s="522"/>
      <c r="DR174" s="522"/>
      <c r="DS174" s="522"/>
      <c r="DT174" s="522"/>
      <c r="DU174" s="522"/>
      <c r="DV174" s="522"/>
      <c r="DW174" s="522"/>
      <c r="DX174" s="522"/>
      <c r="DY174" s="522"/>
      <c r="DZ174" s="522"/>
      <c r="EA174" s="522"/>
      <c r="EB174" s="522"/>
      <c r="EC174" s="522"/>
      <c r="ED174" s="522"/>
      <c r="EE174" s="522"/>
      <c r="EF174" s="522"/>
      <c r="EG174" s="522"/>
      <c r="EH174" s="522"/>
      <c r="EI174" s="522"/>
      <c r="EJ174" s="522"/>
      <c r="EK174" s="522"/>
      <c r="EL174" s="522"/>
      <c r="EM174" s="522"/>
      <c r="EN174" s="522"/>
      <c r="EO174" s="522"/>
      <c r="EP174" s="522"/>
      <c r="EQ174" s="522"/>
      <c r="ER174" s="522"/>
      <c r="ES174" s="522"/>
      <c r="ET174" s="525"/>
      <c r="EU174" s="525"/>
      <c r="EV174" s="525"/>
      <c r="EW174" s="525"/>
      <c r="EX174" s="526"/>
      <c r="EY174" s="526"/>
      <c r="EZ174" s="526"/>
      <c r="FA174" s="526"/>
      <c r="FB174" s="526"/>
      <c r="FC174" s="526"/>
      <c r="FD174" s="526"/>
      <c r="FE174" s="526"/>
      <c r="FF174" s="526"/>
      <c r="FG174" s="526"/>
      <c r="FH174" s="526"/>
      <c r="FI174" s="526"/>
      <c r="FJ174" s="526"/>
      <c r="FK174" s="526"/>
      <c r="FL174" s="526"/>
      <c r="FM174" s="526"/>
      <c r="FN174" s="526"/>
      <c r="FO174" s="526"/>
      <c r="FP174" s="526"/>
      <c r="FQ174" s="522"/>
      <c r="FR174" s="527"/>
      <c r="FS174" s="522"/>
      <c r="FT174" s="528"/>
      <c r="FU174" s="522"/>
      <c r="FV174" s="522"/>
      <c r="FW174" s="522"/>
      <c r="FX174" s="522"/>
      <c r="FY174" s="522"/>
      <c r="FZ174" s="522"/>
      <c r="GA174" s="522"/>
      <c r="GB174" s="522"/>
      <c r="GC174" s="522"/>
      <c r="GD174" s="522"/>
      <c r="GE174" s="142"/>
      <c r="GF174" s="142"/>
      <c r="GG174" s="142"/>
      <c r="GH174" s="142"/>
      <c r="GI174" s="142"/>
      <c r="GJ174" s="142"/>
      <c r="GK174" s="142"/>
    </row>
    <row r="175" ht="15.75" customHeight="1">
      <c r="A175" s="521"/>
      <c r="B175" s="533" t="s">
        <v>190</v>
      </c>
      <c r="C175" s="522">
        <v>13.0</v>
      </c>
      <c r="D175" s="522">
        <v>13.0</v>
      </c>
      <c r="E175" s="522">
        <v>14.0</v>
      </c>
      <c r="F175" s="522">
        <v>14.0</v>
      </c>
      <c r="G175" s="522">
        <v>14.0</v>
      </c>
      <c r="H175" s="522">
        <v>14.0</v>
      </c>
      <c r="I175" s="522">
        <v>14.0</v>
      </c>
      <c r="J175" s="522">
        <v>14.0</v>
      </c>
      <c r="K175" s="522">
        <v>14.0</v>
      </c>
      <c r="L175" s="522">
        <v>14.0</v>
      </c>
      <c r="M175" s="522">
        <v>14.0</v>
      </c>
      <c r="N175" s="522">
        <v>14.0</v>
      </c>
      <c r="O175" s="522">
        <v>14.0</v>
      </c>
      <c r="P175" s="522">
        <v>14.0</v>
      </c>
      <c r="Q175" s="522">
        <v>14.0</v>
      </c>
      <c r="R175" s="522">
        <v>14.0</v>
      </c>
      <c r="S175" s="522">
        <v>14.0</v>
      </c>
      <c r="T175" s="522">
        <v>14.0</v>
      </c>
      <c r="U175" s="522">
        <v>14.0</v>
      </c>
      <c r="V175" s="522">
        <v>14.0</v>
      </c>
      <c r="W175" s="522">
        <v>14.0</v>
      </c>
      <c r="X175" s="522">
        <v>14.0</v>
      </c>
      <c r="Y175" s="522">
        <v>14.0</v>
      </c>
      <c r="Z175" s="522">
        <v>15.0</v>
      </c>
      <c r="AA175" s="522">
        <v>15.0</v>
      </c>
      <c r="AB175" s="522">
        <v>15.0</v>
      </c>
      <c r="AC175" s="522">
        <v>15.0</v>
      </c>
      <c r="AD175" s="522">
        <v>15.0</v>
      </c>
      <c r="AE175" s="522">
        <v>16.0</v>
      </c>
      <c r="AF175" s="522">
        <v>16.0</v>
      </c>
      <c r="AG175" s="522">
        <v>16.0</v>
      </c>
      <c r="AH175" s="522">
        <v>16.0</v>
      </c>
      <c r="AI175" s="522">
        <v>16.0</v>
      </c>
      <c r="AJ175" s="522">
        <v>16.0</v>
      </c>
      <c r="AK175" s="522">
        <v>18.0</v>
      </c>
      <c r="AL175" s="301">
        <v>23.0</v>
      </c>
      <c r="AM175" s="301">
        <v>25.0</v>
      </c>
      <c r="AN175" s="522">
        <v>25.0</v>
      </c>
      <c r="AO175" s="522">
        <v>31.0</v>
      </c>
      <c r="AP175" s="522">
        <v>31.0</v>
      </c>
      <c r="AQ175" s="522">
        <v>31.0</v>
      </c>
      <c r="AR175" s="522">
        <v>31.0</v>
      </c>
      <c r="AS175" s="522">
        <v>31.0</v>
      </c>
      <c r="AT175" s="522">
        <v>32.0</v>
      </c>
      <c r="AU175" s="522">
        <v>32.0</v>
      </c>
      <c r="AV175" s="522">
        <v>35.0</v>
      </c>
      <c r="AW175" s="522">
        <v>35.0</v>
      </c>
      <c r="AX175" s="522">
        <v>35.0</v>
      </c>
      <c r="AY175" s="522">
        <v>36.0</v>
      </c>
      <c r="AZ175" s="522">
        <v>36.0</v>
      </c>
      <c r="BA175" s="522">
        <v>39.0</v>
      </c>
      <c r="BB175" s="522">
        <v>39.0</v>
      </c>
      <c r="BC175" s="530">
        <v>37.0</v>
      </c>
      <c r="BD175" s="522">
        <v>37.0</v>
      </c>
      <c r="BE175" s="522">
        <v>37.0</v>
      </c>
      <c r="BF175" s="522">
        <v>37.0</v>
      </c>
      <c r="BG175" s="522">
        <v>37.0</v>
      </c>
      <c r="BH175" s="522"/>
      <c r="BI175" s="522"/>
      <c r="BJ175" s="522">
        <v>39.0</v>
      </c>
      <c r="BK175" s="522"/>
      <c r="BL175" s="522"/>
      <c r="BM175" s="522"/>
      <c r="BN175" s="522"/>
      <c r="BO175" s="522"/>
      <c r="BP175" s="522"/>
      <c r="BQ175" s="522"/>
      <c r="BR175" s="522"/>
      <c r="BS175" s="522"/>
      <c r="BT175" s="522"/>
      <c r="BU175" s="522"/>
      <c r="BV175" s="522">
        <v>58.0</v>
      </c>
      <c r="BW175" s="522"/>
      <c r="BX175" s="522"/>
      <c r="BY175" s="522"/>
      <c r="BZ175" s="522"/>
      <c r="CA175" s="522"/>
      <c r="CB175" s="522"/>
      <c r="CC175" s="522"/>
      <c r="CD175" s="522"/>
      <c r="CE175" s="522"/>
      <c r="CF175" s="522"/>
      <c r="CG175" s="522"/>
      <c r="CH175" s="522"/>
      <c r="CI175" s="522"/>
      <c r="CJ175" s="522"/>
      <c r="CK175" s="522"/>
      <c r="CL175" s="522"/>
      <c r="CM175" s="522"/>
      <c r="CN175" s="522"/>
      <c r="CO175" s="522"/>
      <c r="CP175" s="522"/>
      <c r="CQ175" s="522"/>
      <c r="CR175" s="522"/>
      <c r="CS175" s="522"/>
      <c r="CT175" s="522"/>
      <c r="CU175" s="522"/>
      <c r="CV175" s="522"/>
      <c r="CW175" s="522"/>
      <c r="CX175" s="522"/>
      <c r="CY175" s="522"/>
      <c r="CZ175" s="522"/>
      <c r="DA175" s="522"/>
      <c r="DB175" s="522"/>
      <c r="DC175" s="522"/>
      <c r="DD175" s="522"/>
      <c r="DE175" s="522"/>
      <c r="DF175" s="522"/>
      <c r="DG175" s="522"/>
      <c r="DH175" s="522"/>
      <c r="DI175" s="522"/>
      <c r="DJ175" s="522"/>
      <c r="DK175" s="522"/>
      <c r="DL175" s="522"/>
      <c r="DM175" s="522"/>
      <c r="DN175" s="522"/>
      <c r="DO175" s="522"/>
      <c r="DP175" s="522"/>
      <c r="DQ175" s="522"/>
      <c r="DR175" s="522"/>
      <c r="DS175" s="522"/>
      <c r="DT175" s="522"/>
      <c r="DU175" s="522"/>
      <c r="DV175" s="522"/>
      <c r="DW175" s="522"/>
      <c r="DX175" s="522"/>
      <c r="DY175" s="522"/>
      <c r="DZ175" s="522"/>
      <c r="EA175" s="522"/>
      <c r="EB175" s="522"/>
      <c r="EC175" s="522"/>
      <c r="ED175" s="522"/>
      <c r="EE175" s="522"/>
      <c r="EF175" s="522"/>
      <c r="EG175" s="522"/>
      <c r="EH175" s="522"/>
      <c r="EI175" s="522"/>
      <c r="EJ175" s="522"/>
      <c r="EK175" s="522"/>
      <c r="EL175" s="522"/>
      <c r="EM175" s="522"/>
      <c r="EN175" s="522"/>
      <c r="EO175" s="522"/>
      <c r="EP175" s="522"/>
      <c r="EQ175" s="522"/>
      <c r="ER175" s="522"/>
      <c r="ES175" s="522"/>
      <c r="ET175" s="525"/>
      <c r="EU175" s="525"/>
      <c r="EV175" s="525"/>
      <c r="EW175" s="525"/>
      <c r="EX175" s="526"/>
      <c r="EY175" s="526"/>
      <c r="EZ175" s="526"/>
      <c r="FA175" s="526"/>
      <c r="FB175" s="526"/>
      <c r="FC175" s="526"/>
      <c r="FD175" s="526"/>
      <c r="FE175" s="526"/>
      <c r="FF175" s="526"/>
      <c r="FG175" s="526"/>
      <c r="FH175" s="526"/>
      <c r="FI175" s="526"/>
      <c r="FJ175" s="526"/>
      <c r="FK175" s="526"/>
      <c r="FL175" s="526"/>
      <c r="FM175" s="526"/>
      <c r="FN175" s="526"/>
      <c r="FO175" s="526"/>
      <c r="FP175" s="526"/>
      <c r="FQ175" s="522"/>
      <c r="FR175" s="527"/>
      <c r="FS175" s="522"/>
      <c r="FT175" s="528"/>
      <c r="FU175" s="522"/>
      <c r="FV175" s="522"/>
      <c r="FW175" s="522"/>
      <c r="FX175" s="522"/>
      <c r="FY175" s="522"/>
      <c r="FZ175" s="522"/>
      <c r="GA175" s="522"/>
      <c r="GB175" s="522"/>
      <c r="GC175" s="522"/>
      <c r="GD175" s="522"/>
      <c r="GE175" s="142"/>
      <c r="GF175" s="142"/>
      <c r="GG175" s="142"/>
      <c r="GH175" s="142"/>
      <c r="GI175" s="142"/>
      <c r="GJ175" s="142"/>
      <c r="GK175" s="142"/>
    </row>
    <row r="176" ht="15.75" customHeight="1">
      <c r="A176" s="521"/>
      <c r="B176" s="521" t="s">
        <v>191</v>
      </c>
      <c r="C176" s="522">
        <v>4.0</v>
      </c>
      <c r="D176" s="522">
        <v>4.0</v>
      </c>
      <c r="E176" s="522">
        <v>4.0</v>
      </c>
      <c r="F176" s="522">
        <v>4.0</v>
      </c>
      <c r="G176" s="522">
        <v>4.0</v>
      </c>
      <c r="H176" s="522">
        <v>4.0</v>
      </c>
      <c r="I176" s="522">
        <v>4.0</v>
      </c>
      <c r="J176" s="522">
        <v>4.0</v>
      </c>
      <c r="K176" s="522">
        <v>4.0</v>
      </c>
      <c r="L176" s="522">
        <v>4.0</v>
      </c>
      <c r="M176" s="522">
        <v>4.0</v>
      </c>
      <c r="N176" s="522">
        <v>4.0</v>
      </c>
      <c r="O176" s="522">
        <v>4.0</v>
      </c>
      <c r="P176" s="522">
        <v>4.0</v>
      </c>
      <c r="Q176" s="522">
        <v>4.0</v>
      </c>
      <c r="R176" s="522">
        <v>4.0</v>
      </c>
      <c r="S176" s="522">
        <v>4.0</v>
      </c>
      <c r="T176" s="522">
        <v>4.0</v>
      </c>
      <c r="U176" s="522">
        <v>4.0</v>
      </c>
      <c r="V176" s="522">
        <v>4.0</v>
      </c>
      <c r="W176" s="522">
        <v>4.0</v>
      </c>
      <c r="X176" s="522">
        <v>4.0</v>
      </c>
      <c r="Y176" s="522">
        <v>4.0</v>
      </c>
      <c r="Z176" s="522">
        <v>4.0</v>
      </c>
      <c r="AA176" s="522">
        <v>4.0</v>
      </c>
      <c r="AB176" s="522">
        <v>4.0</v>
      </c>
      <c r="AC176" s="522">
        <v>4.0</v>
      </c>
      <c r="AD176" s="522">
        <v>4.0</v>
      </c>
      <c r="AE176" s="522">
        <v>4.0</v>
      </c>
      <c r="AF176" s="522">
        <v>4.0</v>
      </c>
      <c r="AG176" s="522">
        <v>4.0</v>
      </c>
      <c r="AH176" s="522">
        <v>4.0</v>
      </c>
      <c r="AI176" s="522">
        <v>4.0</v>
      </c>
      <c r="AJ176" s="522">
        <v>4.0</v>
      </c>
      <c r="AK176" s="522">
        <v>4.0</v>
      </c>
      <c r="AL176" s="522">
        <v>4.0</v>
      </c>
      <c r="AM176" s="522">
        <v>4.0</v>
      </c>
      <c r="AN176" s="522">
        <v>4.0</v>
      </c>
      <c r="AO176" s="522">
        <v>4.0</v>
      </c>
      <c r="AP176" s="522">
        <v>4.0</v>
      </c>
      <c r="AQ176" s="522">
        <v>4.0</v>
      </c>
      <c r="AR176" s="522">
        <v>4.0</v>
      </c>
      <c r="AS176" s="522">
        <v>4.0</v>
      </c>
      <c r="AT176" s="522">
        <v>4.0</v>
      </c>
      <c r="AU176" s="522">
        <v>4.0</v>
      </c>
      <c r="AV176" s="522">
        <v>4.0</v>
      </c>
      <c r="AW176" s="522">
        <v>4.0</v>
      </c>
      <c r="AX176" s="522">
        <v>4.0</v>
      </c>
      <c r="AY176" s="522">
        <v>4.0</v>
      </c>
      <c r="AZ176" s="522">
        <v>4.0</v>
      </c>
      <c r="BA176" s="522">
        <v>4.0</v>
      </c>
      <c r="BB176" s="522">
        <v>4.0</v>
      </c>
      <c r="BC176" s="522">
        <v>4.0</v>
      </c>
      <c r="BD176" s="522">
        <v>4.0</v>
      </c>
      <c r="BE176" s="522">
        <v>4.0</v>
      </c>
      <c r="BF176" s="522">
        <v>4.0</v>
      </c>
      <c r="BG176" s="522">
        <v>4.0</v>
      </c>
      <c r="BH176" s="522"/>
      <c r="BI176" s="522"/>
      <c r="BJ176" s="522">
        <v>4.0</v>
      </c>
      <c r="BK176" s="522"/>
      <c r="BL176" s="522"/>
      <c r="BM176" s="522"/>
      <c r="BN176" s="522"/>
      <c r="BO176" s="522"/>
      <c r="BP176" s="522"/>
      <c r="BQ176" s="522"/>
      <c r="BR176" s="522"/>
      <c r="BS176" s="522"/>
      <c r="BT176" s="522"/>
      <c r="BU176" s="522"/>
      <c r="BV176" s="522">
        <v>4.0</v>
      </c>
      <c r="BW176" s="522"/>
      <c r="BX176" s="522"/>
      <c r="BY176" s="522"/>
      <c r="BZ176" s="522"/>
      <c r="CA176" s="522"/>
      <c r="CB176" s="522"/>
      <c r="CC176" s="522"/>
      <c r="CD176" s="522"/>
      <c r="CE176" s="522"/>
      <c r="CF176" s="522"/>
      <c r="CG176" s="522"/>
      <c r="CH176" s="522"/>
      <c r="CI176" s="522"/>
      <c r="CJ176" s="522"/>
      <c r="CK176" s="522"/>
      <c r="CL176" s="522"/>
      <c r="CM176" s="522"/>
      <c r="CN176" s="522"/>
      <c r="CO176" s="522"/>
      <c r="CP176" s="522"/>
      <c r="CQ176" s="522"/>
      <c r="CR176" s="522"/>
      <c r="CS176" s="522"/>
      <c r="CT176" s="522"/>
      <c r="CU176" s="522"/>
      <c r="CV176" s="522"/>
      <c r="CW176" s="522"/>
      <c r="CX176" s="522"/>
      <c r="CY176" s="522"/>
      <c r="CZ176" s="522"/>
      <c r="DA176" s="522"/>
      <c r="DB176" s="522"/>
      <c r="DC176" s="522"/>
      <c r="DD176" s="522"/>
      <c r="DE176" s="522"/>
      <c r="DF176" s="522"/>
      <c r="DG176" s="522"/>
      <c r="DH176" s="522"/>
      <c r="DI176" s="522"/>
      <c r="DJ176" s="522"/>
      <c r="DK176" s="522"/>
      <c r="DL176" s="522"/>
      <c r="DM176" s="522"/>
      <c r="DN176" s="522"/>
      <c r="DO176" s="522"/>
      <c r="DP176" s="522"/>
      <c r="DQ176" s="522"/>
      <c r="DR176" s="522"/>
      <c r="DS176" s="522"/>
      <c r="DT176" s="522"/>
      <c r="DU176" s="522"/>
      <c r="DV176" s="522"/>
      <c r="DW176" s="522"/>
      <c r="DX176" s="522"/>
      <c r="DY176" s="522"/>
      <c r="DZ176" s="522"/>
      <c r="EA176" s="522"/>
      <c r="EB176" s="522"/>
      <c r="EC176" s="522"/>
      <c r="ED176" s="522"/>
      <c r="EE176" s="522"/>
      <c r="EF176" s="522"/>
      <c r="EG176" s="522"/>
      <c r="EH176" s="522"/>
      <c r="EI176" s="522"/>
      <c r="EJ176" s="522"/>
      <c r="EK176" s="522"/>
      <c r="EL176" s="522"/>
      <c r="EM176" s="522"/>
      <c r="EN176" s="522"/>
      <c r="EO176" s="522"/>
      <c r="EP176" s="522"/>
      <c r="EQ176" s="522"/>
      <c r="ER176" s="522"/>
      <c r="ES176" s="522"/>
      <c r="ET176" s="525"/>
      <c r="EU176" s="525"/>
      <c r="EV176" s="525"/>
      <c r="EW176" s="525"/>
      <c r="EX176" s="526"/>
      <c r="EY176" s="526"/>
      <c r="EZ176" s="526"/>
      <c r="FA176" s="526"/>
      <c r="FB176" s="526"/>
      <c r="FC176" s="526"/>
      <c r="FD176" s="526"/>
      <c r="FE176" s="526"/>
      <c r="FF176" s="526"/>
      <c r="FG176" s="526"/>
      <c r="FH176" s="526"/>
      <c r="FI176" s="526"/>
      <c r="FJ176" s="526"/>
      <c r="FK176" s="526"/>
      <c r="FL176" s="526"/>
      <c r="FM176" s="526"/>
      <c r="FN176" s="526"/>
      <c r="FO176" s="526"/>
      <c r="FP176" s="526"/>
      <c r="FQ176" s="522"/>
      <c r="FR176" s="527"/>
      <c r="FS176" s="522"/>
      <c r="FT176" s="528"/>
      <c r="FU176" s="522"/>
      <c r="FV176" s="522"/>
      <c r="FW176" s="522"/>
      <c r="FX176" s="522"/>
      <c r="FY176" s="522"/>
      <c r="FZ176" s="522"/>
      <c r="GA176" s="522"/>
      <c r="GB176" s="522"/>
      <c r="GC176" s="522"/>
      <c r="GD176" s="522"/>
      <c r="GE176" s="142"/>
      <c r="GF176" s="142"/>
      <c r="GG176" s="142"/>
      <c r="GH176" s="142"/>
      <c r="GI176" s="142"/>
      <c r="GJ176" s="142"/>
      <c r="GK176" s="142"/>
    </row>
    <row r="177" ht="15.75" customHeight="1">
      <c r="A177" s="534"/>
      <c r="B177" s="534" t="s">
        <v>192</v>
      </c>
      <c r="C177" s="535">
        <v>128.0</v>
      </c>
      <c r="D177" s="535">
        <v>131.0</v>
      </c>
      <c r="E177" s="535">
        <v>142.0</v>
      </c>
      <c r="F177" s="535">
        <v>149.0</v>
      </c>
      <c r="G177" s="535">
        <v>152.0</v>
      </c>
      <c r="H177" s="535">
        <v>155.0</v>
      </c>
      <c r="I177" s="535">
        <v>157.0</v>
      </c>
      <c r="J177" s="535">
        <v>158.0</v>
      </c>
      <c r="K177" s="535">
        <v>159.0</v>
      </c>
      <c r="L177" s="535">
        <v>162.0</v>
      </c>
      <c r="M177" s="535">
        <v>174.0</v>
      </c>
      <c r="N177" s="535">
        <v>174.0</v>
      </c>
      <c r="O177" s="535">
        <v>174.0</v>
      </c>
      <c r="P177" s="535">
        <v>177.0</v>
      </c>
      <c r="Q177" s="535">
        <v>181.0</v>
      </c>
      <c r="R177" s="535">
        <v>181.0</v>
      </c>
      <c r="S177" s="535">
        <v>181.0</v>
      </c>
      <c r="T177" s="535">
        <v>182.0</v>
      </c>
      <c r="U177" s="535">
        <v>183.0</v>
      </c>
      <c r="V177" s="535">
        <v>199.0</v>
      </c>
      <c r="W177" s="535">
        <v>200.0</v>
      </c>
      <c r="X177" s="535">
        <v>206.0</v>
      </c>
      <c r="Y177" s="535">
        <v>206.0</v>
      </c>
      <c r="Z177" s="535">
        <v>214.0</v>
      </c>
      <c r="AA177" s="536">
        <v>235.0</v>
      </c>
      <c r="AB177" s="301">
        <v>235.0</v>
      </c>
      <c r="AC177" s="522">
        <v>235.0</v>
      </c>
      <c r="AD177" s="522">
        <v>235.0</v>
      </c>
      <c r="AE177" s="522">
        <v>236.0</v>
      </c>
      <c r="AF177" s="522">
        <v>237.0</v>
      </c>
      <c r="AG177" s="522">
        <v>237.0</v>
      </c>
      <c r="AH177" s="522">
        <v>238.0</v>
      </c>
      <c r="AI177" s="522">
        <v>241.0</v>
      </c>
      <c r="AJ177" s="522">
        <v>240.0</v>
      </c>
      <c r="AK177" s="301">
        <v>252.0</v>
      </c>
      <c r="AL177" s="522">
        <v>257.0</v>
      </c>
      <c r="AM177" s="522">
        <v>258.0</v>
      </c>
      <c r="AN177" s="522">
        <v>258.0</v>
      </c>
      <c r="AO177" s="522">
        <v>273.0</v>
      </c>
      <c r="AP177" s="522">
        <v>279.0</v>
      </c>
      <c r="AQ177" s="522">
        <v>280.0</v>
      </c>
      <c r="AR177" s="301">
        <v>298.0</v>
      </c>
      <c r="AS177" s="522">
        <v>299.0</v>
      </c>
      <c r="AT177" s="522">
        <v>303.0</v>
      </c>
      <c r="AU177" s="301">
        <v>331.0</v>
      </c>
      <c r="AV177" s="530">
        <v>317.0</v>
      </c>
      <c r="AW177" s="301">
        <v>330.0</v>
      </c>
      <c r="AX177" s="530">
        <v>329.0</v>
      </c>
      <c r="AY177" s="301">
        <v>341.0</v>
      </c>
      <c r="AZ177" s="522">
        <v>339.0</v>
      </c>
      <c r="BA177" s="522">
        <v>342.0</v>
      </c>
      <c r="BB177" s="522">
        <v>341.0</v>
      </c>
      <c r="BC177" s="522">
        <v>341.0</v>
      </c>
      <c r="BD177" s="522">
        <v>341.0</v>
      </c>
      <c r="BE177" s="522">
        <v>375.0</v>
      </c>
      <c r="BF177" s="522">
        <v>378.0</v>
      </c>
      <c r="BG177" s="524">
        <v>406.0</v>
      </c>
      <c r="BH177" s="522"/>
      <c r="BI177" s="522"/>
      <c r="BJ177" s="522">
        <v>415.0</v>
      </c>
      <c r="BK177" s="522"/>
      <c r="BL177" s="522"/>
      <c r="BM177" s="522"/>
      <c r="BN177" s="522"/>
      <c r="BO177" s="522"/>
      <c r="BP177" s="522"/>
      <c r="BQ177" s="522"/>
      <c r="BR177" s="522"/>
      <c r="BS177" s="522"/>
      <c r="BT177" s="522"/>
      <c r="BU177" s="522"/>
      <c r="BV177" s="522">
        <v>594.0</v>
      </c>
      <c r="BW177" s="522"/>
      <c r="BX177" s="522"/>
      <c r="BY177" s="522"/>
      <c r="BZ177" s="522"/>
      <c r="CA177" s="522"/>
      <c r="CB177" s="522"/>
      <c r="CC177" s="522"/>
      <c r="CD177" s="522"/>
      <c r="CE177" s="522"/>
      <c r="CF177" s="522"/>
      <c r="CG177" s="522"/>
      <c r="CH177" s="522"/>
      <c r="CI177" s="522"/>
      <c r="CJ177" s="522"/>
      <c r="CK177" s="522"/>
      <c r="CL177" s="522"/>
      <c r="CM177" s="522"/>
      <c r="CN177" s="522"/>
      <c r="CO177" s="522"/>
      <c r="CP177" s="522"/>
      <c r="CQ177" s="522"/>
      <c r="CR177" s="522"/>
      <c r="CS177" s="522"/>
      <c r="CT177" s="522"/>
      <c r="CU177" s="522"/>
      <c r="CV177" s="522"/>
      <c r="CW177" s="522"/>
      <c r="CX177" s="522"/>
      <c r="CY177" s="522"/>
      <c r="CZ177" s="522"/>
      <c r="DA177" s="522"/>
      <c r="DB177" s="522"/>
      <c r="DC177" s="522"/>
      <c r="DD177" s="522"/>
      <c r="DE177" s="522"/>
      <c r="DF177" s="522"/>
      <c r="DG177" s="522"/>
      <c r="DH177" s="522"/>
      <c r="DI177" s="522"/>
      <c r="DJ177" s="522"/>
      <c r="DK177" s="522"/>
      <c r="DL177" s="522"/>
      <c r="DM177" s="522"/>
      <c r="DN177" s="522"/>
      <c r="DO177" s="522"/>
      <c r="DP177" s="522"/>
      <c r="DQ177" s="522"/>
      <c r="DR177" s="522"/>
      <c r="DS177" s="522"/>
      <c r="DT177" s="522"/>
      <c r="DU177" s="522"/>
      <c r="DV177" s="522"/>
      <c r="DW177" s="522"/>
      <c r="DX177" s="522"/>
      <c r="DY177" s="522"/>
      <c r="DZ177" s="522"/>
      <c r="EA177" s="522"/>
      <c r="EB177" s="522"/>
      <c r="EC177" s="522"/>
      <c r="ED177" s="522"/>
      <c r="EE177" s="522"/>
      <c r="EF177" s="522"/>
      <c r="EG177" s="522"/>
      <c r="EH177" s="522"/>
      <c r="EI177" s="522"/>
      <c r="EJ177" s="522"/>
      <c r="EK177" s="522"/>
      <c r="EL177" s="522"/>
      <c r="EM177" s="522"/>
      <c r="EN177" s="522"/>
      <c r="EO177" s="522"/>
      <c r="EP177" s="522"/>
      <c r="EQ177" s="522"/>
      <c r="ER177" s="522"/>
      <c r="ES177" s="522"/>
      <c r="ET177" s="525"/>
      <c r="EU177" s="525"/>
      <c r="EV177" s="525"/>
      <c r="EW177" s="525"/>
      <c r="EX177" s="526"/>
      <c r="EY177" s="526"/>
      <c r="EZ177" s="526"/>
      <c r="FA177" s="526"/>
      <c r="FB177" s="526"/>
      <c r="FC177" s="526"/>
      <c r="FD177" s="526"/>
      <c r="FE177" s="526"/>
      <c r="FF177" s="526"/>
      <c r="FG177" s="526"/>
      <c r="FH177" s="526"/>
      <c r="FI177" s="526"/>
      <c r="FJ177" s="526"/>
      <c r="FK177" s="526"/>
      <c r="FL177" s="526"/>
      <c r="FM177" s="526"/>
      <c r="FN177" s="526"/>
      <c r="FO177" s="526"/>
      <c r="FP177" s="526"/>
      <c r="FQ177" s="522"/>
      <c r="FR177" s="527"/>
      <c r="FS177" s="522"/>
      <c r="FT177" s="528"/>
      <c r="FU177" s="522"/>
      <c r="FV177" s="522"/>
      <c r="FW177" s="522"/>
      <c r="FX177" s="522"/>
      <c r="FY177" s="522"/>
      <c r="FZ177" s="522"/>
      <c r="GA177" s="522"/>
      <c r="GB177" s="522"/>
      <c r="GC177" s="522"/>
      <c r="GD177" s="522"/>
      <c r="GE177" s="142"/>
      <c r="GF177" s="142"/>
      <c r="GG177" s="142"/>
      <c r="GH177" s="142"/>
      <c r="GI177" s="142"/>
      <c r="GJ177" s="142"/>
      <c r="GK177" s="142"/>
    </row>
    <row r="178" ht="15.75" customHeight="1">
      <c r="A178" s="534"/>
      <c r="B178" s="534" t="s">
        <v>170</v>
      </c>
      <c r="C178" s="535">
        <v>116.0</v>
      </c>
      <c r="D178" s="535">
        <v>96.0</v>
      </c>
      <c r="E178" s="535">
        <v>81.0</v>
      </c>
      <c r="F178" s="535">
        <v>71.0</v>
      </c>
      <c r="G178" s="535">
        <v>46.0</v>
      </c>
      <c r="H178" s="535">
        <v>50.0</v>
      </c>
      <c r="I178" s="535">
        <v>41.0</v>
      </c>
      <c r="J178" s="535">
        <v>21.0</v>
      </c>
      <c r="K178" s="535">
        <v>26.0</v>
      </c>
      <c r="L178" s="535">
        <v>24.0</v>
      </c>
      <c r="M178" s="535">
        <v>23.0</v>
      </c>
      <c r="N178" s="535">
        <v>29.0</v>
      </c>
      <c r="O178" s="535">
        <v>21.0</v>
      </c>
      <c r="P178" s="535">
        <v>32.0</v>
      </c>
      <c r="Q178" s="535">
        <v>21.0</v>
      </c>
      <c r="R178" s="535">
        <v>21.0</v>
      </c>
      <c r="S178" s="535">
        <v>20.0</v>
      </c>
      <c r="T178" s="535">
        <v>19.0</v>
      </c>
      <c r="U178" s="535">
        <v>19.0</v>
      </c>
      <c r="V178" s="535">
        <v>8.0</v>
      </c>
      <c r="W178" s="535">
        <v>8.0</v>
      </c>
      <c r="X178" s="535">
        <v>8.0</v>
      </c>
      <c r="Y178" s="535">
        <v>8.0</v>
      </c>
      <c r="Z178" s="535">
        <v>8.0</v>
      </c>
      <c r="AA178" s="522">
        <v>8.0</v>
      </c>
      <c r="AB178" s="522">
        <v>9.0</v>
      </c>
      <c r="AC178" s="522">
        <v>8.0</v>
      </c>
      <c r="AD178" s="522">
        <v>8.0</v>
      </c>
      <c r="AE178" s="522">
        <v>8.0</v>
      </c>
      <c r="AF178" s="522">
        <v>8.0</v>
      </c>
      <c r="AG178" s="522">
        <v>8.0</v>
      </c>
      <c r="AH178" s="522">
        <v>8.0</v>
      </c>
      <c r="AI178" s="522">
        <v>8.0</v>
      </c>
      <c r="AJ178" s="522">
        <v>8.0</v>
      </c>
      <c r="AK178" s="522">
        <v>8.0</v>
      </c>
      <c r="AL178" s="522">
        <v>8.0</v>
      </c>
      <c r="AM178" s="522">
        <v>8.0</v>
      </c>
      <c r="AN178" s="522">
        <v>8.0</v>
      </c>
      <c r="AO178" s="522">
        <v>8.0</v>
      </c>
      <c r="AP178" s="522">
        <v>8.0</v>
      </c>
      <c r="AQ178" s="522">
        <v>8.0</v>
      </c>
      <c r="AR178" s="522">
        <v>8.0</v>
      </c>
      <c r="AS178" s="522">
        <v>0.0</v>
      </c>
      <c r="AT178" s="522">
        <v>0.0</v>
      </c>
      <c r="AU178" s="522">
        <v>0.0</v>
      </c>
      <c r="AV178" s="522">
        <v>0.0</v>
      </c>
      <c r="AW178" s="522">
        <v>1.0</v>
      </c>
      <c r="AX178" s="522">
        <v>1.0</v>
      </c>
      <c r="AY178" s="522">
        <v>1.0</v>
      </c>
      <c r="AZ178" s="522">
        <v>1.0</v>
      </c>
      <c r="BA178" s="522">
        <v>1.0</v>
      </c>
      <c r="BB178" s="522">
        <v>1.0</v>
      </c>
      <c r="BC178" s="522">
        <v>1.0</v>
      </c>
      <c r="BD178" s="522">
        <v>1.0</v>
      </c>
      <c r="BE178" s="522">
        <v>1.0</v>
      </c>
      <c r="BF178" s="522">
        <v>1.0</v>
      </c>
      <c r="BG178" s="522">
        <v>1.0</v>
      </c>
      <c r="BH178" s="522"/>
      <c r="BI178" s="522"/>
      <c r="BJ178" s="522">
        <v>1.0</v>
      </c>
      <c r="BK178" s="522"/>
      <c r="BL178" s="522"/>
      <c r="BM178" s="522"/>
      <c r="BN178" s="522"/>
      <c r="BO178" s="522"/>
      <c r="BP178" s="522"/>
      <c r="BQ178" s="522"/>
      <c r="BR178" s="522"/>
      <c r="BS178" s="522"/>
      <c r="BT178" s="522"/>
      <c r="BU178" s="522"/>
      <c r="BV178" s="522">
        <v>1.0</v>
      </c>
      <c r="BW178" s="522"/>
      <c r="BX178" s="522"/>
      <c r="BY178" s="522"/>
      <c r="BZ178" s="522"/>
      <c r="CA178" s="522"/>
      <c r="CB178" s="522"/>
      <c r="CC178" s="522"/>
      <c r="CD178" s="522"/>
      <c r="CE178" s="522"/>
      <c r="CF178" s="522"/>
      <c r="CG178" s="522"/>
      <c r="CH178" s="522"/>
      <c r="CI178" s="522"/>
      <c r="CJ178" s="522"/>
      <c r="CK178" s="522"/>
      <c r="CL178" s="522"/>
      <c r="CM178" s="522"/>
      <c r="CN178" s="522"/>
      <c r="CO178" s="522"/>
      <c r="CP178" s="522"/>
      <c r="CQ178" s="522"/>
      <c r="CR178" s="522"/>
      <c r="CS178" s="522"/>
      <c r="CT178" s="522"/>
      <c r="CU178" s="522"/>
      <c r="CV178" s="522"/>
      <c r="CW178" s="522"/>
      <c r="CX178" s="522"/>
      <c r="CY178" s="522"/>
      <c r="CZ178" s="522"/>
      <c r="DA178" s="522"/>
      <c r="DB178" s="522"/>
      <c r="DC178" s="522"/>
      <c r="DD178" s="522"/>
      <c r="DE178" s="522"/>
      <c r="DF178" s="522"/>
      <c r="DG178" s="522"/>
      <c r="DH178" s="522"/>
      <c r="DI178" s="522"/>
      <c r="DJ178" s="522"/>
      <c r="DK178" s="522"/>
      <c r="DL178" s="522"/>
      <c r="DM178" s="522"/>
      <c r="DN178" s="522"/>
      <c r="DO178" s="522"/>
      <c r="DP178" s="522"/>
      <c r="DQ178" s="522"/>
      <c r="DR178" s="522"/>
      <c r="DS178" s="522"/>
      <c r="DT178" s="522"/>
      <c r="DU178" s="522"/>
      <c r="DV178" s="522"/>
      <c r="DW178" s="522"/>
      <c r="DX178" s="522"/>
      <c r="DY178" s="522"/>
      <c r="DZ178" s="522"/>
      <c r="EA178" s="522"/>
      <c r="EB178" s="522"/>
      <c r="EC178" s="522"/>
      <c r="ED178" s="522"/>
      <c r="EE178" s="522"/>
      <c r="EF178" s="522"/>
      <c r="EG178" s="522"/>
      <c r="EH178" s="522"/>
      <c r="EI178" s="522"/>
      <c r="EJ178" s="522"/>
      <c r="EK178" s="522"/>
      <c r="EL178" s="522"/>
      <c r="EM178" s="522"/>
      <c r="EN178" s="522"/>
      <c r="EO178" s="522"/>
      <c r="EP178" s="522"/>
      <c r="EQ178" s="522"/>
      <c r="ER178" s="522"/>
      <c r="ES178" s="522"/>
      <c r="ET178" s="525"/>
      <c r="EU178" s="525"/>
      <c r="EV178" s="525"/>
      <c r="EW178" s="525"/>
      <c r="EX178" s="526"/>
      <c r="EY178" s="526"/>
      <c r="EZ178" s="526"/>
      <c r="FA178" s="526"/>
      <c r="FB178" s="526"/>
      <c r="FC178" s="526"/>
      <c r="FD178" s="526"/>
      <c r="FE178" s="526"/>
      <c r="FF178" s="526"/>
      <c r="FG178" s="526"/>
      <c r="FH178" s="526"/>
      <c r="FI178" s="526"/>
      <c r="FJ178" s="526"/>
      <c r="FK178" s="526"/>
      <c r="FL178" s="526"/>
      <c r="FM178" s="526"/>
      <c r="FN178" s="526"/>
      <c r="FO178" s="526"/>
      <c r="FP178" s="526"/>
      <c r="FQ178" s="522"/>
      <c r="FR178" s="527"/>
      <c r="FS178" s="522"/>
      <c r="FT178" s="528"/>
      <c r="FU178" s="522"/>
      <c r="FV178" s="522"/>
      <c r="FW178" s="522"/>
      <c r="FX178" s="522"/>
      <c r="FY178" s="522"/>
      <c r="FZ178" s="522"/>
      <c r="GA178" s="522"/>
      <c r="GB178" s="522"/>
      <c r="GC178" s="522"/>
      <c r="GD178" s="522"/>
      <c r="GE178" s="142"/>
      <c r="GF178" s="142"/>
      <c r="GG178" s="142"/>
      <c r="GH178" s="142"/>
      <c r="GI178" s="142"/>
      <c r="GJ178" s="142"/>
      <c r="GK178" s="142"/>
    </row>
    <row r="179" ht="15.75" customHeight="1">
      <c r="A179" s="537"/>
      <c r="B179" s="537" t="s">
        <v>193</v>
      </c>
      <c r="C179" s="538">
        <f t="shared" ref="C179:BG179" si="78">SUM(C164:C178)</f>
        <v>777</v>
      </c>
      <c r="D179" s="538">
        <f t="shared" si="78"/>
        <v>812</v>
      </c>
      <c r="E179" s="538">
        <f t="shared" si="78"/>
        <v>873</v>
      </c>
      <c r="F179" s="538">
        <f t="shared" si="78"/>
        <v>889</v>
      </c>
      <c r="G179" s="538">
        <f t="shared" si="78"/>
        <v>887</v>
      </c>
      <c r="H179" s="538">
        <f t="shared" si="78"/>
        <v>900</v>
      </c>
      <c r="I179" s="538">
        <f t="shared" si="78"/>
        <v>901</v>
      </c>
      <c r="J179" s="538">
        <f t="shared" si="78"/>
        <v>1043</v>
      </c>
      <c r="K179" s="538">
        <f t="shared" si="78"/>
        <v>1060</v>
      </c>
      <c r="L179" s="538">
        <f t="shared" si="78"/>
        <v>1080</v>
      </c>
      <c r="M179" s="538">
        <f t="shared" si="78"/>
        <v>1101</v>
      </c>
      <c r="N179" s="538">
        <f t="shared" si="78"/>
        <v>1126</v>
      </c>
      <c r="O179" s="538">
        <f t="shared" si="78"/>
        <v>1122</v>
      </c>
      <c r="P179" s="538">
        <f t="shared" si="78"/>
        <v>1150</v>
      </c>
      <c r="Q179" s="538">
        <f t="shared" si="78"/>
        <v>1163</v>
      </c>
      <c r="R179" s="538">
        <f t="shared" si="78"/>
        <v>1171</v>
      </c>
      <c r="S179" s="538">
        <f t="shared" si="78"/>
        <v>1215</v>
      </c>
      <c r="T179" s="538">
        <f t="shared" si="78"/>
        <v>1217</v>
      </c>
      <c r="U179" s="538">
        <f t="shared" si="78"/>
        <v>1237</v>
      </c>
      <c r="V179" s="538">
        <f t="shared" si="78"/>
        <v>1247</v>
      </c>
      <c r="W179" s="538">
        <f t="shared" si="78"/>
        <v>1263</v>
      </c>
      <c r="X179" s="538">
        <f t="shared" si="78"/>
        <v>1298</v>
      </c>
      <c r="Y179" s="538">
        <f t="shared" si="78"/>
        <v>1310</v>
      </c>
      <c r="Z179" s="538">
        <f t="shared" si="78"/>
        <v>1338</v>
      </c>
      <c r="AA179" s="538">
        <f t="shared" si="78"/>
        <v>1387</v>
      </c>
      <c r="AB179" s="538">
        <f t="shared" si="78"/>
        <v>1390</v>
      </c>
      <c r="AC179" s="538">
        <f t="shared" si="78"/>
        <v>1399</v>
      </c>
      <c r="AD179" s="538">
        <f t="shared" si="78"/>
        <v>1415</v>
      </c>
      <c r="AE179" s="538">
        <f t="shared" si="78"/>
        <v>1434</v>
      </c>
      <c r="AF179" s="538">
        <f t="shared" si="78"/>
        <v>1445</v>
      </c>
      <c r="AG179" s="538">
        <f t="shared" si="78"/>
        <v>1455</v>
      </c>
      <c r="AH179" s="538">
        <f t="shared" si="78"/>
        <v>1520</v>
      </c>
      <c r="AI179" s="538">
        <f t="shared" si="78"/>
        <v>1544</v>
      </c>
      <c r="AJ179" s="538">
        <f t="shared" si="78"/>
        <v>1549</v>
      </c>
      <c r="AK179" s="538">
        <f t="shared" si="78"/>
        <v>1580</v>
      </c>
      <c r="AL179" s="538">
        <f t="shared" si="78"/>
        <v>1600</v>
      </c>
      <c r="AM179" s="538">
        <f t="shared" si="78"/>
        <v>1613</v>
      </c>
      <c r="AN179" s="538">
        <f t="shared" si="78"/>
        <v>1619</v>
      </c>
      <c r="AO179" s="538">
        <f t="shared" si="78"/>
        <v>1670</v>
      </c>
      <c r="AP179" s="538">
        <f t="shared" si="78"/>
        <v>1724</v>
      </c>
      <c r="AQ179" s="538">
        <f t="shared" si="78"/>
        <v>1749</v>
      </c>
      <c r="AR179" s="538">
        <f t="shared" si="78"/>
        <v>1805</v>
      </c>
      <c r="AS179" s="538">
        <f t="shared" si="78"/>
        <v>1837</v>
      </c>
      <c r="AT179" s="538">
        <f t="shared" si="78"/>
        <v>1855</v>
      </c>
      <c r="AU179" s="538">
        <f t="shared" si="78"/>
        <v>1929</v>
      </c>
      <c r="AV179" s="538">
        <f t="shared" si="78"/>
        <v>1981</v>
      </c>
      <c r="AW179" s="538">
        <f t="shared" si="78"/>
        <v>2036</v>
      </c>
      <c r="AX179" s="538">
        <f t="shared" si="78"/>
        <v>2058</v>
      </c>
      <c r="AY179" s="538">
        <f t="shared" si="78"/>
        <v>2099</v>
      </c>
      <c r="AZ179" s="538">
        <f t="shared" si="78"/>
        <v>2117</v>
      </c>
      <c r="BA179" s="538">
        <f t="shared" si="78"/>
        <v>2153</v>
      </c>
      <c r="BB179" s="538">
        <f t="shared" si="78"/>
        <v>2162</v>
      </c>
      <c r="BC179" s="538">
        <f t="shared" si="78"/>
        <v>2169</v>
      </c>
      <c r="BD179" s="538">
        <f t="shared" si="78"/>
        <v>2206</v>
      </c>
      <c r="BE179" s="538">
        <f t="shared" si="78"/>
        <v>2298</v>
      </c>
      <c r="BF179" s="538">
        <f t="shared" si="78"/>
        <v>2351</v>
      </c>
      <c r="BG179" s="538">
        <f t="shared" si="78"/>
        <v>2576</v>
      </c>
      <c r="BH179" s="538"/>
      <c r="BI179" s="538"/>
      <c r="BJ179" s="538">
        <f>SUM(BJ164:BJ178)</f>
        <v>2771</v>
      </c>
      <c r="BK179" s="538"/>
      <c r="BL179" s="538"/>
      <c r="BM179" s="538"/>
      <c r="BN179" s="538"/>
      <c r="BO179" s="538"/>
      <c r="BP179" s="538"/>
      <c r="BQ179" s="538"/>
      <c r="BR179" s="538"/>
      <c r="BS179" s="538"/>
      <c r="BT179" s="538"/>
      <c r="BU179" s="538"/>
      <c r="BV179" s="538">
        <f>SUM(BV164:BV178)</f>
        <v>4455</v>
      </c>
      <c r="BW179" s="538"/>
      <c r="BX179" s="538"/>
      <c r="BY179" s="538"/>
      <c r="BZ179" s="538"/>
      <c r="CA179" s="538"/>
      <c r="CB179" s="538"/>
      <c r="CC179" s="538"/>
      <c r="CD179" s="538"/>
      <c r="CE179" s="538"/>
      <c r="CF179" s="538"/>
      <c r="CG179" s="538"/>
      <c r="CH179" s="538"/>
      <c r="CI179" s="538"/>
      <c r="CJ179" s="538"/>
      <c r="CK179" s="538"/>
      <c r="CL179" s="538"/>
      <c r="CM179" s="538"/>
      <c r="CN179" s="538"/>
      <c r="CO179" s="538"/>
      <c r="CP179" s="538"/>
      <c r="CQ179" s="538"/>
      <c r="CR179" s="538"/>
      <c r="CS179" s="538"/>
      <c r="CT179" s="538"/>
      <c r="CU179" s="538"/>
      <c r="CV179" s="538"/>
      <c r="CW179" s="538"/>
      <c r="CX179" s="538"/>
      <c r="CY179" s="538"/>
      <c r="CZ179" s="538"/>
      <c r="DA179" s="538"/>
      <c r="DB179" s="538"/>
      <c r="DC179" s="538"/>
      <c r="DD179" s="538"/>
      <c r="DE179" s="538"/>
      <c r="DF179" s="538"/>
      <c r="DG179" s="538"/>
      <c r="DH179" s="538"/>
      <c r="DI179" s="538"/>
      <c r="DJ179" s="538"/>
      <c r="DK179" s="538"/>
      <c r="DL179" s="538"/>
      <c r="DM179" s="538"/>
      <c r="DN179" s="538"/>
      <c r="DO179" s="538"/>
      <c r="DP179" s="538"/>
      <c r="DQ179" s="538"/>
      <c r="DR179" s="538"/>
      <c r="DS179" s="538"/>
      <c r="DT179" s="538"/>
      <c r="DU179" s="538"/>
      <c r="DV179" s="538"/>
      <c r="DW179" s="538"/>
      <c r="DX179" s="538"/>
      <c r="DY179" s="538"/>
      <c r="DZ179" s="538"/>
      <c r="EA179" s="538"/>
      <c r="EB179" s="538"/>
      <c r="EC179" s="538"/>
      <c r="ED179" s="538"/>
      <c r="EE179" s="538"/>
      <c r="EF179" s="538"/>
      <c r="EG179" s="538"/>
      <c r="EH179" s="538"/>
      <c r="EI179" s="538"/>
      <c r="EJ179" s="538"/>
      <c r="EK179" s="538"/>
      <c r="EL179" s="538"/>
      <c r="EM179" s="538"/>
      <c r="EN179" s="538"/>
      <c r="EO179" s="538"/>
      <c r="EP179" s="538"/>
      <c r="EQ179" s="538"/>
      <c r="ER179" s="538"/>
      <c r="ES179" s="538"/>
      <c r="ET179" s="539"/>
      <c r="EU179" s="539"/>
      <c r="EV179" s="539"/>
      <c r="EW179" s="539"/>
      <c r="EX179" s="540"/>
      <c r="EY179" s="540"/>
      <c r="EZ179" s="540"/>
      <c r="FA179" s="540"/>
      <c r="FB179" s="540"/>
      <c r="FC179" s="540"/>
      <c r="FD179" s="540"/>
      <c r="FE179" s="540"/>
      <c r="FF179" s="540"/>
      <c r="FG179" s="540"/>
      <c r="FH179" s="540"/>
      <c r="FI179" s="540"/>
      <c r="FJ179" s="540"/>
      <c r="FK179" s="540"/>
      <c r="FL179" s="540"/>
      <c r="FM179" s="540"/>
      <c r="FN179" s="540"/>
      <c r="FO179" s="540"/>
      <c r="FP179" s="540"/>
      <c r="FQ179" s="538"/>
      <c r="FR179" s="541"/>
      <c r="FS179" s="538"/>
      <c r="FT179" s="542"/>
      <c r="FU179" s="538"/>
      <c r="FV179" s="538"/>
      <c r="FW179" s="538"/>
      <c r="FX179" s="538"/>
      <c r="FY179" s="538"/>
      <c r="FZ179" s="538"/>
      <c r="GA179" s="538"/>
      <c r="GB179" s="538"/>
      <c r="GC179" s="538"/>
      <c r="GD179" s="538"/>
      <c r="GE179" s="142"/>
      <c r="GF179" s="142"/>
      <c r="GG179" s="142"/>
      <c r="GH179" s="142"/>
      <c r="GI179" s="142"/>
      <c r="GJ179" s="142"/>
      <c r="GK179" s="142"/>
    </row>
    <row r="180" ht="15.75" customHeight="1"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  <c r="AC180" s="80"/>
      <c r="AD180" s="80"/>
      <c r="AE180" s="269"/>
      <c r="AF180" s="269"/>
      <c r="AG180" s="269"/>
      <c r="AH180" s="269"/>
      <c r="AI180" s="269"/>
      <c r="AJ180" s="269"/>
      <c r="AK180" s="269"/>
      <c r="AL180" s="269"/>
      <c r="AM180" s="269"/>
      <c r="AN180" s="269"/>
      <c r="AO180" s="269"/>
      <c r="AP180" s="269"/>
      <c r="AQ180" s="269"/>
      <c r="AR180" s="269"/>
      <c r="AS180" s="269"/>
      <c r="AT180" s="269"/>
      <c r="AU180" s="269"/>
      <c r="AV180" s="269"/>
      <c r="AW180" s="269"/>
      <c r="AX180" s="269"/>
      <c r="AY180" s="269"/>
      <c r="AZ180" s="269"/>
      <c r="BA180" s="269"/>
      <c r="BB180" s="269"/>
      <c r="BC180" s="269"/>
      <c r="BD180" s="269"/>
      <c r="BE180" s="269"/>
      <c r="BF180" s="269"/>
      <c r="BG180" s="269"/>
      <c r="BH180" s="80"/>
      <c r="BI180" s="269"/>
      <c r="BJ180" s="269"/>
      <c r="BK180" s="269"/>
      <c r="BL180" s="269"/>
      <c r="BM180" s="269"/>
      <c r="BN180" s="269"/>
      <c r="BO180" s="269"/>
      <c r="BP180" s="269"/>
      <c r="BQ180" s="269"/>
      <c r="BR180" s="269"/>
      <c r="BS180" s="269"/>
      <c r="BT180" s="269"/>
      <c r="BU180" s="269"/>
      <c r="BV180" s="269"/>
      <c r="BW180" s="269"/>
      <c r="BX180" s="269"/>
      <c r="BY180" s="269"/>
      <c r="BZ180" s="269"/>
      <c r="CA180" s="269"/>
      <c r="CB180" s="269"/>
      <c r="CC180" s="269"/>
      <c r="CD180" s="269"/>
      <c r="CE180" s="269"/>
      <c r="CF180" s="269"/>
      <c r="CG180" s="269"/>
      <c r="CH180" s="269"/>
      <c r="CI180" s="269"/>
      <c r="CJ180" s="269"/>
      <c r="CK180" s="269"/>
      <c r="CL180" s="269"/>
      <c r="CM180" s="269"/>
      <c r="CN180" s="269"/>
      <c r="CO180" s="269"/>
      <c r="CP180" s="269"/>
      <c r="CQ180" s="269"/>
      <c r="CR180" s="269"/>
      <c r="CS180" s="269"/>
      <c r="CT180" s="269"/>
      <c r="CU180" s="269"/>
      <c r="CV180" s="269"/>
      <c r="CW180" s="269"/>
      <c r="CX180" s="269"/>
      <c r="CY180" s="269"/>
      <c r="CZ180" s="269"/>
      <c r="DA180" s="269"/>
      <c r="DB180" s="269"/>
      <c r="DC180" s="269"/>
      <c r="DD180" s="269"/>
      <c r="DE180" s="269"/>
      <c r="DF180" s="269"/>
      <c r="DG180" s="269"/>
      <c r="DH180" s="269"/>
      <c r="DI180" s="269"/>
      <c r="DJ180" s="269"/>
      <c r="DK180" s="269"/>
      <c r="DL180" s="269"/>
      <c r="DM180" s="269"/>
      <c r="DN180" s="269"/>
      <c r="DO180" s="269"/>
      <c r="DP180" s="269"/>
      <c r="DQ180" s="269"/>
      <c r="DR180" s="269"/>
      <c r="DS180" s="269"/>
      <c r="DT180" s="269"/>
      <c r="DU180" s="269"/>
      <c r="DV180" s="269"/>
      <c r="DW180" s="269"/>
      <c r="DX180" s="269"/>
      <c r="DY180" s="269"/>
      <c r="DZ180" s="269"/>
      <c r="EA180" s="269"/>
      <c r="EB180" s="269"/>
      <c r="EC180" s="269"/>
      <c r="ED180" s="269"/>
      <c r="EE180" s="269"/>
      <c r="EF180" s="269"/>
      <c r="EG180" s="269"/>
      <c r="EH180" s="269"/>
      <c r="EI180" s="269"/>
      <c r="EJ180" s="269"/>
      <c r="EK180" s="269"/>
      <c r="EL180" s="269"/>
      <c r="EM180" s="269"/>
      <c r="EN180" s="269"/>
      <c r="EO180" s="269"/>
      <c r="EP180" s="269"/>
      <c r="EQ180" s="269"/>
      <c r="ER180" s="269"/>
      <c r="ES180" s="269"/>
      <c r="ET180" s="470"/>
      <c r="EU180" s="470"/>
      <c r="EV180" s="470"/>
      <c r="EW180" s="470"/>
      <c r="EX180" s="470"/>
      <c r="EY180" s="470"/>
      <c r="EZ180" s="470"/>
      <c r="FA180" s="470"/>
      <c r="FB180" s="470"/>
      <c r="FC180" s="470"/>
      <c r="FD180" s="470"/>
      <c r="FE180" s="470"/>
      <c r="FF180" s="470"/>
      <c r="FG180" s="470"/>
      <c r="FH180" s="470"/>
      <c r="FI180" s="470"/>
      <c r="FJ180" s="470"/>
      <c r="FK180" s="470"/>
      <c r="FL180" s="470"/>
      <c r="FM180" s="470"/>
      <c r="FN180" s="470"/>
      <c r="FO180" s="470"/>
      <c r="FP180" s="470"/>
      <c r="FQ180" s="269"/>
      <c r="FR180" s="543"/>
      <c r="FS180" s="269"/>
      <c r="FT180" s="544"/>
      <c r="FU180" s="545"/>
      <c r="FV180" s="80"/>
      <c r="FW180" s="80"/>
      <c r="FX180" s="80"/>
      <c r="FY180" s="80"/>
      <c r="FZ180" s="80"/>
      <c r="GA180" s="80"/>
      <c r="GB180" s="80"/>
      <c r="GC180" s="80"/>
      <c r="GD180" s="80"/>
      <c r="GE180" s="80"/>
    </row>
    <row r="181" ht="15.75" customHeight="1">
      <c r="A181" s="546"/>
      <c r="B181" s="546" t="s">
        <v>194</v>
      </c>
      <c r="C181" s="546"/>
      <c r="D181" s="546"/>
      <c r="E181" s="546"/>
      <c r="F181" s="547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  <c r="AC181" s="80"/>
      <c r="AD181" s="80"/>
      <c r="AE181" s="269"/>
      <c r="AF181" s="269"/>
      <c r="AG181" s="269"/>
      <c r="AH181" s="269"/>
      <c r="AI181" s="269"/>
      <c r="AJ181" s="269"/>
      <c r="AK181" s="269"/>
      <c r="AL181" s="269"/>
      <c r="AM181" s="269"/>
      <c r="AN181" s="269"/>
      <c r="AO181" s="269"/>
      <c r="AP181" s="269"/>
      <c r="AQ181" s="269"/>
      <c r="AR181" s="269"/>
      <c r="AS181" s="269"/>
      <c r="AT181" s="269"/>
      <c r="AU181" s="269"/>
      <c r="AV181" s="269"/>
      <c r="AW181" s="269"/>
      <c r="AX181" s="269"/>
      <c r="AY181" s="269"/>
      <c r="AZ181" s="269"/>
      <c r="BA181" s="269"/>
      <c r="BB181" s="269"/>
      <c r="BC181" s="269"/>
      <c r="BD181" s="269"/>
      <c r="BE181" s="269"/>
      <c r="BF181" s="269"/>
      <c r="BG181" s="269"/>
      <c r="BH181" s="80"/>
      <c r="BI181" s="269"/>
      <c r="BJ181" s="269"/>
      <c r="BK181" s="269"/>
      <c r="BL181" s="269"/>
      <c r="BM181" s="269"/>
      <c r="BN181" s="269"/>
      <c r="BO181" s="269"/>
      <c r="BP181" s="269"/>
      <c r="BQ181" s="269"/>
      <c r="BR181" s="269"/>
      <c r="BS181" s="269"/>
      <c r="BT181" s="269"/>
      <c r="BU181" s="269"/>
      <c r="BV181" s="269"/>
      <c r="BW181" s="269"/>
      <c r="BX181" s="269"/>
      <c r="BY181" s="269"/>
      <c r="BZ181" s="269"/>
      <c r="CA181" s="269"/>
      <c r="CB181" s="269"/>
      <c r="CC181" s="269"/>
      <c r="CD181" s="269"/>
      <c r="CE181" s="269"/>
      <c r="CF181" s="269"/>
      <c r="CG181" s="269"/>
      <c r="CH181" s="269"/>
      <c r="CI181" s="269"/>
      <c r="CJ181" s="269"/>
      <c r="CK181" s="269"/>
      <c r="CL181" s="269"/>
      <c r="CM181" s="269"/>
      <c r="CN181" s="269"/>
      <c r="CO181" s="269"/>
      <c r="CP181" s="269"/>
      <c r="CQ181" s="269"/>
      <c r="CR181" s="269"/>
      <c r="CS181" s="269"/>
      <c r="CT181" s="269"/>
      <c r="CU181" s="269"/>
      <c r="CV181" s="269"/>
      <c r="CW181" s="269"/>
      <c r="CX181" s="269"/>
      <c r="CY181" s="269"/>
      <c r="CZ181" s="269"/>
      <c r="DA181" s="269"/>
      <c r="DB181" s="269"/>
      <c r="DC181" s="269"/>
      <c r="DD181" s="269"/>
      <c r="DE181" s="269"/>
      <c r="DF181" s="269"/>
      <c r="DG181" s="269"/>
      <c r="DH181" s="269"/>
      <c r="DI181" s="269"/>
      <c r="DJ181" s="269"/>
      <c r="DK181" s="269"/>
      <c r="DL181" s="269"/>
      <c r="DM181" s="269"/>
      <c r="DN181" s="269"/>
      <c r="DO181" s="269"/>
      <c r="DP181" s="269"/>
      <c r="DQ181" s="269"/>
      <c r="DR181" s="269"/>
      <c r="DS181" s="269"/>
      <c r="DT181" s="269"/>
      <c r="DU181" s="269"/>
      <c r="DV181" s="269"/>
      <c r="DW181" s="269"/>
      <c r="DX181" s="269"/>
      <c r="DY181" s="269"/>
      <c r="DZ181" s="269"/>
      <c r="EA181" s="269"/>
      <c r="EB181" s="269"/>
      <c r="EC181" s="269"/>
      <c r="ED181" s="269"/>
      <c r="EE181" s="269"/>
      <c r="EF181" s="269"/>
      <c r="EG181" s="269"/>
      <c r="EH181" s="269"/>
      <c r="EI181" s="269"/>
      <c r="EJ181" s="269"/>
      <c r="EK181" s="269"/>
      <c r="EL181" s="269"/>
      <c r="EM181" s="269"/>
      <c r="EN181" s="269"/>
      <c r="EO181" s="269"/>
      <c r="EP181" s="269"/>
      <c r="EQ181" s="269"/>
      <c r="ER181" s="269"/>
      <c r="ES181" s="269"/>
      <c r="ET181" s="470"/>
      <c r="EU181" s="470"/>
      <c r="EV181" s="470"/>
      <c r="EW181" s="470"/>
      <c r="EX181" s="470"/>
      <c r="EY181" s="470"/>
      <c r="EZ181" s="470"/>
      <c r="FA181" s="470"/>
      <c r="FB181" s="470"/>
      <c r="FC181" s="470"/>
      <c r="FD181" s="470"/>
      <c r="FE181" s="470"/>
      <c r="FF181" s="470"/>
      <c r="FG181" s="470"/>
      <c r="FH181" s="470"/>
      <c r="FI181" s="470"/>
      <c r="FJ181" s="470"/>
      <c r="FK181" s="470"/>
      <c r="FL181" s="470"/>
      <c r="FM181" s="470"/>
      <c r="FN181" s="470"/>
      <c r="FO181" s="470"/>
      <c r="FP181" s="470"/>
      <c r="FQ181" s="269"/>
      <c r="FR181" s="543"/>
      <c r="FS181" s="269"/>
      <c r="FT181" s="544"/>
      <c r="FU181" s="545"/>
      <c r="FV181" s="80"/>
      <c r="FW181" s="80"/>
      <c r="FX181" s="80"/>
      <c r="FY181" s="80"/>
      <c r="FZ181" s="80"/>
      <c r="GA181" s="80"/>
      <c r="GB181" s="80"/>
      <c r="GC181" s="80"/>
      <c r="GD181" s="80"/>
      <c r="GE181" s="80"/>
    </row>
    <row r="182" ht="15.75" customHeight="1">
      <c r="A182" s="548"/>
      <c r="B182" s="548" t="s">
        <v>195</v>
      </c>
      <c r="C182" s="548"/>
      <c r="D182" s="548"/>
      <c r="E182" s="548"/>
      <c r="F182" s="548"/>
      <c r="G182" s="548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  <c r="AC182" s="80"/>
      <c r="AD182" s="80"/>
      <c r="AE182" s="269"/>
      <c r="AF182" s="269"/>
      <c r="AG182" s="269"/>
      <c r="AH182" s="269"/>
      <c r="AI182" s="269"/>
      <c r="AJ182" s="269"/>
      <c r="AK182" s="269"/>
      <c r="AL182" s="269"/>
      <c r="AM182" s="269"/>
      <c r="AN182" s="269"/>
      <c r="AO182" s="269"/>
      <c r="AP182" s="269"/>
      <c r="AQ182" s="269"/>
      <c r="AR182" s="269"/>
      <c r="AS182" s="269"/>
      <c r="AT182" s="269"/>
      <c r="AU182" s="269"/>
      <c r="AV182" s="269"/>
      <c r="AW182" s="269"/>
      <c r="AX182" s="269"/>
      <c r="AY182" s="269"/>
      <c r="AZ182" s="269"/>
      <c r="BA182" s="269"/>
      <c r="BB182" s="269"/>
      <c r="BC182" s="269"/>
      <c r="BD182" s="269"/>
      <c r="BE182" s="269"/>
      <c r="BF182" s="269"/>
      <c r="BG182" s="269"/>
      <c r="BH182" s="80"/>
      <c r="BI182" s="269"/>
      <c r="BJ182" s="269"/>
      <c r="BK182" s="269"/>
      <c r="BL182" s="269"/>
      <c r="BM182" s="269"/>
      <c r="BN182" s="269"/>
      <c r="BO182" s="269"/>
      <c r="BP182" s="269"/>
      <c r="BQ182" s="269"/>
      <c r="BR182" s="269"/>
      <c r="BS182" s="269"/>
      <c r="BT182" s="269"/>
      <c r="BU182" s="269"/>
      <c r="BV182" s="269"/>
      <c r="BW182" s="269"/>
      <c r="BX182" s="269"/>
      <c r="BY182" s="269"/>
      <c r="BZ182" s="269"/>
      <c r="CA182" s="269"/>
      <c r="CB182" s="269"/>
      <c r="CC182" s="269"/>
      <c r="CD182" s="269"/>
      <c r="CE182" s="269"/>
      <c r="CF182" s="269"/>
      <c r="CG182" s="269"/>
      <c r="CH182" s="269"/>
      <c r="CI182" s="269"/>
      <c r="CJ182" s="269"/>
      <c r="CK182" s="269"/>
      <c r="CL182" s="269"/>
      <c r="CM182" s="269"/>
      <c r="CN182" s="269"/>
      <c r="CO182" s="269"/>
      <c r="CP182" s="269"/>
      <c r="CQ182" s="269"/>
      <c r="CR182" s="269"/>
      <c r="CS182" s="269"/>
      <c r="CT182" s="269"/>
      <c r="CU182" s="269"/>
      <c r="CV182" s="269"/>
      <c r="CW182" s="269"/>
      <c r="CX182" s="269"/>
      <c r="CY182" s="269"/>
      <c r="CZ182" s="269"/>
      <c r="DA182" s="269"/>
      <c r="DB182" s="269"/>
      <c r="DC182" s="269"/>
      <c r="DD182" s="269"/>
      <c r="DE182" s="269"/>
      <c r="DF182" s="269"/>
      <c r="DG182" s="269"/>
      <c r="DH182" s="269"/>
      <c r="DI182" s="269"/>
      <c r="DJ182" s="269"/>
      <c r="DK182" s="269"/>
      <c r="DL182" s="269"/>
      <c r="DM182" s="269"/>
      <c r="DN182" s="269"/>
      <c r="DO182" s="269"/>
      <c r="DP182" s="269"/>
      <c r="DQ182" s="269"/>
      <c r="DR182" s="269"/>
      <c r="DS182" s="269"/>
      <c r="DT182" s="269"/>
      <c r="DU182" s="269"/>
      <c r="DV182" s="269"/>
      <c r="DW182" s="269"/>
      <c r="DX182" s="269"/>
      <c r="DY182" s="269"/>
      <c r="DZ182" s="269"/>
      <c r="EA182" s="269"/>
      <c r="EB182" s="269"/>
      <c r="EC182" s="269"/>
      <c r="ED182" s="269"/>
      <c r="EE182" s="269"/>
      <c r="EF182" s="269"/>
      <c r="EG182" s="269"/>
      <c r="EH182" s="269"/>
      <c r="EI182" s="269"/>
      <c r="EJ182" s="269"/>
      <c r="EK182" s="269"/>
      <c r="EL182" s="269"/>
      <c r="EM182" s="269"/>
      <c r="EN182" s="269"/>
      <c r="EO182" s="269"/>
      <c r="EP182" s="269"/>
      <c r="EQ182" s="269"/>
      <c r="ER182" s="269"/>
      <c r="ES182" s="269"/>
      <c r="ET182" s="470"/>
      <c r="EU182" s="470"/>
      <c r="EV182" s="470"/>
      <c r="EW182" s="470"/>
      <c r="EX182" s="470"/>
      <c r="EY182" s="470"/>
      <c r="EZ182" s="470"/>
      <c r="FA182" s="470"/>
      <c r="FB182" s="470"/>
      <c r="FC182" s="470"/>
      <c r="FD182" s="470"/>
      <c r="FE182" s="470"/>
      <c r="FF182" s="470"/>
      <c r="FG182" s="470"/>
      <c r="FH182" s="470"/>
      <c r="FI182" s="470"/>
      <c r="FJ182" s="470"/>
      <c r="FK182" s="470"/>
      <c r="FL182" s="470"/>
      <c r="FM182" s="470"/>
      <c r="FN182" s="470"/>
      <c r="FO182" s="470"/>
      <c r="FP182" s="470"/>
      <c r="FQ182" s="269"/>
      <c r="FR182" s="543"/>
      <c r="FS182" s="269"/>
      <c r="FT182" s="544"/>
      <c r="FU182" s="545"/>
      <c r="FV182" s="80"/>
      <c r="FW182" s="80"/>
      <c r="FX182" s="80"/>
      <c r="FY182" s="80"/>
      <c r="FZ182" s="80"/>
      <c r="GA182" s="80"/>
      <c r="GB182" s="80"/>
      <c r="GC182" s="80"/>
      <c r="GD182" s="80"/>
      <c r="GE182" s="80"/>
    </row>
    <row r="183" ht="15.75" customHeight="1"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80"/>
      <c r="AB183" s="80"/>
      <c r="AC183" s="80"/>
      <c r="AD183" s="80"/>
      <c r="AE183" s="269"/>
      <c r="AF183" s="269"/>
      <c r="AG183" s="269"/>
      <c r="AH183" s="269"/>
      <c r="AI183" s="269"/>
      <c r="AJ183" s="269"/>
      <c r="AK183" s="269"/>
      <c r="AL183" s="269"/>
      <c r="AM183" s="269"/>
      <c r="AN183" s="269"/>
      <c r="AO183" s="269"/>
      <c r="AP183" s="269"/>
      <c r="AQ183" s="269"/>
      <c r="AR183" s="269"/>
      <c r="AS183" s="269"/>
      <c r="AT183" s="269"/>
      <c r="AU183" s="269"/>
      <c r="AV183" s="269"/>
      <c r="AW183" s="269"/>
      <c r="AX183" s="269"/>
      <c r="AY183" s="269"/>
      <c r="AZ183" s="269"/>
      <c r="BA183" s="269"/>
      <c r="BB183" s="269"/>
      <c r="BC183" s="269"/>
      <c r="BD183" s="269"/>
      <c r="BE183" s="269"/>
      <c r="BF183" s="269"/>
      <c r="BG183" s="269"/>
      <c r="BH183" s="80"/>
      <c r="BI183" s="269"/>
      <c r="BJ183" s="269"/>
      <c r="BK183" s="269"/>
      <c r="BL183" s="269"/>
      <c r="BM183" s="269"/>
      <c r="BN183" s="269"/>
      <c r="BO183" s="269"/>
      <c r="BP183" s="269"/>
      <c r="BQ183" s="269"/>
      <c r="BR183" s="269"/>
      <c r="BS183" s="269"/>
      <c r="BT183" s="269"/>
      <c r="BU183" s="269"/>
      <c r="BV183" s="269"/>
      <c r="BW183" s="269"/>
      <c r="BX183" s="269"/>
      <c r="BY183" s="269"/>
      <c r="BZ183" s="269"/>
      <c r="CA183" s="269"/>
      <c r="CB183" s="269"/>
      <c r="CC183" s="269"/>
      <c r="CD183" s="269"/>
      <c r="CE183" s="269"/>
      <c r="CF183" s="269"/>
      <c r="CG183" s="269"/>
      <c r="CH183" s="269"/>
      <c r="CI183" s="269"/>
      <c r="CJ183" s="269"/>
      <c r="CK183" s="269"/>
      <c r="CL183" s="269"/>
      <c r="CM183" s="269"/>
      <c r="CN183" s="269"/>
      <c r="CO183" s="269"/>
      <c r="CP183" s="269"/>
      <c r="CQ183" s="269"/>
      <c r="CR183" s="269"/>
      <c r="CS183" s="269"/>
      <c r="CT183" s="269"/>
      <c r="CU183" s="269"/>
      <c r="CV183" s="269"/>
      <c r="CW183" s="269"/>
      <c r="CX183" s="269"/>
      <c r="CY183" s="269"/>
      <c r="CZ183" s="269"/>
      <c r="DA183" s="269"/>
      <c r="DB183" s="269"/>
      <c r="DC183" s="269"/>
      <c r="DD183" s="269"/>
      <c r="DE183" s="269"/>
      <c r="DF183" s="269"/>
      <c r="DG183" s="269"/>
      <c r="DH183" s="269"/>
      <c r="DI183" s="269"/>
      <c r="DJ183" s="269"/>
      <c r="DK183" s="269"/>
      <c r="DL183" s="269"/>
      <c r="DM183" s="269"/>
      <c r="DN183" s="269"/>
      <c r="DO183" s="269"/>
      <c r="DP183" s="269"/>
      <c r="DQ183" s="269"/>
      <c r="DR183" s="269"/>
      <c r="DS183" s="269"/>
      <c r="DT183" s="269"/>
      <c r="DU183" s="269"/>
      <c r="DV183" s="269"/>
      <c r="DW183" s="269"/>
      <c r="DX183" s="269"/>
      <c r="DY183" s="269"/>
      <c r="DZ183" s="269"/>
      <c r="EA183" s="269"/>
      <c r="EB183" s="269"/>
      <c r="EC183" s="269"/>
      <c r="ED183" s="269"/>
      <c r="EE183" s="269"/>
      <c r="EF183" s="269"/>
      <c r="EG183" s="269"/>
      <c r="EH183" s="269"/>
      <c r="EI183" s="269"/>
      <c r="EJ183" s="269"/>
      <c r="EK183" s="269"/>
      <c r="EL183" s="269"/>
      <c r="EM183" s="269"/>
      <c r="EN183" s="269"/>
      <c r="EO183" s="269"/>
      <c r="EP183" s="269"/>
      <c r="EQ183" s="269"/>
      <c r="ER183" s="269"/>
      <c r="ES183" s="269"/>
      <c r="ET183" s="470"/>
      <c r="EU183" s="470"/>
      <c r="EV183" s="470"/>
      <c r="EW183" s="470"/>
      <c r="EX183" s="470"/>
      <c r="EY183" s="470"/>
      <c r="EZ183" s="470"/>
      <c r="FA183" s="470"/>
      <c r="FB183" s="470"/>
      <c r="FC183" s="470"/>
      <c r="FD183" s="470"/>
      <c r="FE183" s="470"/>
      <c r="FF183" s="470"/>
      <c r="FG183" s="470"/>
      <c r="FH183" s="470"/>
      <c r="FI183" s="470"/>
      <c r="FJ183" s="470"/>
      <c r="FK183" s="470"/>
      <c r="FL183" s="470"/>
      <c r="FM183" s="470"/>
      <c r="FN183" s="470"/>
      <c r="FO183" s="470"/>
      <c r="FP183" s="470"/>
      <c r="FQ183" s="269"/>
      <c r="FR183" s="543"/>
      <c r="FS183" s="269"/>
      <c r="FT183" s="544"/>
      <c r="FU183" s="545"/>
      <c r="FV183" s="80"/>
      <c r="FW183" s="80"/>
      <c r="FX183" s="80"/>
      <c r="FY183" s="80"/>
      <c r="FZ183" s="80"/>
      <c r="GA183" s="80"/>
      <c r="GB183" s="80"/>
      <c r="GC183" s="80"/>
      <c r="GD183" s="80"/>
      <c r="GE183" s="80"/>
    </row>
    <row r="184" ht="15.75" customHeight="1">
      <c r="A184" s="80"/>
      <c r="B184" s="80"/>
      <c r="C184" s="269"/>
      <c r="D184" s="549"/>
      <c r="E184" s="549"/>
      <c r="F184" s="549"/>
      <c r="G184" s="549"/>
      <c r="H184" s="549"/>
      <c r="I184" s="549"/>
      <c r="J184" s="550"/>
      <c r="K184" s="550"/>
      <c r="L184" s="550"/>
      <c r="M184" s="550"/>
      <c r="N184" s="550"/>
      <c r="O184" s="550"/>
      <c r="P184" s="550"/>
      <c r="Q184" s="550"/>
      <c r="R184" s="269"/>
      <c r="S184" s="269"/>
      <c r="T184" s="269"/>
      <c r="U184" s="80"/>
      <c r="V184" s="80"/>
      <c r="W184" s="80"/>
      <c r="X184" s="80"/>
      <c r="Y184" s="80"/>
      <c r="Z184" s="80"/>
      <c r="AA184" s="80"/>
      <c r="AB184" s="80"/>
      <c r="AC184" s="80"/>
      <c r="AD184" s="80"/>
      <c r="AE184" s="269"/>
      <c r="AF184" s="269"/>
      <c r="AG184" s="269"/>
      <c r="AH184" s="269"/>
      <c r="AI184" s="269"/>
      <c r="AJ184" s="269"/>
      <c r="AK184" s="269"/>
      <c r="AL184" s="269"/>
      <c r="AM184" s="269"/>
      <c r="AN184" s="269"/>
      <c r="AO184" s="269"/>
      <c r="AP184" s="269"/>
      <c r="AQ184" s="269"/>
      <c r="AR184" s="269"/>
      <c r="AS184" s="269"/>
      <c r="AT184" s="269"/>
      <c r="AU184" s="269"/>
      <c r="AV184" s="269"/>
      <c r="AW184" s="269"/>
      <c r="AX184" s="269"/>
      <c r="AY184" s="269"/>
      <c r="AZ184" s="269"/>
      <c r="BA184" s="269"/>
      <c r="BB184" s="269"/>
      <c r="BC184" s="269"/>
      <c r="BD184" s="269"/>
      <c r="BE184" s="269"/>
      <c r="BF184" s="269"/>
      <c r="BG184" s="269"/>
      <c r="BH184" s="80"/>
      <c r="BI184" s="269"/>
      <c r="BJ184" s="269"/>
      <c r="BK184" s="269"/>
      <c r="BL184" s="269"/>
      <c r="BM184" s="269"/>
      <c r="BN184" s="269"/>
      <c r="BO184" s="269"/>
      <c r="BP184" s="269"/>
      <c r="BQ184" s="269"/>
      <c r="BR184" s="269"/>
      <c r="BS184" s="269"/>
      <c r="BT184" s="269"/>
      <c r="BU184" s="269"/>
      <c r="BV184" s="269"/>
      <c r="BW184" s="269"/>
      <c r="BX184" s="269"/>
      <c r="BY184" s="269"/>
      <c r="BZ184" s="269"/>
      <c r="CA184" s="269"/>
      <c r="CB184" s="269"/>
      <c r="CC184" s="269"/>
      <c r="CD184" s="269"/>
      <c r="CE184" s="269"/>
      <c r="CF184" s="269"/>
      <c r="CG184" s="269"/>
      <c r="CH184" s="269"/>
      <c r="CI184" s="269"/>
      <c r="CJ184" s="269"/>
      <c r="CK184" s="269"/>
      <c r="CL184" s="269"/>
      <c r="CM184" s="269"/>
      <c r="CN184" s="269"/>
      <c r="CO184" s="269"/>
      <c r="CP184" s="269"/>
      <c r="CQ184" s="269"/>
      <c r="CR184" s="269"/>
      <c r="CS184" s="269"/>
      <c r="CT184" s="269"/>
      <c r="CU184" s="269"/>
      <c r="CV184" s="269"/>
      <c r="CW184" s="269"/>
      <c r="CX184" s="269"/>
      <c r="CY184" s="269"/>
      <c r="CZ184" s="269"/>
      <c r="DA184" s="269"/>
      <c r="DB184" s="269"/>
      <c r="DC184" s="269"/>
      <c r="DD184" s="269"/>
      <c r="DE184" s="269"/>
      <c r="DF184" s="269"/>
      <c r="DG184" s="269"/>
      <c r="DH184" s="269"/>
      <c r="DI184" s="269"/>
      <c r="DJ184" s="269"/>
      <c r="DK184" s="269"/>
      <c r="DL184" s="269"/>
      <c r="DM184" s="269"/>
      <c r="DN184" s="269"/>
      <c r="DO184" s="269"/>
      <c r="DP184" s="269"/>
      <c r="DQ184" s="269"/>
      <c r="DR184" s="269"/>
      <c r="DS184" s="269"/>
      <c r="DT184" s="269"/>
      <c r="DU184" s="269"/>
      <c r="DV184" s="269"/>
      <c r="DW184" s="269"/>
      <c r="DX184" s="269"/>
      <c r="DY184" s="269"/>
      <c r="DZ184" s="269"/>
      <c r="EA184" s="269"/>
      <c r="EB184" s="269"/>
      <c r="EC184" s="269"/>
      <c r="ED184" s="269"/>
      <c r="EE184" s="269"/>
      <c r="EF184" s="269"/>
      <c r="EG184" s="269"/>
      <c r="EH184" s="269"/>
      <c r="EI184" s="269"/>
      <c r="EJ184" s="269"/>
      <c r="EK184" s="269"/>
      <c r="EL184" s="269"/>
      <c r="EM184" s="269"/>
      <c r="EN184" s="269"/>
      <c r="EO184" s="269"/>
      <c r="EP184" s="269"/>
      <c r="EQ184" s="269"/>
      <c r="ER184" s="269"/>
      <c r="ES184" s="269"/>
      <c r="ET184" s="470"/>
      <c r="EU184" s="470"/>
      <c r="EV184" s="470"/>
      <c r="EW184" s="470"/>
      <c r="EX184" s="470"/>
      <c r="EY184" s="470"/>
      <c r="EZ184" s="470"/>
      <c r="FA184" s="470"/>
      <c r="FB184" s="470"/>
      <c r="FC184" s="470"/>
      <c r="FD184" s="470"/>
      <c r="FE184" s="470"/>
      <c r="FF184" s="470"/>
      <c r="FG184" s="470"/>
      <c r="FH184" s="470"/>
      <c r="FI184" s="470"/>
      <c r="FJ184" s="470"/>
      <c r="FK184" s="470"/>
      <c r="FL184" s="470"/>
      <c r="FM184" s="470"/>
      <c r="FN184" s="470"/>
      <c r="FO184" s="470"/>
      <c r="FP184" s="470"/>
      <c r="FQ184" s="269"/>
      <c r="FR184" s="543"/>
      <c r="FS184" s="269"/>
      <c r="FT184" s="544"/>
      <c r="FU184" s="545"/>
      <c r="FV184" s="80"/>
      <c r="FW184" s="80"/>
      <c r="FX184" s="80"/>
      <c r="FY184" s="80"/>
      <c r="FZ184" s="80"/>
      <c r="GA184" s="80"/>
      <c r="GB184" s="80"/>
      <c r="GC184" s="80"/>
      <c r="GD184" s="80"/>
      <c r="GE184" s="80"/>
    </row>
    <row r="185" ht="15.75" customHeight="1">
      <c r="A185" s="80"/>
      <c r="B185" s="80"/>
      <c r="C185" s="549"/>
      <c r="D185" s="549"/>
      <c r="E185" s="549"/>
      <c r="F185" s="549"/>
      <c r="G185" s="549"/>
      <c r="H185" s="549"/>
      <c r="I185" s="549"/>
      <c r="J185" s="550"/>
      <c r="K185" s="550"/>
      <c r="L185" s="550"/>
      <c r="M185" s="550"/>
      <c r="N185" s="550"/>
      <c r="O185" s="550"/>
      <c r="P185" s="550"/>
      <c r="Q185" s="550"/>
      <c r="R185" s="269"/>
      <c r="S185" s="269"/>
      <c r="T185" s="269"/>
      <c r="U185" s="80"/>
      <c r="V185" s="80"/>
      <c r="W185" s="80"/>
      <c r="X185" s="80"/>
      <c r="Y185" s="80"/>
      <c r="Z185" s="80"/>
      <c r="AA185" s="80"/>
      <c r="AB185" s="80"/>
      <c r="AC185" s="80"/>
      <c r="AD185" s="80"/>
      <c r="AE185" s="269"/>
      <c r="AF185" s="269"/>
      <c r="AG185" s="269"/>
      <c r="AH185" s="269"/>
      <c r="AI185" s="269"/>
      <c r="AJ185" s="269"/>
      <c r="AK185" s="269"/>
      <c r="AL185" s="269"/>
      <c r="AM185" s="269"/>
      <c r="AN185" s="269"/>
      <c r="AO185" s="269"/>
      <c r="AP185" s="269"/>
      <c r="AQ185" s="269"/>
      <c r="AR185" s="269"/>
      <c r="AS185" s="269"/>
      <c r="AT185" s="269"/>
      <c r="AU185" s="269"/>
      <c r="AV185" s="269"/>
      <c r="AW185" s="269"/>
      <c r="AX185" s="269"/>
      <c r="AY185" s="269"/>
      <c r="AZ185" s="269"/>
      <c r="BA185" s="269"/>
      <c r="BB185" s="269"/>
      <c r="BC185" s="269"/>
      <c r="BD185" s="269"/>
      <c r="BE185" s="269"/>
      <c r="BF185" s="269"/>
      <c r="BG185" s="269"/>
      <c r="BH185" s="80"/>
      <c r="BI185" s="269"/>
      <c r="BJ185" s="269"/>
      <c r="BK185" s="269"/>
      <c r="BL185" s="269"/>
      <c r="BM185" s="269"/>
      <c r="BN185" s="269"/>
      <c r="BO185" s="269"/>
      <c r="BP185" s="269"/>
      <c r="BQ185" s="269"/>
      <c r="BR185" s="269"/>
      <c r="BS185" s="269"/>
      <c r="BT185" s="269"/>
      <c r="BU185" s="269"/>
      <c r="BV185" s="269"/>
      <c r="BW185" s="269"/>
      <c r="BX185" s="269"/>
      <c r="BY185" s="269"/>
      <c r="BZ185" s="269"/>
      <c r="CA185" s="269"/>
      <c r="CB185" s="269"/>
      <c r="CC185" s="269"/>
      <c r="CD185" s="269"/>
      <c r="CE185" s="269"/>
      <c r="CF185" s="269"/>
      <c r="CG185" s="269"/>
      <c r="CH185" s="269"/>
      <c r="CI185" s="269"/>
      <c r="CJ185" s="269"/>
      <c r="CK185" s="269"/>
      <c r="CL185" s="269"/>
      <c r="CM185" s="269"/>
      <c r="CN185" s="269"/>
      <c r="CO185" s="269"/>
      <c r="CP185" s="269"/>
      <c r="CQ185" s="269"/>
      <c r="CR185" s="269"/>
      <c r="CS185" s="269"/>
      <c r="CT185" s="269"/>
      <c r="CU185" s="269"/>
      <c r="CV185" s="269"/>
      <c r="CW185" s="269"/>
      <c r="CX185" s="269"/>
      <c r="CY185" s="269"/>
      <c r="CZ185" s="269"/>
      <c r="DA185" s="269"/>
      <c r="DB185" s="269"/>
      <c r="DC185" s="269"/>
      <c r="DD185" s="269"/>
      <c r="DE185" s="269"/>
      <c r="DF185" s="269"/>
      <c r="DG185" s="269"/>
      <c r="DH185" s="269"/>
      <c r="DI185" s="269"/>
      <c r="DJ185" s="269"/>
      <c r="DK185" s="269"/>
      <c r="DL185" s="269"/>
      <c r="DM185" s="269"/>
      <c r="DN185" s="269"/>
      <c r="DO185" s="269"/>
      <c r="DP185" s="269"/>
      <c r="DQ185" s="269"/>
      <c r="DR185" s="269"/>
      <c r="DS185" s="269"/>
      <c r="DT185" s="269"/>
      <c r="DU185" s="269"/>
      <c r="DV185" s="269"/>
      <c r="DW185" s="269"/>
      <c r="DX185" s="269"/>
      <c r="DY185" s="269"/>
      <c r="DZ185" s="269"/>
      <c r="EA185" s="269"/>
      <c r="EB185" s="269"/>
      <c r="EC185" s="269"/>
      <c r="ED185" s="269"/>
      <c r="EE185" s="269"/>
      <c r="EF185" s="269"/>
      <c r="EG185" s="269"/>
      <c r="EH185" s="269"/>
      <c r="EI185" s="269"/>
      <c r="EJ185" s="269"/>
      <c r="EK185" s="269"/>
      <c r="EL185" s="269"/>
      <c r="EM185" s="269"/>
      <c r="EN185" s="269"/>
      <c r="EO185" s="269"/>
      <c r="EP185" s="269"/>
      <c r="EQ185" s="269"/>
      <c r="ER185" s="269"/>
      <c r="ES185" s="269"/>
      <c r="ET185" s="470"/>
      <c r="EU185" s="470"/>
      <c r="EV185" s="470"/>
      <c r="EW185" s="470"/>
      <c r="EX185" s="470"/>
      <c r="EY185" s="470"/>
      <c r="EZ185" s="470"/>
      <c r="FA185" s="470"/>
      <c r="FB185" s="470"/>
      <c r="FC185" s="470"/>
      <c r="FD185" s="470"/>
      <c r="FE185" s="470"/>
      <c r="FF185" s="470"/>
      <c r="FG185" s="470"/>
      <c r="FH185" s="470"/>
      <c r="FI185" s="470"/>
      <c r="FJ185" s="470"/>
      <c r="FK185" s="470"/>
      <c r="FL185" s="470"/>
      <c r="FM185" s="470"/>
      <c r="FN185" s="470"/>
      <c r="FO185" s="470"/>
      <c r="FP185" s="470"/>
      <c r="FQ185" s="269"/>
      <c r="FR185" s="543"/>
      <c r="FS185" s="269"/>
      <c r="FT185" s="544"/>
      <c r="FU185" s="545"/>
      <c r="FV185" s="80"/>
      <c r="FW185" s="80"/>
      <c r="FX185" s="80"/>
      <c r="FY185" s="80"/>
      <c r="FZ185" s="80"/>
      <c r="GA185" s="80"/>
      <c r="GB185" s="80"/>
      <c r="GC185" s="80"/>
      <c r="GD185" s="80"/>
      <c r="GE185" s="80"/>
      <c r="GF185" s="80"/>
      <c r="GG185" s="80"/>
      <c r="GH185" s="80"/>
      <c r="GI185" s="80"/>
      <c r="GJ185" s="80"/>
      <c r="GK185" s="80"/>
    </row>
    <row r="186" ht="15.75" customHeight="1">
      <c r="A186" s="80"/>
      <c r="B186" s="80"/>
      <c r="C186" s="549"/>
      <c r="D186" s="549"/>
      <c r="E186" s="549"/>
      <c r="F186" s="549"/>
      <c r="G186" s="549"/>
      <c r="H186" s="549"/>
      <c r="I186" s="549"/>
      <c r="J186" s="550"/>
      <c r="K186" s="550"/>
      <c r="L186" s="550"/>
      <c r="M186" s="550"/>
      <c r="N186" s="550"/>
      <c r="O186" s="550"/>
      <c r="P186" s="550"/>
      <c r="Q186" s="550"/>
      <c r="R186" s="269"/>
      <c r="S186" s="269"/>
      <c r="T186" s="269"/>
      <c r="U186" s="80"/>
      <c r="V186" s="80"/>
      <c r="W186" s="80"/>
      <c r="X186" s="80"/>
      <c r="Y186" s="80"/>
      <c r="Z186" s="80"/>
      <c r="AA186" s="80"/>
      <c r="AB186" s="80"/>
      <c r="AC186" s="80"/>
      <c r="AD186" s="80"/>
      <c r="AE186" s="269"/>
      <c r="AF186" s="269"/>
      <c r="AG186" s="269"/>
      <c r="AH186" s="269"/>
      <c r="AI186" s="269"/>
      <c r="AJ186" s="269"/>
      <c r="AK186" s="269"/>
      <c r="AL186" s="269"/>
      <c r="AM186" s="269"/>
      <c r="AN186" s="269"/>
      <c r="AO186" s="269"/>
      <c r="AP186" s="269"/>
      <c r="AQ186" s="269"/>
      <c r="AR186" s="269"/>
      <c r="AS186" s="269"/>
      <c r="AT186" s="269"/>
      <c r="AU186" s="269"/>
      <c r="AV186" s="269"/>
      <c r="AW186" s="269"/>
      <c r="AX186" s="269"/>
      <c r="AY186" s="269"/>
      <c r="AZ186" s="269"/>
      <c r="BA186" s="269"/>
      <c r="BB186" s="269"/>
      <c r="BC186" s="269"/>
      <c r="BD186" s="269"/>
      <c r="BE186" s="269"/>
      <c r="BF186" s="269"/>
      <c r="BG186" s="269"/>
      <c r="BH186" s="80"/>
      <c r="BI186" s="269"/>
      <c r="BJ186" s="269"/>
      <c r="BK186" s="269"/>
      <c r="BL186" s="269"/>
      <c r="BM186" s="269"/>
      <c r="BN186" s="269"/>
      <c r="BO186" s="269"/>
      <c r="BP186" s="269"/>
      <c r="BQ186" s="269"/>
      <c r="BR186" s="269"/>
      <c r="BS186" s="269"/>
      <c r="BT186" s="269"/>
      <c r="BU186" s="269"/>
      <c r="BV186" s="269"/>
      <c r="BW186" s="269"/>
      <c r="BX186" s="269"/>
      <c r="BY186" s="269"/>
      <c r="BZ186" s="269"/>
      <c r="CA186" s="269"/>
      <c r="CB186" s="269"/>
      <c r="CC186" s="269"/>
      <c r="CD186" s="269"/>
      <c r="CE186" s="269"/>
      <c r="CF186" s="269"/>
      <c r="CG186" s="269"/>
      <c r="CH186" s="269"/>
      <c r="CI186" s="269"/>
      <c r="CJ186" s="269"/>
      <c r="CK186" s="269"/>
      <c r="CL186" s="269"/>
      <c r="CM186" s="269"/>
      <c r="CN186" s="269"/>
      <c r="CO186" s="269"/>
      <c r="CP186" s="269"/>
      <c r="CQ186" s="269"/>
      <c r="CR186" s="269"/>
      <c r="CS186" s="269"/>
      <c r="CT186" s="269"/>
      <c r="CU186" s="269"/>
      <c r="CV186" s="269"/>
      <c r="CW186" s="269"/>
      <c r="CX186" s="269"/>
      <c r="CY186" s="269"/>
      <c r="CZ186" s="269"/>
      <c r="DA186" s="269"/>
      <c r="DB186" s="269"/>
      <c r="DC186" s="269"/>
      <c r="DD186" s="269"/>
      <c r="DE186" s="269"/>
      <c r="DF186" s="269"/>
      <c r="DG186" s="269"/>
      <c r="DH186" s="269"/>
      <c r="DI186" s="269"/>
      <c r="DJ186" s="269"/>
      <c r="DK186" s="269"/>
      <c r="DL186" s="269"/>
      <c r="DM186" s="269"/>
      <c r="DN186" s="269"/>
      <c r="DO186" s="269"/>
      <c r="DP186" s="269"/>
      <c r="DQ186" s="269"/>
      <c r="DR186" s="269"/>
      <c r="DS186" s="269"/>
      <c r="DT186" s="269"/>
      <c r="DU186" s="269"/>
      <c r="DV186" s="269"/>
      <c r="DW186" s="269"/>
      <c r="DX186" s="269"/>
      <c r="DY186" s="269"/>
      <c r="DZ186" s="269"/>
      <c r="EA186" s="269"/>
      <c r="EB186" s="269"/>
      <c r="EC186" s="269"/>
      <c r="ED186" s="269"/>
      <c r="EE186" s="269"/>
      <c r="EF186" s="269"/>
      <c r="EG186" s="269"/>
      <c r="EH186" s="269"/>
      <c r="EI186" s="269"/>
      <c r="EJ186" s="269"/>
      <c r="EK186" s="269"/>
      <c r="EL186" s="269"/>
      <c r="EM186" s="269"/>
      <c r="EN186" s="269"/>
      <c r="EO186" s="269"/>
      <c r="EP186" s="269"/>
      <c r="EQ186" s="269"/>
      <c r="ER186" s="269"/>
      <c r="ES186" s="269"/>
      <c r="ET186" s="470"/>
      <c r="EU186" s="470"/>
      <c r="EV186" s="470"/>
      <c r="EW186" s="470"/>
      <c r="EX186" s="470"/>
      <c r="EY186" s="470"/>
      <c r="EZ186" s="470"/>
      <c r="FA186" s="470"/>
      <c r="FB186" s="470"/>
      <c r="FC186" s="470"/>
      <c r="FD186" s="470"/>
      <c r="FE186" s="470"/>
      <c r="FF186" s="470"/>
      <c r="FG186" s="470"/>
      <c r="FH186" s="470"/>
      <c r="FI186" s="470"/>
      <c r="FJ186" s="470"/>
      <c r="FK186" s="470"/>
      <c r="FL186" s="470"/>
      <c r="FM186" s="470"/>
      <c r="FN186" s="470"/>
      <c r="FO186" s="470"/>
      <c r="FP186" s="470"/>
      <c r="FQ186" s="269"/>
      <c r="FR186" s="543"/>
      <c r="FS186" s="269"/>
      <c r="FT186" s="544"/>
      <c r="FU186" s="545"/>
      <c r="FV186" s="80"/>
      <c r="FW186" s="80"/>
      <c r="FX186" s="80"/>
      <c r="FY186" s="80"/>
      <c r="FZ186" s="80"/>
      <c r="GA186" s="80"/>
      <c r="GB186" s="80"/>
      <c r="GC186" s="80"/>
      <c r="GD186" s="80"/>
      <c r="GE186" s="80"/>
      <c r="GF186" s="80"/>
      <c r="GG186" s="80"/>
      <c r="GH186" s="80"/>
      <c r="GI186" s="80"/>
      <c r="GJ186" s="80"/>
      <c r="GK186" s="80"/>
    </row>
    <row r="187" ht="15.75" customHeight="1">
      <c r="A187" s="80"/>
      <c r="B187" s="80"/>
      <c r="C187" s="549"/>
      <c r="D187" s="549"/>
      <c r="E187" s="549"/>
      <c r="F187" s="549"/>
      <c r="G187" s="549"/>
      <c r="H187" s="549"/>
      <c r="I187" s="549"/>
      <c r="J187" s="550"/>
      <c r="K187" s="550"/>
      <c r="L187" s="550"/>
      <c r="M187" s="550"/>
      <c r="N187" s="550"/>
      <c r="O187" s="550"/>
      <c r="P187" s="550"/>
      <c r="Q187" s="550"/>
      <c r="R187" s="269"/>
      <c r="S187" s="269"/>
      <c r="T187" s="269"/>
      <c r="U187" s="80"/>
      <c r="V187" s="80"/>
      <c r="W187" s="80"/>
      <c r="X187" s="80"/>
      <c r="Y187" s="80"/>
      <c r="Z187" s="80"/>
      <c r="AA187" s="80"/>
      <c r="AB187" s="80"/>
      <c r="AC187" s="80"/>
      <c r="AD187" s="80"/>
      <c r="AE187" s="269"/>
      <c r="AF187" s="269"/>
      <c r="AG187" s="269"/>
      <c r="AH187" s="269"/>
      <c r="AI187" s="269"/>
      <c r="AJ187" s="269"/>
      <c r="AK187" s="269"/>
      <c r="AL187" s="269"/>
      <c r="AM187" s="269"/>
      <c r="AN187" s="269"/>
      <c r="AO187" s="269"/>
      <c r="AP187" s="269"/>
      <c r="AQ187" s="269"/>
      <c r="AR187" s="269"/>
      <c r="AS187" s="269"/>
      <c r="AT187" s="269"/>
      <c r="AU187" s="269"/>
      <c r="AV187" s="269"/>
      <c r="AW187" s="269"/>
      <c r="AX187" s="269"/>
      <c r="AY187" s="269"/>
      <c r="AZ187" s="269"/>
      <c r="BA187" s="269"/>
      <c r="BB187" s="269"/>
      <c r="BC187" s="269"/>
      <c r="BD187" s="269"/>
      <c r="BE187" s="269"/>
      <c r="BF187" s="269"/>
      <c r="BG187" s="269"/>
      <c r="BH187" s="80"/>
      <c r="BI187" s="269"/>
      <c r="BJ187" s="269"/>
      <c r="BK187" s="269"/>
      <c r="BL187" s="269"/>
      <c r="BM187" s="269"/>
      <c r="BN187" s="269"/>
      <c r="BO187" s="269"/>
      <c r="BP187" s="269"/>
      <c r="BQ187" s="269"/>
      <c r="BR187" s="269"/>
      <c r="BS187" s="269"/>
      <c r="BT187" s="269"/>
      <c r="BU187" s="269"/>
      <c r="BV187" s="269"/>
      <c r="BW187" s="269"/>
      <c r="BX187" s="269"/>
      <c r="BY187" s="269"/>
      <c r="BZ187" s="269"/>
      <c r="CA187" s="269"/>
      <c r="CB187" s="269"/>
      <c r="CC187" s="269"/>
      <c r="CD187" s="269"/>
      <c r="CE187" s="269"/>
      <c r="CF187" s="269"/>
      <c r="CG187" s="269"/>
      <c r="CH187" s="269"/>
      <c r="CI187" s="269"/>
      <c r="CJ187" s="269"/>
      <c r="CK187" s="269"/>
      <c r="CL187" s="269"/>
      <c r="CM187" s="269"/>
      <c r="CN187" s="269"/>
      <c r="CO187" s="269"/>
      <c r="CP187" s="269"/>
      <c r="CQ187" s="269"/>
      <c r="CR187" s="269"/>
      <c r="CS187" s="269"/>
      <c r="CT187" s="269"/>
      <c r="CU187" s="269"/>
      <c r="CV187" s="269"/>
      <c r="CW187" s="269"/>
      <c r="CX187" s="269"/>
      <c r="CY187" s="269"/>
      <c r="CZ187" s="269"/>
      <c r="DA187" s="269"/>
      <c r="DB187" s="269"/>
      <c r="DC187" s="269"/>
      <c r="DD187" s="269"/>
      <c r="DE187" s="269"/>
      <c r="DF187" s="269"/>
      <c r="DG187" s="269"/>
      <c r="DH187" s="269"/>
      <c r="DI187" s="269"/>
      <c r="DJ187" s="269"/>
      <c r="DK187" s="269"/>
      <c r="DL187" s="269"/>
      <c r="DM187" s="269"/>
      <c r="DN187" s="269"/>
      <c r="DO187" s="269"/>
      <c r="DP187" s="269"/>
      <c r="DQ187" s="269"/>
      <c r="DR187" s="269"/>
      <c r="DS187" s="269"/>
      <c r="DT187" s="269"/>
      <c r="DU187" s="269"/>
      <c r="DV187" s="269"/>
      <c r="DW187" s="269"/>
      <c r="DX187" s="269"/>
      <c r="DY187" s="269"/>
      <c r="DZ187" s="269"/>
      <c r="EA187" s="269"/>
      <c r="EB187" s="269"/>
      <c r="EC187" s="269"/>
      <c r="ED187" s="269"/>
      <c r="EE187" s="269"/>
      <c r="EF187" s="269"/>
      <c r="EG187" s="269"/>
      <c r="EH187" s="269"/>
      <c r="EI187" s="269"/>
      <c r="EJ187" s="269"/>
      <c r="EK187" s="269"/>
      <c r="EL187" s="269"/>
      <c r="EM187" s="269"/>
      <c r="EN187" s="269"/>
      <c r="EO187" s="269"/>
      <c r="EP187" s="269"/>
      <c r="EQ187" s="269"/>
      <c r="ER187" s="269"/>
      <c r="ES187" s="269"/>
      <c r="ET187" s="470"/>
      <c r="EU187" s="470"/>
      <c r="EV187" s="470"/>
      <c r="EW187" s="470"/>
      <c r="EX187" s="470"/>
      <c r="EY187" s="470"/>
      <c r="EZ187" s="470"/>
      <c r="FA187" s="470"/>
      <c r="FB187" s="470"/>
      <c r="FC187" s="470"/>
      <c r="FD187" s="470"/>
      <c r="FE187" s="470"/>
      <c r="FF187" s="470"/>
      <c r="FG187" s="470"/>
      <c r="FH187" s="470"/>
      <c r="FI187" s="470"/>
      <c r="FJ187" s="470"/>
      <c r="FK187" s="470"/>
      <c r="FL187" s="470"/>
      <c r="FM187" s="470"/>
      <c r="FN187" s="470"/>
      <c r="FO187" s="470"/>
      <c r="FP187" s="470"/>
      <c r="FQ187" s="269"/>
      <c r="FR187" s="543"/>
      <c r="FS187" s="269"/>
      <c r="FT187" s="544"/>
      <c r="FU187" s="545"/>
      <c r="FV187" s="80"/>
      <c r="FW187" s="80"/>
      <c r="FX187" s="80"/>
      <c r="FY187" s="80"/>
      <c r="FZ187" s="80"/>
      <c r="GA187" s="80"/>
      <c r="GB187" s="80"/>
      <c r="GC187" s="80"/>
      <c r="GD187" s="80"/>
      <c r="GE187" s="80"/>
      <c r="GF187" s="80"/>
      <c r="GG187" s="80"/>
      <c r="GH187" s="80"/>
      <c r="GI187" s="80"/>
      <c r="GJ187" s="80"/>
      <c r="GK187" s="80"/>
    </row>
    <row r="188" ht="15.75" customHeight="1">
      <c r="A188" s="80"/>
      <c r="B188" s="80"/>
      <c r="C188" s="549"/>
      <c r="D188" s="549"/>
      <c r="E188" s="549"/>
      <c r="F188" s="549"/>
      <c r="G188" s="549"/>
      <c r="H188" s="549"/>
      <c r="I188" s="549"/>
      <c r="J188" s="550"/>
      <c r="K188" s="550"/>
      <c r="L188" s="550"/>
      <c r="M188" s="550"/>
      <c r="N188" s="550"/>
      <c r="O188" s="550"/>
      <c r="P188" s="550"/>
      <c r="Q188" s="550"/>
      <c r="R188" s="269"/>
      <c r="S188" s="269"/>
      <c r="T188" s="269"/>
      <c r="U188" s="80"/>
      <c r="V188" s="80"/>
      <c r="W188" s="80"/>
      <c r="X188" s="80"/>
      <c r="Y188" s="80"/>
      <c r="Z188" s="80"/>
      <c r="AA188" s="80"/>
      <c r="AB188" s="80"/>
      <c r="AC188" s="80"/>
      <c r="AD188" s="80"/>
      <c r="AE188" s="269"/>
      <c r="AF188" s="269"/>
      <c r="AG188" s="269"/>
      <c r="AH188" s="269"/>
      <c r="AI188" s="269"/>
      <c r="AJ188" s="269"/>
      <c r="AK188" s="269"/>
      <c r="AL188" s="269"/>
      <c r="AM188" s="269"/>
      <c r="AN188" s="269"/>
      <c r="AO188" s="269"/>
      <c r="AP188" s="269"/>
      <c r="AQ188" s="269"/>
      <c r="AR188" s="269"/>
      <c r="AS188" s="269"/>
      <c r="AT188" s="269"/>
      <c r="AU188" s="269"/>
      <c r="AV188" s="269"/>
      <c r="AW188" s="269"/>
      <c r="AX188" s="269"/>
      <c r="AY188" s="269"/>
      <c r="AZ188" s="269"/>
      <c r="BA188" s="269"/>
      <c r="BB188" s="269"/>
      <c r="BC188" s="269"/>
      <c r="BD188" s="269"/>
      <c r="BE188" s="269"/>
      <c r="BF188" s="269"/>
      <c r="BG188" s="269"/>
      <c r="BH188" s="80"/>
      <c r="BI188" s="269"/>
      <c r="BJ188" s="269"/>
      <c r="BK188" s="269"/>
      <c r="BL188" s="269"/>
      <c r="BM188" s="269"/>
      <c r="BN188" s="269"/>
      <c r="BO188" s="269"/>
      <c r="BP188" s="269"/>
      <c r="BQ188" s="269"/>
      <c r="BR188" s="269"/>
      <c r="BS188" s="269"/>
      <c r="BT188" s="269"/>
      <c r="BU188" s="269"/>
      <c r="BV188" s="269"/>
      <c r="BW188" s="269"/>
      <c r="BX188" s="269"/>
      <c r="BY188" s="269"/>
      <c r="BZ188" s="269"/>
      <c r="CA188" s="269"/>
      <c r="CB188" s="269"/>
      <c r="CC188" s="269"/>
      <c r="CD188" s="269"/>
      <c r="CE188" s="269"/>
      <c r="CF188" s="269"/>
      <c r="CG188" s="269"/>
      <c r="CH188" s="269"/>
      <c r="CI188" s="269"/>
      <c r="CJ188" s="269"/>
      <c r="CK188" s="269"/>
      <c r="CL188" s="269"/>
      <c r="CM188" s="269"/>
      <c r="CN188" s="269"/>
      <c r="CO188" s="269"/>
      <c r="CP188" s="269"/>
      <c r="CQ188" s="269"/>
      <c r="CR188" s="269"/>
      <c r="CS188" s="269"/>
      <c r="CT188" s="269"/>
      <c r="CU188" s="269"/>
      <c r="CV188" s="269"/>
      <c r="CW188" s="269"/>
      <c r="CX188" s="269"/>
      <c r="CY188" s="269"/>
      <c r="CZ188" s="269"/>
      <c r="DA188" s="269"/>
      <c r="DB188" s="269"/>
      <c r="DC188" s="269"/>
      <c r="DD188" s="269"/>
      <c r="DE188" s="269"/>
      <c r="DF188" s="269"/>
      <c r="DG188" s="269"/>
      <c r="DH188" s="269"/>
      <c r="DI188" s="269"/>
      <c r="DJ188" s="269"/>
      <c r="DK188" s="269"/>
      <c r="DL188" s="269"/>
      <c r="DM188" s="269"/>
      <c r="DN188" s="269"/>
      <c r="DO188" s="269"/>
      <c r="DP188" s="269"/>
      <c r="DQ188" s="269"/>
      <c r="DR188" s="269"/>
      <c r="DS188" s="269"/>
      <c r="DT188" s="269"/>
      <c r="DU188" s="269"/>
      <c r="DV188" s="269"/>
      <c r="DW188" s="269"/>
      <c r="DX188" s="269"/>
      <c r="DY188" s="269"/>
      <c r="DZ188" s="269"/>
      <c r="EA188" s="269"/>
      <c r="EB188" s="269"/>
      <c r="EC188" s="269"/>
      <c r="ED188" s="269"/>
      <c r="EE188" s="269"/>
      <c r="EF188" s="269"/>
      <c r="EG188" s="269"/>
      <c r="EH188" s="269"/>
      <c r="EI188" s="269"/>
      <c r="EJ188" s="269"/>
      <c r="EK188" s="269"/>
      <c r="EL188" s="269"/>
      <c r="EM188" s="269"/>
      <c r="EN188" s="269"/>
      <c r="EO188" s="269"/>
      <c r="EP188" s="269"/>
      <c r="EQ188" s="269"/>
      <c r="ER188" s="269"/>
      <c r="ES188" s="269"/>
      <c r="ET188" s="470"/>
      <c r="EU188" s="470"/>
      <c r="EV188" s="470"/>
      <c r="EW188" s="470"/>
      <c r="EX188" s="470"/>
      <c r="EY188" s="470"/>
      <c r="EZ188" s="470"/>
      <c r="FA188" s="470"/>
      <c r="FB188" s="470"/>
      <c r="FC188" s="470"/>
      <c r="FD188" s="470"/>
      <c r="FE188" s="470"/>
      <c r="FF188" s="470"/>
      <c r="FG188" s="470"/>
      <c r="FH188" s="470"/>
      <c r="FI188" s="470"/>
      <c r="FJ188" s="470"/>
      <c r="FK188" s="470"/>
      <c r="FL188" s="470"/>
      <c r="FM188" s="470"/>
      <c r="FN188" s="470"/>
      <c r="FO188" s="470"/>
      <c r="FP188" s="470"/>
      <c r="FQ188" s="269"/>
      <c r="FR188" s="543"/>
      <c r="FS188" s="269"/>
      <c r="FT188" s="544"/>
      <c r="FU188" s="545"/>
      <c r="FV188" s="80"/>
      <c r="FW188" s="80"/>
      <c r="FX188" s="80"/>
      <c r="FY188" s="80"/>
      <c r="FZ188" s="80"/>
      <c r="GA188" s="80"/>
      <c r="GB188" s="80"/>
      <c r="GC188" s="80"/>
      <c r="GD188" s="80"/>
      <c r="GE188" s="80"/>
      <c r="GF188" s="80"/>
      <c r="GG188" s="80"/>
      <c r="GH188" s="80"/>
      <c r="GI188" s="80"/>
      <c r="GJ188" s="80"/>
      <c r="GK188" s="80"/>
    </row>
    <row r="189" ht="15.75" customHeight="1">
      <c r="A189" s="80"/>
      <c r="B189" s="80"/>
      <c r="C189" s="549"/>
      <c r="D189" s="549"/>
      <c r="E189" s="549"/>
      <c r="F189" s="549"/>
      <c r="G189" s="549"/>
      <c r="H189" s="549"/>
      <c r="I189" s="549"/>
      <c r="J189" s="550"/>
      <c r="K189" s="550"/>
      <c r="L189" s="550"/>
      <c r="M189" s="550"/>
      <c r="N189" s="550"/>
      <c r="O189" s="550"/>
      <c r="P189" s="550"/>
      <c r="Q189" s="550"/>
      <c r="R189" s="269"/>
      <c r="S189" s="269"/>
      <c r="T189" s="269"/>
      <c r="U189" s="80"/>
      <c r="V189" s="80"/>
      <c r="W189" s="80"/>
      <c r="X189" s="80"/>
      <c r="Y189" s="80"/>
      <c r="Z189" s="80"/>
      <c r="AA189" s="80"/>
      <c r="AB189" s="80"/>
      <c r="AC189" s="80"/>
      <c r="AD189" s="80"/>
      <c r="AE189" s="269"/>
      <c r="AF189" s="269"/>
      <c r="AG189" s="269"/>
      <c r="AH189" s="269"/>
      <c r="AI189" s="269"/>
      <c r="AJ189" s="269"/>
      <c r="AK189" s="269"/>
      <c r="AL189" s="269"/>
      <c r="AM189" s="269"/>
      <c r="AN189" s="269"/>
      <c r="AO189" s="269"/>
      <c r="AP189" s="269"/>
      <c r="AQ189" s="269"/>
      <c r="AR189" s="269"/>
      <c r="AS189" s="269"/>
      <c r="AT189" s="269"/>
      <c r="AU189" s="269"/>
      <c r="AV189" s="269"/>
      <c r="AW189" s="269"/>
      <c r="AX189" s="269"/>
      <c r="AY189" s="269"/>
      <c r="AZ189" s="269"/>
      <c r="BA189" s="269"/>
      <c r="BB189" s="269"/>
      <c r="BC189" s="269"/>
      <c r="BD189" s="269"/>
      <c r="BE189" s="269"/>
      <c r="BF189" s="269"/>
      <c r="BG189" s="269"/>
      <c r="BH189" s="80"/>
      <c r="BI189" s="269"/>
      <c r="BJ189" s="269"/>
      <c r="BK189" s="269"/>
      <c r="BL189" s="269"/>
      <c r="BM189" s="269"/>
      <c r="BN189" s="269"/>
      <c r="BO189" s="269"/>
      <c r="BP189" s="269"/>
      <c r="BQ189" s="269"/>
      <c r="BR189" s="269"/>
      <c r="BS189" s="269"/>
      <c r="BT189" s="269"/>
      <c r="BU189" s="269"/>
      <c r="BV189" s="269"/>
      <c r="BW189" s="269"/>
      <c r="BX189" s="269"/>
      <c r="BY189" s="269"/>
      <c r="BZ189" s="269"/>
      <c r="CA189" s="269"/>
      <c r="CB189" s="269"/>
      <c r="CC189" s="269"/>
      <c r="CD189" s="269"/>
      <c r="CE189" s="269"/>
      <c r="CF189" s="269"/>
      <c r="CG189" s="269"/>
      <c r="CH189" s="269"/>
      <c r="CI189" s="269"/>
      <c r="CJ189" s="269"/>
      <c r="CK189" s="269"/>
      <c r="CL189" s="269"/>
      <c r="CM189" s="269"/>
      <c r="CN189" s="269"/>
      <c r="CO189" s="269"/>
      <c r="CP189" s="269"/>
      <c r="CQ189" s="269"/>
      <c r="CR189" s="269"/>
      <c r="CS189" s="269"/>
      <c r="CT189" s="269"/>
      <c r="CU189" s="269"/>
      <c r="CV189" s="269"/>
      <c r="CW189" s="269"/>
      <c r="CX189" s="269"/>
      <c r="CY189" s="269"/>
      <c r="CZ189" s="269"/>
      <c r="DA189" s="269"/>
      <c r="DB189" s="269"/>
      <c r="DC189" s="269"/>
      <c r="DD189" s="269"/>
      <c r="DE189" s="269"/>
      <c r="DF189" s="269"/>
      <c r="DG189" s="269"/>
      <c r="DH189" s="269"/>
      <c r="DI189" s="269"/>
      <c r="DJ189" s="269"/>
      <c r="DK189" s="269"/>
      <c r="DL189" s="269"/>
      <c r="DM189" s="269"/>
      <c r="DN189" s="269"/>
      <c r="DO189" s="269"/>
      <c r="DP189" s="269"/>
      <c r="DQ189" s="269"/>
      <c r="DR189" s="269"/>
      <c r="DS189" s="269"/>
      <c r="DT189" s="269"/>
      <c r="DU189" s="269"/>
      <c r="DV189" s="269"/>
      <c r="DW189" s="269"/>
      <c r="DX189" s="269"/>
      <c r="DY189" s="269"/>
      <c r="DZ189" s="269"/>
      <c r="EA189" s="269"/>
      <c r="EB189" s="269"/>
      <c r="EC189" s="269"/>
      <c r="ED189" s="269"/>
      <c r="EE189" s="269"/>
      <c r="EF189" s="269"/>
      <c r="EG189" s="269"/>
      <c r="EH189" s="269"/>
      <c r="EI189" s="269"/>
      <c r="EJ189" s="269"/>
      <c r="EK189" s="269"/>
      <c r="EL189" s="269"/>
      <c r="EM189" s="269"/>
      <c r="EN189" s="269"/>
      <c r="EO189" s="269"/>
      <c r="EP189" s="269"/>
      <c r="EQ189" s="269"/>
      <c r="ER189" s="269"/>
      <c r="ES189" s="269"/>
      <c r="ET189" s="470"/>
      <c r="EU189" s="470"/>
      <c r="EV189" s="470"/>
      <c r="EW189" s="470"/>
      <c r="EX189" s="470"/>
      <c r="EY189" s="470"/>
      <c r="EZ189" s="470"/>
      <c r="FA189" s="470"/>
      <c r="FB189" s="470"/>
      <c r="FC189" s="470"/>
      <c r="FD189" s="470"/>
      <c r="FE189" s="470"/>
      <c r="FF189" s="470"/>
      <c r="FG189" s="470"/>
      <c r="FH189" s="470"/>
      <c r="FI189" s="470"/>
      <c r="FJ189" s="470"/>
      <c r="FK189" s="470"/>
      <c r="FL189" s="470"/>
      <c r="FM189" s="470"/>
      <c r="FN189" s="470"/>
      <c r="FO189" s="470"/>
      <c r="FP189" s="470"/>
      <c r="FQ189" s="269"/>
      <c r="FR189" s="543"/>
      <c r="FS189" s="269"/>
      <c r="FT189" s="544"/>
      <c r="FU189" s="545"/>
      <c r="FV189" s="80"/>
      <c r="FW189" s="80"/>
      <c r="FX189" s="80"/>
      <c r="FY189" s="80"/>
      <c r="FZ189" s="80"/>
      <c r="GA189" s="80"/>
      <c r="GB189" s="80"/>
      <c r="GC189" s="80"/>
      <c r="GD189" s="80"/>
      <c r="GE189" s="80"/>
      <c r="GF189" s="80"/>
      <c r="GG189" s="80"/>
      <c r="GH189" s="80"/>
      <c r="GI189" s="80"/>
      <c r="GJ189" s="80"/>
      <c r="GK189" s="80"/>
    </row>
    <row r="190" ht="15.75" customHeight="1">
      <c r="A190" s="80"/>
      <c r="B190" s="80"/>
      <c r="C190" s="549"/>
      <c r="D190" s="549"/>
      <c r="E190" s="549"/>
      <c r="F190" s="549"/>
      <c r="G190" s="549"/>
      <c r="H190" s="549"/>
      <c r="I190" s="549"/>
      <c r="J190" s="550"/>
      <c r="K190" s="550"/>
      <c r="L190" s="550"/>
      <c r="M190" s="550"/>
      <c r="N190" s="550"/>
      <c r="O190" s="550"/>
      <c r="P190" s="550"/>
      <c r="Q190" s="550"/>
      <c r="R190" s="269"/>
      <c r="S190" s="269"/>
      <c r="T190" s="269"/>
      <c r="U190" s="80"/>
      <c r="V190" s="80"/>
      <c r="W190" s="80"/>
      <c r="X190" s="80"/>
      <c r="Y190" s="80"/>
      <c r="Z190" s="80"/>
      <c r="AA190" s="80"/>
      <c r="AB190" s="80"/>
      <c r="AC190" s="80"/>
      <c r="AD190" s="80"/>
      <c r="AE190" s="269"/>
      <c r="AF190" s="269"/>
      <c r="AG190" s="269"/>
      <c r="AH190" s="269"/>
      <c r="AI190" s="269"/>
      <c r="AJ190" s="269"/>
      <c r="AK190" s="269"/>
      <c r="AL190" s="269"/>
      <c r="AM190" s="269"/>
      <c r="AN190" s="269"/>
      <c r="AO190" s="269"/>
      <c r="AP190" s="269"/>
      <c r="AQ190" s="269"/>
      <c r="AR190" s="269"/>
      <c r="AS190" s="269"/>
      <c r="AT190" s="269"/>
      <c r="AU190" s="269"/>
      <c r="AV190" s="269"/>
      <c r="AW190" s="269"/>
      <c r="AX190" s="269"/>
      <c r="AY190" s="269"/>
      <c r="AZ190" s="269"/>
      <c r="BA190" s="269"/>
      <c r="BB190" s="269"/>
      <c r="BC190" s="269"/>
      <c r="BD190" s="269"/>
      <c r="BE190" s="269"/>
      <c r="BF190" s="269"/>
      <c r="BG190" s="269"/>
      <c r="BH190" s="80"/>
      <c r="BI190" s="269"/>
      <c r="BJ190" s="269"/>
      <c r="BK190" s="269"/>
      <c r="BL190" s="269"/>
      <c r="BM190" s="269"/>
      <c r="BN190" s="269"/>
      <c r="BO190" s="269"/>
      <c r="BP190" s="269"/>
      <c r="BQ190" s="269"/>
      <c r="BR190" s="269"/>
      <c r="BS190" s="269"/>
      <c r="BT190" s="269"/>
      <c r="BU190" s="269"/>
      <c r="BV190" s="269"/>
      <c r="BW190" s="269"/>
      <c r="BX190" s="269"/>
      <c r="BY190" s="269"/>
      <c r="BZ190" s="269"/>
      <c r="CA190" s="269"/>
      <c r="CB190" s="269"/>
      <c r="CC190" s="269"/>
      <c r="CD190" s="269"/>
      <c r="CE190" s="269"/>
      <c r="CF190" s="269"/>
      <c r="CG190" s="269"/>
      <c r="CH190" s="269"/>
      <c r="CI190" s="269"/>
      <c r="CJ190" s="269"/>
      <c r="CK190" s="269"/>
      <c r="CL190" s="269"/>
      <c r="CM190" s="269"/>
      <c r="CN190" s="269"/>
      <c r="CO190" s="269"/>
      <c r="CP190" s="269"/>
      <c r="CQ190" s="269"/>
      <c r="CR190" s="269"/>
      <c r="CS190" s="269"/>
      <c r="CT190" s="269"/>
      <c r="CU190" s="269"/>
      <c r="CV190" s="269"/>
      <c r="CW190" s="269"/>
      <c r="CX190" s="269"/>
      <c r="CY190" s="269"/>
      <c r="CZ190" s="269"/>
      <c r="DA190" s="269"/>
      <c r="DB190" s="269"/>
      <c r="DC190" s="269"/>
      <c r="DD190" s="269"/>
      <c r="DE190" s="269"/>
      <c r="DF190" s="269"/>
      <c r="DG190" s="269"/>
      <c r="DH190" s="269"/>
      <c r="DI190" s="269"/>
      <c r="DJ190" s="269"/>
      <c r="DK190" s="269"/>
      <c r="DL190" s="269"/>
      <c r="DM190" s="269"/>
      <c r="DN190" s="269"/>
      <c r="DO190" s="269"/>
      <c r="DP190" s="269"/>
      <c r="DQ190" s="269"/>
      <c r="DR190" s="269"/>
      <c r="DS190" s="269"/>
      <c r="DT190" s="269"/>
      <c r="DU190" s="269"/>
      <c r="DV190" s="269"/>
      <c r="DW190" s="269"/>
      <c r="DX190" s="269"/>
      <c r="DY190" s="269"/>
      <c r="DZ190" s="269"/>
      <c r="EA190" s="269"/>
      <c r="EB190" s="269"/>
      <c r="EC190" s="269"/>
      <c r="ED190" s="269"/>
      <c r="EE190" s="269"/>
      <c r="EF190" s="269"/>
      <c r="EG190" s="269"/>
      <c r="EH190" s="269"/>
      <c r="EI190" s="269"/>
      <c r="EJ190" s="269"/>
      <c r="EK190" s="269"/>
      <c r="EL190" s="269"/>
      <c r="EM190" s="269"/>
      <c r="EN190" s="269"/>
      <c r="EO190" s="269"/>
      <c r="EP190" s="269"/>
      <c r="EQ190" s="269"/>
      <c r="ER190" s="269"/>
      <c r="ES190" s="269"/>
      <c r="ET190" s="470"/>
      <c r="EU190" s="470"/>
      <c r="EV190" s="470"/>
      <c r="EW190" s="470"/>
      <c r="EX190" s="470"/>
      <c r="EY190" s="470"/>
      <c r="EZ190" s="470"/>
      <c r="FA190" s="470"/>
      <c r="FB190" s="470"/>
      <c r="FC190" s="470"/>
      <c r="FD190" s="470"/>
      <c r="FE190" s="470"/>
      <c r="FF190" s="470"/>
      <c r="FG190" s="470"/>
      <c r="FH190" s="470"/>
      <c r="FI190" s="470"/>
      <c r="FJ190" s="470"/>
      <c r="FK190" s="470"/>
      <c r="FL190" s="470"/>
      <c r="FM190" s="470"/>
      <c r="FN190" s="470"/>
      <c r="FO190" s="470"/>
      <c r="FP190" s="470"/>
      <c r="FQ190" s="269"/>
      <c r="FR190" s="543"/>
      <c r="FS190" s="269"/>
      <c r="FT190" s="544"/>
      <c r="FU190" s="545"/>
      <c r="FV190" s="80"/>
      <c r="FW190" s="80"/>
      <c r="FX190" s="80"/>
      <c r="FY190" s="80"/>
      <c r="FZ190" s="80"/>
      <c r="GA190" s="80"/>
      <c r="GB190" s="80"/>
      <c r="GC190" s="80"/>
      <c r="GD190" s="80"/>
      <c r="GE190" s="80"/>
      <c r="GF190" s="80"/>
      <c r="GG190" s="80"/>
      <c r="GH190" s="80"/>
      <c r="GI190" s="80"/>
      <c r="GJ190" s="80"/>
      <c r="GK190" s="80"/>
    </row>
    <row r="191" ht="15.75" customHeight="1">
      <c r="A191" s="80"/>
      <c r="B191" s="80"/>
      <c r="C191" s="549"/>
      <c r="D191" s="549"/>
      <c r="E191" s="549"/>
      <c r="F191" s="549"/>
      <c r="G191" s="549"/>
      <c r="H191" s="549"/>
      <c r="I191" s="549"/>
      <c r="J191" s="550"/>
      <c r="K191" s="550"/>
      <c r="L191" s="550"/>
      <c r="M191" s="550"/>
      <c r="N191" s="550"/>
      <c r="O191" s="550"/>
      <c r="P191" s="550"/>
      <c r="Q191" s="550"/>
      <c r="R191" s="269"/>
      <c r="S191" s="269"/>
      <c r="T191" s="269"/>
      <c r="U191" s="80"/>
      <c r="V191" s="80"/>
      <c r="W191" s="80"/>
      <c r="X191" s="80"/>
      <c r="Y191" s="80"/>
      <c r="Z191" s="80"/>
      <c r="AA191" s="80"/>
      <c r="AB191" s="80"/>
      <c r="AC191" s="80"/>
      <c r="AD191" s="80"/>
      <c r="AE191" s="269"/>
      <c r="AF191" s="269"/>
      <c r="AG191" s="269"/>
      <c r="AH191" s="269"/>
      <c r="AI191" s="269"/>
      <c r="AJ191" s="269"/>
      <c r="AK191" s="269"/>
      <c r="AL191" s="269"/>
      <c r="AM191" s="269"/>
      <c r="AN191" s="269"/>
      <c r="AO191" s="269"/>
      <c r="AP191" s="269"/>
      <c r="AQ191" s="269"/>
      <c r="AR191" s="269"/>
      <c r="AS191" s="269"/>
      <c r="AT191" s="269"/>
      <c r="AU191" s="269"/>
      <c r="AV191" s="269"/>
      <c r="AW191" s="269"/>
      <c r="AX191" s="269"/>
      <c r="AY191" s="269"/>
      <c r="AZ191" s="269"/>
      <c r="BA191" s="269"/>
      <c r="BB191" s="269"/>
      <c r="BC191" s="269"/>
      <c r="BD191" s="269"/>
      <c r="BE191" s="269"/>
      <c r="BF191" s="269"/>
      <c r="BG191" s="269"/>
      <c r="BH191" s="80"/>
      <c r="BI191" s="269"/>
      <c r="BJ191" s="269"/>
      <c r="BK191" s="269"/>
      <c r="BL191" s="269"/>
      <c r="BM191" s="269"/>
      <c r="BN191" s="269"/>
      <c r="BO191" s="269"/>
      <c r="BP191" s="269"/>
      <c r="BQ191" s="269"/>
      <c r="BR191" s="269"/>
      <c r="BS191" s="269"/>
      <c r="BT191" s="269"/>
      <c r="BU191" s="269"/>
      <c r="BV191" s="269"/>
      <c r="BW191" s="269"/>
      <c r="BX191" s="269"/>
      <c r="BY191" s="269"/>
      <c r="BZ191" s="269"/>
      <c r="CA191" s="269"/>
      <c r="CB191" s="269"/>
      <c r="CC191" s="269"/>
      <c r="CD191" s="269"/>
      <c r="CE191" s="269"/>
      <c r="CF191" s="269"/>
      <c r="CG191" s="269"/>
      <c r="CH191" s="269"/>
      <c r="CI191" s="269"/>
      <c r="CJ191" s="269"/>
      <c r="CK191" s="269"/>
      <c r="CL191" s="269"/>
      <c r="CM191" s="269"/>
      <c r="CN191" s="269"/>
      <c r="CO191" s="269"/>
      <c r="CP191" s="269"/>
      <c r="CQ191" s="269"/>
      <c r="CR191" s="269"/>
      <c r="CS191" s="269"/>
      <c r="CT191" s="269"/>
      <c r="CU191" s="269"/>
      <c r="CV191" s="269"/>
      <c r="CW191" s="269"/>
      <c r="CX191" s="269"/>
      <c r="CY191" s="269"/>
      <c r="CZ191" s="269"/>
      <c r="DA191" s="269"/>
      <c r="DB191" s="269"/>
      <c r="DC191" s="269"/>
      <c r="DD191" s="269"/>
      <c r="DE191" s="269"/>
      <c r="DF191" s="269"/>
      <c r="DG191" s="269"/>
      <c r="DH191" s="269"/>
      <c r="DI191" s="269"/>
      <c r="DJ191" s="269"/>
      <c r="DK191" s="269"/>
      <c r="DL191" s="269"/>
      <c r="DM191" s="269"/>
      <c r="DN191" s="269"/>
      <c r="DO191" s="269"/>
      <c r="DP191" s="269"/>
      <c r="DQ191" s="269"/>
      <c r="DR191" s="269"/>
      <c r="DS191" s="269"/>
      <c r="DT191" s="269"/>
      <c r="DU191" s="269"/>
      <c r="DV191" s="269"/>
      <c r="DW191" s="269"/>
      <c r="DX191" s="269"/>
      <c r="DY191" s="269"/>
      <c r="DZ191" s="269"/>
      <c r="EA191" s="269"/>
      <c r="EB191" s="269"/>
      <c r="EC191" s="269"/>
      <c r="ED191" s="269"/>
      <c r="EE191" s="269"/>
      <c r="EF191" s="269"/>
      <c r="EG191" s="269"/>
      <c r="EH191" s="269"/>
      <c r="EI191" s="269"/>
      <c r="EJ191" s="269"/>
      <c r="EK191" s="269"/>
      <c r="EL191" s="269"/>
      <c r="EM191" s="269"/>
      <c r="EN191" s="269"/>
      <c r="EO191" s="269"/>
      <c r="EP191" s="269"/>
      <c r="EQ191" s="269"/>
      <c r="ER191" s="269"/>
      <c r="ES191" s="269"/>
      <c r="ET191" s="470"/>
      <c r="EU191" s="470"/>
      <c r="EV191" s="470"/>
      <c r="EW191" s="470"/>
      <c r="EX191" s="470"/>
      <c r="EY191" s="470"/>
      <c r="EZ191" s="470"/>
      <c r="FA191" s="470"/>
      <c r="FB191" s="470"/>
      <c r="FC191" s="470"/>
      <c r="FD191" s="470"/>
      <c r="FE191" s="470"/>
      <c r="FF191" s="470"/>
      <c r="FG191" s="470"/>
      <c r="FH191" s="470"/>
      <c r="FI191" s="470"/>
      <c r="FJ191" s="470"/>
      <c r="FK191" s="470"/>
      <c r="FL191" s="470"/>
      <c r="FM191" s="470"/>
      <c r="FN191" s="470"/>
      <c r="FO191" s="470"/>
      <c r="FP191" s="470"/>
      <c r="FQ191" s="269"/>
      <c r="FR191" s="543"/>
      <c r="FS191" s="269"/>
      <c r="FT191" s="544"/>
      <c r="FU191" s="545"/>
      <c r="FV191" s="80"/>
      <c r="FW191" s="80"/>
      <c r="FX191" s="80"/>
      <c r="FY191" s="80"/>
      <c r="FZ191" s="80"/>
      <c r="GA191" s="80"/>
      <c r="GB191" s="80"/>
      <c r="GC191" s="80"/>
      <c r="GD191" s="80"/>
      <c r="GE191" s="80"/>
      <c r="GF191" s="80"/>
      <c r="GG191" s="80"/>
      <c r="GH191" s="80"/>
      <c r="GI191" s="80"/>
      <c r="GJ191" s="80"/>
      <c r="GK191" s="80"/>
    </row>
    <row r="192" ht="15.75" customHeight="1">
      <c r="A192" s="80"/>
      <c r="B192" s="80" t="s">
        <v>196</v>
      </c>
      <c r="C192" s="549">
        <v>43910.0</v>
      </c>
      <c r="D192" s="549">
        <v>43911.0</v>
      </c>
      <c r="E192" s="549">
        <v>43912.0</v>
      </c>
      <c r="F192" s="549">
        <v>43913.0</v>
      </c>
      <c r="G192" s="549">
        <v>43914.0</v>
      </c>
      <c r="H192" s="549">
        <v>43915.0</v>
      </c>
      <c r="I192" s="549">
        <v>43919.0</v>
      </c>
      <c r="J192" s="550">
        <v>43973.0</v>
      </c>
      <c r="K192" s="550">
        <v>43974.0</v>
      </c>
      <c r="L192" s="550">
        <v>43975.0</v>
      </c>
      <c r="M192" s="550">
        <v>43976.0</v>
      </c>
      <c r="N192" s="550">
        <v>43977.0</v>
      </c>
      <c r="O192" s="550">
        <v>43978.0</v>
      </c>
      <c r="P192" s="550">
        <v>43979.0</v>
      </c>
      <c r="Q192" s="550">
        <v>43990.0</v>
      </c>
      <c r="R192" s="269"/>
      <c r="S192" s="269"/>
      <c r="T192" s="269"/>
      <c r="U192" s="80"/>
      <c r="V192" s="80"/>
      <c r="W192" s="80"/>
      <c r="X192" s="80"/>
      <c r="Y192" s="80"/>
      <c r="Z192" s="80"/>
      <c r="AA192" s="80"/>
      <c r="AB192" s="80"/>
      <c r="AC192" s="80"/>
      <c r="AD192" s="80"/>
      <c r="AE192" s="269"/>
      <c r="AF192" s="269"/>
      <c r="AG192" s="269"/>
      <c r="AH192" s="269"/>
      <c r="AI192" s="269"/>
      <c r="AJ192" s="269"/>
      <c r="AK192" s="269"/>
      <c r="AL192" s="269"/>
      <c r="AM192" s="269"/>
      <c r="AN192" s="269"/>
      <c r="AO192" s="269"/>
      <c r="AP192" s="269"/>
      <c r="AQ192" s="269"/>
      <c r="AR192" s="269"/>
      <c r="AS192" s="269"/>
      <c r="AT192" s="269"/>
      <c r="AU192" s="269"/>
      <c r="AV192" s="269"/>
      <c r="AW192" s="269"/>
      <c r="AX192" s="269"/>
      <c r="AY192" s="269"/>
      <c r="AZ192" s="269"/>
      <c r="BA192" s="269"/>
      <c r="BB192" s="269"/>
      <c r="BC192" s="269"/>
      <c r="BD192" s="269"/>
      <c r="BE192" s="269"/>
      <c r="BF192" s="269"/>
      <c r="BG192" s="269"/>
      <c r="BH192" s="80"/>
      <c r="BI192" s="269"/>
      <c r="BJ192" s="269"/>
      <c r="BK192" s="269"/>
      <c r="BL192" s="269"/>
      <c r="BM192" s="269"/>
      <c r="BN192" s="269"/>
      <c r="BO192" s="269"/>
      <c r="BP192" s="269"/>
      <c r="BQ192" s="269"/>
      <c r="BR192" s="269"/>
      <c r="BS192" s="269"/>
      <c r="BT192" s="269"/>
      <c r="BU192" s="269"/>
      <c r="BV192" s="269"/>
      <c r="BW192" s="269"/>
      <c r="BX192" s="269"/>
      <c r="BY192" s="269"/>
      <c r="BZ192" s="269"/>
      <c r="CA192" s="269"/>
      <c r="CB192" s="269"/>
      <c r="CC192" s="269"/>
      <c r="CD192" s="269"/>
      <c r="CE192" s="269"/>
      <c r="CF192" s="269"/>
      <c r="CG192" s="269"/>
      <c r="CH192" s="269"/>
      <c r="CI192" s="269"/>
      <c r="CJ192" s="269"/>
      <c r="CK192" s="269"/>
      <c r="CL192" s="269"/>
      <c r="CM192" s="269"/>
      <c r="CN192" s="269"/>
      <c r="CO192" s="269"/>
      <c r="CP192" s="269"/>
      <c r="CQ192" s="269"/>
      <c r="CR192" s="269"/>
      <c r="CS192" s="269"/>
      <c r="CT192" s="269"/>
      <c r="CU192" s="269"/>
      <c r="CV192" s="269"/>
      <c r="CW192" s="269"/>
      <c r="CX192" s="269"/>
      <c r="CY192" s="269"/>
      <c r="CZ192" s="269"/>
      <c r="DA192" s="269"/>
      <c r="DB192" s="269"/>
      <c r="DC192" s="269"/>
      <c r="DD192" s="269"/>
      <c r="DE192" s="269"/>
      <c r="DF192" s="269"/>
      <c r="DG192" s="269"/>
      <c r="DH192" s="269"/>
      <c r="DI192" s="269"/>
      <c r="DJ192" s="269"/>
      <c r="DK192" s="269"/>
      <c r="DL192" s="269"/>
      <c r="DM192" s="269"/>
      <c r="DN192" s="269"/>
      <c r="DO192" s="269"/>
      <c r="DP192" s="269"/>
      <c r="DQ192" s="269"/>
      <c r="DR192" s="269"/>
      <c r="DS192" s="269"/>
      <c r="DT192" s="269"/>
      <c r="DU192" s="269"/>
      <c r="DV192" s="269"/>
      <c r="DW192" s="269"/>
      <c r="DX192" s="269"/>
      <c r="DY192" s="269"/>
      <c r="DZ192" s="269"/>
      <c r="EA192" s="269"/>
      <c r="EB192" s="269"/>
      <c r="EC192" s="269"/>
      <c r="ED192" s="269"/>
      <c r="EE192" s="269"/>
      <c r="EF192" s="269"/>
      <c r="EG192" s="269"/>
      <c r="EH192" s="269"/>
      <c r="EI192" s="269"/>
      <c r="EJ192" s="269"/>
      <c r="EK192" s="269"/>
      <c r="EL192" s="269"/>
      <c r="EM192" s="269"/>
      <c r="EN192" s="269"/>
      <c r="EO192" s="269"/>
      <c r="EP192" s="269"/>
      <c r="EQ192" s="269"/>
      <c r="ER192" s="269"/>
      <c r="ES192" s="269"/>
      <c r="ET192" s="470"/>
      <c r="EU192" s="470"/>
      <c r="EV192" s="470"/>
      <c r="EW192" s="470"/>
      <c r="EX192" s="470"/>
      <c r="EY192" s="470"/>
      <c r="EZ192" s="470"/>
      <c r="FA192" s="470"/>
      <c r="FB192" s="470"/>
      <c r="FC192" s="470"/>
      <c r="FD192" s="470"/>
      <c r="FE192" s="470"/>
      <c r="FF192" s="470"/>
      <c r="FG192" s="470"/>
      <c r="FH192" s="470"/>
      <c r="FI192" s="470"/>
      <c r="FJ192" s="470"/>
      <c r="FK192" s="470"/>
      <c r="FL192" s="470"/>
      <c r="FM192" s="470"/>
      <c r="FN192" s="470"/>
      <c r="FO192" s="470"/>
      <c r="FP192" s="470"/>
      <c r="FQ192" s="269"/>
      <c r="FR192" s="543"/>
      <c r="FS192" s="269"/>
      <c r="FT192" s="544"/>
      <c r="FU192" s="545"/>
      <c r="FV192" s="80"/>
      <c r="FW192" s="80"/>
      <c r="FX192" s="80"/>
      <c r="FY192" s="80"/>
      <c r="FZ192" s="80"/>
      <c r="GA192" s="80"/>
      <c r="GB192" s="80"/>
      <c r="GC192" s="80"/>
      <c r="GD192" s="80"/>
      <c r="GE192" s="80"/>
      <c r="GF192" s="80"/>
      <c r="GG192" s="80"/>
      <c r="GH192" s="80"/>
      <c r="GI192" s="80"/>
      <c r="GJ192" s="80"/>
      <c r="GK192" s="80"/>
    </row>
    <row r="193" ht="15.75" customHeight="1">
      <c r="A193" s="80"/>
      <c r="B193" s="80" t="s">
        <v>197</v>
      </c>
      <c r="C193" s="146">
        <f t="shared" ref="C193:I193" si="79">C194+C195+C196+C197</f>
        <v>249</v>
      </c>
      <c r="D193" s="146">
        <f t="shared" si="79"/>
        <v>295</v>
      </c>
      <c r="E193" s="146">
        <f t="shared" si="79"/>
        <v>343</v>
      </c>
      <c r="F193" s="298">
        <f t="shared" si="79"/>
        <v>343</v>
      </c>
      <c r="G193" s="298">
        <f t="shared" si="79"/>
        <v>428</v>
      </c>
      <c r="H193" s="298">
        <f t="shared" si="79"/>
        <v>517</v>
      </c>
      <c r="I193" s="298">
        <f t="shared" si="79"/>
        <v>758</v>
      </c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0"/>
      <c r="AC193" s="80"/>
      <c r="AD193" s="80"/>
      <c r="AE193" s="269"/>
      <c r="AF193" s="269"/>
      <c r="AG193" s="269"/>
      <c r="AH193" s="269"/>
      <c r="AI193" s="269"/>
      <c r="AJ193" s="269"/>
      <c r="AK193" s="269"/>
      <c r="AL193" s="269"/>
      <c r="AM193" s="269"/>
      <c r="AN193" s="269"/>
      <c r="AO193" s="269"/>
      <c r="AP193" s="269"/>
      <c r="AQ193" s="269"/>
      <c r="AR193" s="269"/>
      <c r="AS193" s="269"/>
      <c r="AT193" s="269"/>
      <c r="AU193" s="269"/>
      <c r="AV193" s="269"/>
      <c r="AW193" s="269"/>
      <c r="AX193" s="269"/>
      <c r="AY193" s="269"/>
      <c r="AZ193" s="269"/>
      <c r="BA193" s="269"/>
      <c r="BB193" s="269"/>
      <c r="BC193" s="269"/>
      <c r="BD193" s="269"/>
      <c r="BE193" s="269"/>
      <c r="BF193" s="269"/>
      <c r="BG193" s="269"/>
      <c r="BH193" s="80"/>
      <c r="BI193" s="269"/>
      <c r="BJ193" s="269"/>
      <c r="BK193" s="269"/>
      <c r="BL193" s="269"/>
      <c r="BM193" s="269"/>
      <c r="BN193" s="269"/>
      <c r="BO193" s="269"/>
      <c r="BP193" s="269"/>
      <c r="BQ193" s="269"/>
      <c r="BR193" s="269"/>
      <c r="BS193" s="269"/>
      <c r="BT193" s="269"/>
      <c r="BU193" s="269"/>
      <c r="BV193" s="269"/>
      <c r="BW193" s="269"/>
      <c r="BX193" s="269"/>
      <c r="BY193" s="269"/>
      <c r="BZ193" s="269"/>
      <c r="CA193" s="269"/>
      <c r="CB193" s="269"/>
      <c r="CC193" s="269"/>
      <c r="CD193" s="269"/>
      <c r="CE193" s="269"/>
      <c r="CF193" s="269"/>
      <c r="CG193" s="269"/>
      <c r="CH193" s="269"/>
      <c r="CI193" s="269"/>
      <c r="CJ193" s="269"/>
      <c r="CK193" s="269"/>
      <c r="CL193" s="269"/>
      <c r="CM193" s="269"/>
      <c r="CN193" s="269"/>
      <c r="CO193" s="269"/>
      <c r="CP193" s="269"/>
      <c r="CQ193" s="269"/>
      <c r="CR193" s="269"/>
      <c r="CS193" s="269"/>
      <c r="CT193" s="269"/>
      <c r="CU193" s="269"/>
      <c r="CV193" s="269"/>
      <c r="CW193" s="269"/>
      <c r="CX193" s="269"/>
      <c r="CY193" s="269"/>
      <c r="CZ193" s="269"/>
      <c r="DA193" s="269"/>
      <c r="DB193" s="269"/>
      <c r="DC193" s="269"/>
      <c r="DD193" s="269"/>
      <c r="DE193" s="269"/>
      <c r="DF193" s="269"/>
      <c r="DG193" s="269"/>
      <c r="DH193" s="269"/>
      <c r="DI193" s="269"/>
      <c r="DJ193" s="269"/>
      <c r="DK193" s="269"/>
      <c r="DL193" s="269"/>
      <c r="DM193" s="269"/>
      <c r="DN193" s="269"/>
      <c r="DO193" s="269"/>
      <c r="DP193" s="269"/>
      <c r="DQ193" s="269"/>
      <c r="DR193" s="269"/>
      <c r="DS193" s="269"/>
      <c r="DT193" s="269"/>
      <c r="DU193" s="269"/>
      <c r="DV193" s="269"/>
      <c r="DW193" s="269"/>
      <c r="DX193" s="269"/>
      <c r="DY193" s="269"/>
      <c r="DZ193" s="269"/>
      <c r="EA193" s="269"/>
      <c r="EB193" s="269"/>
      <c r="EC193" s="269"/>
      <c r="ED193" s="269"/>
      <c r="EE193" s="269"/>
      <c r="EF193" s="269"/>
      <c r="EG193" s="269"/>
      <c r="EH193" s="269"/>
      <c r="EI193" s="269"/>
      <c r="EJ193" s="269"/>
      <c r="EK193" s="269"/>
      <c r="EL193" s="269"/>
      <c r="EM193" s="269"/>
      <c r="EN193" s="269"/>
      <c r="EO193" s="269"/>
      <c r="EP193" s="269"/>
      <c r="EQ193" s="269"/>
      <c r="ER193" s="269"/>
      <c r="ES193" s="269"/>
      <c r="ET193" s="470"/>
      <c r="EU193" s="470"/>
      <c r="EV193" s="470"/>
      <c r="EW193" s="470"/>
      <c r="EX193" s="470"/>
      <c r="EY193" s="470"/>
      <c r="EZ193" s="470"/>
      <c r="FA193" s="470"/>
      <c r="FB193" s="470"/>
      <c r="FC193" s="470"/>
      <c r="FD193" s="470"/>
      <c r="FE193" s="470"/>
      <c r="FF193" s="470"/>
      <c r="FG193" s="470"/>
      <c r="FH193" s="470"/>
      <c r="FI193" s="470"/>
      <c r="FJ193" s="470"/>
      <c r="FK193" s="470"/>
      <c r="FL193" s="470"/>
      <c r="FM193" s="470"/>
      <c r="FN193" s="470"/>
      <c r="FO193" s="470"/>
      <c r="FP193" s="470"/>
      <c r="FQ193" s="269"/>
      <c r="FR193" s="543"/>
      <c r="FS193" s="269"/>
      <c r="FT193" s="544"/>
      <c r="FU193" s="545"/>
      <c r="FV193" s="80"/>
      <c r="FW193" s="80"/>
      <c r="FX193" s="80"/>
      <c r="FY193" s="80"/>
      <c r="FZ193" s="80"/>
      <c r="GA193" s="80"/>
      <c r="GB193" s="80"/>
      <c r="GC193" s="80"/>
      <c r="GD193" s="80"/>
      <c r="GE193" s="80"/>
      <c r="GF193" s="80"/>
      <c r="GG193" s="80"/>
      <c r="GH193" s="80"/>
      <c r="GI193" s="80"/>
      <c r="GJ193" s="80"/>
      <c r="GK193" s="80"/>
    </row>
    <row r="194" ht="15.75" customHeight="1">
      <c r="A194" s="551"/>
      <c r="B194" s="552" t="s">
        <v>198</v>
      </c>
      <c r="C194" s="553">
        <v>213.0</v>
      </c>
      <c r="D194" s="554">
        <v>253.0</v>
      </c>
      <c r="E194" s="554">
        <v>292.0</v>
      </c>
      <c r="F194" s="555">
        <v>292.0</v>
      </c>
      <c r="G194" s="555">
        <v>366.0</v>
      </c>
      <c r="H194" s="555">
        <v>442.0</v>
      </c>
      <c r="I194" s="555">
        <v>641.0</v>
      </c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  <c r="AC194" s="80"/>
      <c r="AD194" s="80"/>
      <c r="AE194" s="269"/>
      <c r="AF194" s="269"/>
      <c r="AG194" s="269"/>
      <c r="AH194" s="269"/>
      <c r="AI194" s="269"/>
      <c r="AJ194" s="269"/>
      <c r="AK194" s="269"/>
      <c r="AL194" s="269"/>
      <c r="AM194" s="269"/>
      <c r="AN194" s="269"/>
      <c r="AO194" s="269"/>
      <c r="AP194" s="269"/>
      <c r="AQ194" s="269"/>
      <c r="AR194" s="269"/>
      <c r="AS194" s="269"/>
      <c r="AT194" s="269"/>
      <c r="AU194" s="269"/>
      <c r="AV194" s="269"/>
      <c r="AW194" s="269"/>
      <c r="AX194" s="269"/>
      <c r="AY194" s="269"/>
      <c r="AZ194" s="269"/>
      <c r="BA194" s="269"/>
      <c r="BB194" s="269"/>
      <c r="BC194" s="269"/>
      <c r="BD194" s="269"/>
      <c r="BE194" s="269"/>
      <c r="BF194" s="269"/>
      <c r="BG194" s="269"/>
      <c r="BH194" s="80"/>
      <c r="BI194" s="269"/>
      <c r="BJ194" s="269"/>
      <c r="BK194" s="269"/>
      <c r="BL194" s="269"/>
      <c r="BM194" s="269"/>
      <c r="BN194" s="269"/>
      <c r="BO194" s="269"/>
      <c r="BP194" s="269"/>
      <c r="BQ194" s="269"/>
      <c r="BR194" s="269"/>
      <c r="BS194" s="269"/>
      <c r="BT194" s="269"/>
      <c r="BU194" s="269"/>
      <c r="BV194" s="269"/>
      <c r="BW194" s="269"/>
      <c r="BX194" s="269"/>
      <c r="BY194" s="269"/>
      <c r="BZ194" s="269"/>
      <c r="CA194" s="269"/>
      <c r="CB194" s="269"/>
      <c r="CC194" s="269"/>
      <c r="CD194" s="269"/>
      <c r="CE194" s="269"/>
      <c r="CF194" s="269"/>
      <c r="CG194" s="269"/>
      <c r="CH194" s="269"/>
      <c r="CI194" s="269"/>
      <c r="CJ194" s="269"/>
      <c r="CK194" s="269"/>
      <c r="CL194" s="269"/>
      <c r="CM194" s="269"/>
      <c r="CN194" s="269"/>
      <c r="CO194" s="269"/>
      <c r="CP194" s="269"/>
      <c r="CQ194" s="269"/>
      <c r="CR194" s="269"/>
      <c r="CS194" s="269"/>
      <c r="CT194" s="269"/>
      <c r="CU194" s="269"/>
      <c r="CV194" s="269"/>
      <c r="CW194" s="269"/>
      <c r="CX194" s="269"/>
      <c r="CY194" s="269"/>
      <c r="CZ194" s="269"/>
      <c r="DA194" s="269"/>
      <c r="DB194" s="269"/>
      <c r="DC194" s="269"/>
      <c r="DD194" s="269"/>
      <c r="DE194" s="269"/>
      <c r="DF194" s="269"/>
      <c r="DG194" s="269"/>
      <c r="DH194" s="269"/>
      <c r="DI194" s="269"/>
      <c r="DJ194" s="269"/>
      <c r="DK194" s="269"/>
      <c r="DL194" s="269"/>
      <c r="DM194" s="269"/>
      <c r="DN194" s="269"/>
      <c r="DO194" s="269"/>
      <c r="DP194" s="269"/>
      <c r="DQ194" s="269"/>
      <c r="DR194" s="269"/>
      <c r="DS194" s="269"/>
      <c r="DT194" s="269"/>
      <c r="DU194" s="269"/>
      <c r="DV194" s="269"/>
      <c r="DW194" s="269"/>
      <c r="DX194" s="269"/>
      <c r="DY194" s="269"/>
      <c r="DZ194" s="269"/>
      <c r="EA194" s="269"/>
      <c r="EB194" s="269"/>
      <c r="EC194" s="269"/>
      <c r="ED194" s="269"/>
      <c r="EE194" s="269"/>
      <c r="EF194" s="269"/>
      <c r="EG194" s="269"/>
      <c r="EH194" s="269"/>
      <c r="EI194" s="269"/>
      <c r="EJ194" s="269"/>
      <c r="EK194" s="269"/>
      <c r="EL194" s="269"/>
      <c r="EM194" s="269"/>
      <c r="EN194" s="269"/>
      <c r="EO194" s="269"/>
      <c r="EP194" s="269"/>
      <c r="EQ194" s="269"/>
      <c r="ER194" s="269"/>
      <c r="ES194" s="269"/>
      <c r="ET194" s="470"/>
      <c r="EU194" s="470"/>
      <c r="EV194" s="470"/>
      <c r="EW194" s="470"/>
      <c r="EX194" s="470"/>
      <c r="EY194" s="470"/>
      <c r="EZ194" s="470"/>
      <c r="FA194" s="470"/>
      <c r="FB194" s="470"/>
      <c r="FC194" s="470"/>
      <c r="FD194" s="470"/>
      <c r="FE194" s="470"/>
      <c r="FF194" s="470"/>
      <c r="FG194" s="470"/>
      <c r="FH194" s="470"/>
      <c r="FI194" s="470"/>
      <c r="FJ194" s="470"/>
      <c r="FK194" s="470"/>
      <c r="FL194" s="470"/>
      <c r="FM194" s="470"/>
      <c r="FN194" s="470"/>
      <c r="FO194" s="470"/>
      <c r="FP194" s="470"/>
      <c r="FQ194" s="269"/>
      <c r="FR194" s="543"/>
      <c r="FS194" s="269"/>
      <c r="FT194" s="544"/>
      <c r="FU194" s="545"/>
      <c r="FV194" s="80"/>
      <c r="FW194" s="80"/>
      <c r="FX194" s="80"/>
      <c r="FY194" s="80"/>
      <c r="FZ194" s="80"/>
      <c r="GA194" s="80"/>
      <c r="GB194" s="80"/>
      <c r="GC194" s="80"/>
      <c r="GD194" s="80"/>
      <c r="GE194" s="80"/>
      <c r="GF194" s="80"/>
      <c r="GG194" s="80"/>
      <c r="GH194" s="80"/>
      <c r="GI194" s="80"/>
      <c r="GJ194" s="80"/>
      <c r="GK194" s="80"/>
    </row>
    <row r="195" ht="15.75" customHeight="1">
      <c r="A195" s="551"/>
      <c r="B195" s="556" t="s">
        <v>199</v>
      </c>
      <c r="C195" s="557">
        <v>19.0</v>
      </c>
      <c r="D195" s="146">
        <v>20.0</v>
      </c>
      <c r="E195" s="146">
        <v>22.0</v>
      </c>
      <c r="F195" s="146">
        <v>22.0</v>
      </c>
      <c r="G195" s="146">
        <v>28.0</v>
      </c>
      <c r="H195" s="558">
        <v>31.0</v>
      </c>
      <c r="I195" s="558">
        <v>56.0</v>
      </c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0"/>
      <c r="AC195" s="80"/>
      <c r="AD195" s="80"/>
      <c r="AE195" s="269"/>
      <c r="AF195" s="269"/>
      <c r="AG195" s="269"/>
      <c r="AH195" s="269"/>
      <c r="AI195" s="269"/>
      <c r="AJ195" s="269"/>
      <c r="AK195" s="269"/>
      <c r="AL195" s="269"/>
      <c r="AM195" s="269"/>
      <c r="AN195" s="269"/>
      <c r="AO195" s="269"/>
      <c r="AP195" s="269"/>
      <c r="AQ195" s="269"/>
      <c r="AR195" s="269"/>
      <c r="AS195" s="269"/>
      <c r="AT195" s="269"/>
      <c r="AU195" s="269"/>
      <c r="AV195" s="269"/>
      <c r="AW195" s="269"/>
      <c r="AX195" s="269"/>
      <c r="AY195" s="269"/>
      <c r="AZ195" s="269"/>
      <c r="BA195" s="269"/>
      <c r="BB195" s="269"/>
      <c r="BC195" s="269"/>
      <c r="BD195" s="269"/>
      <c r="BE195" s="269"/>
      <c r="BF195" s="269"/>
      <c r="BG195" s="269"/>
      <c r="BH195" s="80"/>
      <c r="BI195" s="269"/>
      <c r="BJ195" s="269"/>
      <c r="BK195" s="269"/>
      <c r="BL195" s="269"/>
      <c r="BM195" s="269"/>
      <c r="BN195" s="269"/>
      <c r="BO195" s="269"/>
      <c r="BP195" s="269"/>
      <c r="BQ195" s="269"/>
      <c r="BR195" s="269"/>
      <c r="BS195" s="269"/>
      <c r="BT195" s="269"/>
      <c r="BU195" s="269"/>
      <c r="BV195" s="269"/>
      <c r="BW195" s="269"/>
      <c r="BX195" s="269"/>
      <c r="BY195" s="269"/>
      <c r="BZ195" s="269"/>
      <c r="CA195" s="269"/>
      <c r="CB195" s="269"/>
      <c r="CC195" s="269"/>
      <c r="CD195" s="269"/>
      <c r="CE195" s="269"/>
      <c r="CF195" s="269"/>
      <c r="CG195" s="269"/>
      <c r="CH195" s="269"/>
      <c r="CI195" s="269"/>
      <c r="CJ195" s="269"/>
      <c r="CK195" s="269"/>
      <c r="CL195" s="269"/>
      <c r="CM195" s="269"/>
      <c r="CN195" s="269"/>
      <c r="CO195" s="269"/>
      <c r="CP195" s="269"/>
      <c r="CQ195" s="269"/>
      <c r="CR195" s="269"/>
      <c r="CS195" s="269"/>
      <c r="CT195" s="269"/>
      <c r="CU195" s="269"/>
      <c r="CV195" s="269"/>
      <c r="CW195" s="269"/>
      <c r="CX195" s="269"/>
      <c r="CY195" s="269"/>
      <c r="CZ195" s="269"/>
      <c r="DA195" s="269"/>
      <c r="DB195" s="269"/>
      <c r="DC195" s="269"/>
      <c r="DD195" s="269"/>
      <c r="DE195" s="269"/>
      <c r="DF195" s="269"/>
      <c r="DG195" s="269"/>
      <c r="DH195" s="269"/>
      <c r="DI195" s="269"/>
      <c r="DJ195" s="269"/>
      <c r="DK195" s="269"/>
      <c r="DL195" s="269"/>
      <c r="DM195" s="269"/>
      <c r="DN195" s="269"/>
      <c r="DO195" s="269"/>
      <c r="DP195" s="269"/>
      <c r="DQ195" s="269"/>
      <c r="DR195" s="269"/>
      <c r="DS195" s="269"/>
      <c r="DT195" s="269"/>
      <c r="DU195" s="269"/>
      <c r="DV195" s="269"/>
      <c r="DW195" s="269"/>
      <c r="DX195" s="269"/>
      <c r="DY195" s="269"/>
      <c r="DZ195" s="269"/>
      <c r="EA195" s="269"/>
      <c r="EB195" s="269"/>
      <c r="EC195" s="269"/>
      <c r="ED195" s="269"/>
      <c r="EE195" s="269"/>
      <c r="EF195" s="269"/>
      <c r="EG195" s="269"/>
      <c r="EH195" s="269"/>
      <c r="EI195" s="269"/>
      <c r="EJ195" s="269"/>
      <c r="EK195" s="269"/>
      <c r="EL195" s="269"/>
      <c r="EM195" s="269"/>
      <c r="EN195" s="269"/>
      <c r="EO195" s="269"/>
      <c r="EP195" s="269"/>
      <c r="EQ195" s="269"/>
      <c r="ER195" s="269"/>
      <c r="ES195" s="269"/>
      <c r="ET195" s="470"/>
      <c r="EU195" s="470"/>
      <c r="EV195" s="470"/>
      <c r="EW195" s="470"/>
      <c r="EX195" s="470"/>
      <c r="EY195" s="470"/>
      <c r="EZ195" s="470"/>
      <c r="FA195" s="470"/>
      <c r="FB195" s="470"/>
      <c r="FC195" s="470"/>
      <c r="FD195" s="470"/>
      <c r="FE195" s="470"/>
      <c r="FF195" s="470"/>
      <c r="FG195" s="470"/>
      <c r="FH195" s="470"/>
      <c r="FI195" s="470"/>
      <c r="FJ195" s="470"/>
      <c r="FK195" s="470"/>
      <c r="FL195" s="470"/>
      <c r="FM195" s="470"/>
      <c r="FN195" s="470"/>
      <c r="FO195" s="470"/>
      <c r="FP195" s="470"/>
      <c r="FQ195" s="269"/>
      <c r="FR195" s="543"/>
      <c r="FS195" s="269"/>
      <c r="FT195" s="544"/>
      <c r="FU195" s="545"/>
      <c r="FV195" s="80"/>
      <c r="FW195" s="80"/>
      <c r="FX195" s="80"/>
      <c r="FY195" s="80"/>
      <c r="FZ195" s="80"/>
      <c r="GA195" s="80"/>
      <c r="GB195" s="80"/>
      <c r="GC195" s="80"/>
      <c r="GD195" s="80"/>
      <c r="GE195" s="80"/>
      <c r="GF195" s="80"/>
      <c r="GG195" s="80"/>
      <c r="GH195" s="80"/>
      <c r="GI195" s="80"/>
      <c r="GJ195" s="80"/>
      <c r="GK195" s="80"/>
    </row>
    <row r="196" ht="15.75" customHeight="1">
      <c r="A196" s="551"/>
      <c r="B196" s="556" t="s">
        <v>200</v>
      </c>
      <c r="C196" s="557">
        <v>15.0</v>
      </c>
      <c r="D196" s="146">
        <v>19.0</v>
      </c>
      <c r="E196" s="146">
        <v>25.0</v>
      </c>
      <c r="F196" s="146">
        <v>25.0</v>
      </c>
      <c r="G196" s="146">
        <v>29.0</v>
      </c>
      <c r="H196" s="182">
        <v>39.0</v>
      </c>
      <c r="I196" s="182">
        <v>57.0</v>
      </c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  <c r="AC196" s="80"/>
      <c r="AD196" s="80"/>
      <c r="AE196" s="269"/>
      <c r="AF196" s="269"/>
      <c r="AG196" s="269"/>
      <c r="AH196" s="269"/>
      <c r="AI196" s="269"/>
      <c r="AJ196" s="269"/>
      <c r="AK196" s="269"/>
      <c r="AL196" s="269"/>
      <c r="AM196" s="269"/>
      <c r="AN196" s="269"/>
      <c r="AO196" s="269"/>
      <c r="AP196" s="269"/>
      <c r="AQ196" s="269"/>
      <c r="AR196" s="269"/>
      <c r="AS196" s="269"/>
      <c r="AT196" s="269"/>
      <c r="AU196" s="269"/>
      <c r="AV196" s="269"/>
      <c r="AW196" s="269"/>
      <c r="AX196" s="269"/>
      <c r="AY196" s="269"/>
      <c r="AZ196" s="269"/>
      <c r="BA196" s="269"/>
      <c r="BB196" s="269"/>
      <c r="BC196" s="269"/>
      <c r="BD196" s="269"/>
      <c r="BE196" s="269"/>
      <c r="BF196" s="269"/>
      <c r="BG196" s="269"/>
      <c r="BH196" s="80"/>
      <c r="BI196" s="269"/>
      <c r="BJ196" s="269"/>
      <c r="BK196" s="269"/>
      <c r="BL196" s="269"/>
      <c r="BM196" s="269"/>
      <c r="BN196" s="269"/>
      <c r="BO196" s="269"/>
      <c r="BP196" s="269"/>
      <c r="BQ196" s="269"/>
      <c r="BR196" s="269"/>
      <c r="BS196" s="269"/>
      <c r="BT196" s="269"/>
      <c r="BU196" s="269"/>
      <c r="BV196" s="269"/>
      <c r="BW196" s="269"/>
      <c r="BX196" s="269"/>
      <c r="BY196" s="269"/>
      <c r="BZ196" s="269"/>
      <c r="CA196" s="269"/>
      <c r="CB196" s="269"/>
      <c r="CC196" s="269"/>
      <c r="CD196" s="269"/>
      <c r="CE196" s="269"/>
      <c r="CF196" s="269"/>
      <c r="CG196" s="269"/>
      <c r="CH196" s="269"/>
      <c r="CI196" s="269"/>
      <c r="CJ196" s="269"/>
      <c r="CK196" s="269"/>
      <c r="CL196" s="269"/>
      <c r="CM196" s="269"/>
      <c r="CN196" s="269"/>
      <c r="CO196" s="269"/>
      <c r="CP196" s="269"/>
      <c r="CQ196" s="269"/>
      <c r="CR196" s="269"/>
      <c r="CS196" s="269"/>
      <c r="CT196" s="269"/>
      <c r="CU196" s="269"/>
      <c r="CV196" s="269"/>
      <c r="CW196" s="269"/>
      <c r="CX196" s="269"/>
      <c r="CY196" s="269"/>
      <c r="CZ196" s="269"/>
      <c r="DA196" s="269"/>
      <c r="DB196" s="269"/>
      <c r="DC196" s="269"/>
      <c r="DD196" s="269"/>
      <c r="DE196" s="269"/>
      <c r="DF196" s="269"/>
      <c r="DG196" s="269"/>
      <c r="DH196" s="269"/>
      <c r="DI196" s="269"/>
      <c r="DJ196" s="269"/>
      <c r="DK196" s="269"/>
      <c r="DL196" s="269"/>
      <c r="DM196" s="269"/>
      <c r="DN196" s="269"/>
      <c r="DO196" s="269"/>
      <c r="DP196" s="269"/>
      <c r="DQ196" s="269"/>
      <c r="DR196" s="269"/>
      <c r="DS196" s="269"/>
      <c r="DT196" s="269"/>
      <c r="DU196" s="269"/>
      <c r="DV196" s="269"/>
      <c r="DW196" s="269"/>
      <c r="DX196" s="269"/>
      <c r="DY196" s="269"/>
      <c r="DZ196" s="269"/>
      <c r="EA196" s="269"/>
      <c r="EB196" s="269"/>
      <c r="EC196" s="269"/>
      <c r="ED196" s="269"/>
      <c r="EE196" s="269"/>
      <c r="EF196" s="269"/>
      <c r="EG196" s="269"/>
      <c r="EH196" s="269"/>
      <c r="EI196" s="269"/>
      <c r="EJ196" s="269"/>
      <c r="EK196" s="269"/>
      <c r="EL196" s="269"/>
      <c r="EM196" s="269"/>
      <c r="EN196" s="269"/>
      <c r="EO196" s="269"/>
      <c r="EP196" s="269"/>
      <c r="EQ196" s="269"/>
      <c r="ER196" s="269"/>
      <c r="ES196" s="269"/>
      <c r="ET196" s="470"/>
      <c r="EU196" s="470"/>
      <c r="EV196" s="470"/>
      <c r="EW196" s="470"/>
      <c r="EX196" s="470"/>
      <c r="EY196" s="470"/>
      <c r="EZ196" s="470"/>
      <c r="FA196" s="470"/>
      <c r="FB196" s="470"/>
      <c r="FC196" s="470"/>
      <c r="FD196" s="470"/>
      <c r="FE196" s="470"/>
      <c r="FF196" s="470"/>
      <c r="FG196" s="470"/>
      <c r="FH196" s="470"/>
      <c r="FI196" s="470"/>
      <c r="FJ196" s="470"/>
      <c r="FK196" s="470"/>
      <c r="FL196" s="470"/>
      <c r="FM196" s="470"/>
      <c r="FN196" s="470"/>
      <c r="FO196" s="470"/>
      <c r="FP196" s="470"/>
      <c r="FQ196" s="269"/>
      <c r="FR196" s="543"/>
      <c r="FS196" s="269"/>
      <c r="FT196" s="544"/>
      <c r="FU196" s="545"/>
      <c r="FV196" s="80"/>
      <c r="FW196" s="80"/>
      <c r="FX196" s="80"/>
      <c r="FY196" s="80"/>
      <c r="FZ196" s="80"/>
      <c r="GA196" s="80"/>
      <c r="GB196" s="80"/>
      <c r="GC196" s="80"/>
      <c r="GD196" s="80"/>
      <c r="GE196" s="80"/>
      <c r="GF196" s="80"/>
      <c r="GG196" s="80"/>
      <c r="GH196" s="80"/>
      <c r="GI196" s="80"/>
      <c r="GJ196" s="80"/>
      <c r="GK196" s="80"/>
    </row>
    <row r="197" ht="15.75" customHeight="1">
      <c r="A197" s="551"/>
      <c r="B197" s="559" t="s">
        <v>201</v>
      </c>
      <c r="C197" s="560">
        <v>2.0</v>
      </c>
      <c r="D197" s="561">
        <v>3.0</v>
      </c>
      <c r="E197" s="561">
        <v>4.0</v>
      </c>
      <c r="F197" s="561">
        <v>4.0</v>
      </c>
      <c r="G197" s="561">
        <v>5.0</v>
      </c>
      <c r="H197" s="561">
        <v>5.0</v>
      </c>
      <c r="I197" s="561">
        <v>4.0</v>
      </c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0"/>
      <c r="AC197" s="80"/>
      <c r="AD197" s="80"/>
      <c r="AE197" s="269"/>
      <c r="AF197" s="269"/>
      <c r="AG197" s="269"/>
      <c r="AH197" s="269"/>
      <c r="AI197" s="269"/>
      <c r="AJ197" s="269"/>
      <c r="AK197" s="269"/>
      <c r="AL197" s="269"/>
      <c r="AM197" s="269"/>
      <c r="AN197" s="269"/>
      <c r="AO197" s="269"/>
      <c r="AP197" s="269"/>
      <c r="AQ197" s="269"/>
      <c r="AR197" s="269"/>
      <c r="AS197" s="269"/>
      <c r="AT197" s="269"/>
      <c r="AU197" s="269"/>
      <c r="AV197" s="269"/>
      <c r="AW197" s="269"/>
      <c r="AX197" s="269"/>
      <c r="AY197" s="269"/>
      <c r="AZ197" s="269"/>
      <c r="BA197" s="269"/>
      <c r="BB197" s="269"/>
      <c r="BC197" s="269"/>
      <c r="BD197" s="269"/>
      <c r="BE197" s="269"/>
      <c r="BF197" s="269"/>
      <c r="BG197" s="269"/>
      <c r="BH197" s="80"/>
      <c r="BI197" s="269"/>
      <c r="BJ197" s="269"/>
      <c r="BK197" s="269"/>
      <c r="BL197" s="269"/>
      <c r="BM197" s="269"/>
      <c r="BN197" s="269"/>
      <c r="BO197" s="269"/>
      <c r="BP197" s="269"/>
      <c r="BQ197" s="269"/>
      <c r="BR197" s="269"/>
      <c r="BS197" s="269"/>
      <c r="BT197" s="269"/>
      <c r="BU197" s="269"/>
      <c r="BV197" s="269"/>
      <c r="BW197" s="269"/>
      <c r="BX197" s="269"/>
      <c r="BY197" s="269"/>
      <c r="BZ197" s="269"/>
      <c r="CA197" s="269"/>
      <c r="CB197" s="269"/>
      <c r="CC197" s="269"/>
      <c r="CD197" s="269"/>
      <c r="CE197" s="269"/>
      <c r="CF197" s="269"/>
      <c r="CG197" s="269"/>
      <c r="CH197" s="269"/>
      <c r="CI197" s="269"/>
      <c r="CJ197" s="269"/>
      <c r="CK197" s="269"/>
      <c r="CL197" s="269"/>
      <c r="CM197" s="269"/>
      <c r="CN197" s="269"/>
      <c r="CO197" s="269"/>
      <c r="CP197" s="269"/>
      <c r="CQ197" s="269"/>
      <c r="CR197" s="269"/>
      <c r="CS197" s="269"/>
      <c r="CT197" s="269"/>
      <c r="CU197" s="269"/>
      <c r="CV197" s="269"/>
      <c r="CW197" s="269"/>
      <c r="CX197" s="269"/>
      <c r="CY197" s="269"/>
      <c r="CZ197" s="269"/>
      <c r="DA197" s="269"/>
      <c r="DB197" s="269"/>
      <c r="DC197" s="269"/>
      <c r="DD197" s="269"/>
      <c r="DE197" s="269"/>
      <c r="DF197" s="269"/>
      <c r="DG197" s="269"/>
      <c r="DH197" s="269"/>
      <c r="DI197" s="269"/>
      <c r="DJ197" s="269"/>
      <c r="DK197" s="269"/>
      <c r="DL197" s="269"/>
      <c r="DM197" s="269"/>
      <c r="DN197" s="269"/>
      <c r="DO197" s="269"/>
      <c r="DP197" s="269"/>
      <c r="DQ197" s="269"/>
      <c r="DR197" s="269"/>
      <c r="DS197" s="269"/>
      <c r="DT197" s="269"/>
      <c r="DU197" s="269"/>
      <c r="DV197" s="269"/>
      <c r="DW197" s="269"/>
      <c r="DX197" s="269"/>
      <c r="DY197" s="269"/>
      <c r="DZ197" s="269"/>
      <c r="EA197" s="269"/>
      <c r="EB197" s="269"/>
      <c r="EC197" s="269"/>
      <c r="ED197" s="269"/>
      <c r="EE197" s="269"/>
      <c r="EF197" s="269"/>
      <c r="EG197" s="269"/>
      <c r="EH197" s="269"/>
      <c r="EI197" s="269"/>
      <c r="EJ197" s="269"/>
      <c r="EK197" s="269"/>
      <c r="EL197" s="269"/>
      <c r="EM197" s="269"/>
      <c r="EN197" s="269"/>
      <c r="EO197" s="269"/>
      <c r="EP197" s="269"/>
      <c r="EQ197" s="269"/>
      <c r="ER197" s="269"/>
      <c r="ES197" s="269"/>
      <c r="ET197" s="470"/>
      <c r="EU197" s="470"/>
      <c r="EV197" s="470"/>
      <c r="EW197" s="470"/>
      <c r="EX197" s="470"/>
      <c r="EY197" s="470"/>
      <c r="EZ197" s="470"/>
      <c r="FA197" s="470"/>
      <c r="FB197" s="470"/>
      <c r="FC197" s="470"/>
      <c r="FD197" s="470"/>
      <c r="FE197" s="470"/>
      <c r="FF197" s="470"/>
      <c r="FG197" s="470"/>
      <c r="FH197" s="470"/>
      <c r="FI197" s="470"/>
      <c r="FJ197" s="470"/>
      <c r="FK197" s="470"/>
      <c r="FL197" s="470"/>
      <c r="FM197" s="470"/>
      <c r="FN197" s="470"/>
      <c r="FO197" s="470"/>
      <c r="FP197" s="470"/>
      <c r="FQ197" s="269"/>
      <c r="FR197" s="543"/>
      <c r="FS197" s="269"/>
      <c r="FT197" s="544"/>
      <c r="FU197" s="545"/>
      <c r="FV197" s="80"/>
      <c r="FW197" s="80"/>
      <c r="FX197" s="80"/>
      <c r="FY197" s="80"/>
      <c r="FZ197" s="80"/>
      <c r="GA197" s="80"/>
      <c r="GB197" s="80"/>
      <c r="GC197" s="80"/>
      <c r="GD197" s="80"/>
      <c r="GE197" s="80"/>
      <c r="GF197" s="80"/>
      <c r="GG197" s="80"/>
      <c r="GH197" s="80"/>
      <c r="GI197" s="80"/>
      <c r="GJ197" s="80"/>
      <c r="GK197" s="80"/>
    </row>
    <row r="198" ht="15.75" customHeight="1">
      <c r="A198" s="546"/>
      <c r="B198" s="546" t="s">
        <v>202</v>
      </c>
      <c r="C198" s="298">
        <v>147.0</v>
      </c>
      <c r="D198" s="298">
        <v>123.0</v>
      </c>
      <c r="E198" s="298">
        <v>144.0</v>
      </c>
      <c r="F198" s="298">
        <v>215.0</v>
      </c>
      <c r="G198" s="298">
        <v>136.0</v>
      </c>
      <c r="H198" s="298">
        <v>116.0</v>
      </c>
      <c r="I198" s="298">
        <v>110.0</v>
      </c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80"/>
      <c r="AB198" s="80"/>
      <c r="AC198" s="80"/>
      <c r="AD198" s="80"/>
      <c r="AE198" s="269"/>
      <c r="AF198" s="269"/>
      <c r="AG198" s="269"/>
      <c r="AH198" s="269"/>
      <c r="AI198" s="269"/>
      <c r="AJ198" s="269"/>
      <c r="AK198" s="269"/>
      <c r="AL198" s="269"/>
      <c r="AM198" s="269"/>
      <c r="AN198" s="269"/>
      <c r="AO198" s="269"/>
      <c r="AP198" s="269"/>
      <c r="AQ198" s="269"/>
      <c r="AR198" s="269"/>
      <c r="AS198" s="269"/>
      <c r="AT198" s="269"/>
      <c r="AU198" s="269"/>
      <c r="AV198" s="269"/>
      <c r="AW198" s="269"/>
      <c r="AX198" s="269"/>
      <c r="AY198" s="269"/>
      <c r="AZ198" s="269"/>
      <c r="BA198" s="269"/>
      <c r="BB198" s="269"/>
      <c r="BC198" s="269"/>
      <c r="BD198" s="269"/>
      <c r="BE198" s="269"/>
      <c r="BF198" s="269"/>
      <c r="BG198" s="269"/>
      <c r="BH198" s="80"/>
      <c r="BI198" s="269"/>
      <c r="BJ198" s="269"/>
      <c r="BK198" s="269"/>
      <c r="BL198" s="269"/>
      <c r="BM198" s="269"/>
      <c r="BN198" s="269"/>
      <c r="BO198" s="269"/>
      <c r="BP198" s="269"/>
      <c r="BQ198" s="269"/>
      <c r="BR198" s="269"/>
      <c r="BS198" s="269"/>
      <c r="BT198" s="269"/>
      <c r="BU198" s="269"/>
      <c r="BV198" s="269"/>
      <c r="BW198" s="269"/>
      <c r="BX198" s="269"/>
      <c r="BY198" s="269"/>
      <c r="BZ198" s="269"/>
      <c r="CA198" s="269"/>
      <c r="CB198" s="269"/>
      <c r="CC198" s="269"/>
      <c r="CD198" s="269"/>
      <c r="CE198" s="269"/>
      <c r="CF198" s="269"/>
      <c r="CG198" s="269"/>
      <c r="CH198" s="269"/>
      <c r="CI198" s="269"/>
      <c r="CJ198" s="269"/>
      <c r="CK198" s="269"/>
      <c r="CL198" s="269"/>
      <c r="CM198" s="269"/>
      <c r="CN198" s="269"/>
      <c r="CO198" s="269"/>
      <c r="CP198" s="269"/>
      <c r="CQ198" s="269"/>
      <c r="CR198" s="269"/>
      <c r="CS198" s="269"/>
      <c r="CT198" s="269"/>
      <c r="CU198" s="269"/>
      <c r="CV198" s="269"/>
      <c r="CW198" s="269"/>
      <c r="CX198" s="269"/>
      <c r="CY198" s="269"/>
      <c r="CZ198" s="269"/>
      <c r="DA198" s="269"/>
      <c r="DB198" s="269"/>
      <c r="DC198" s="269"/>
      <c r="DD198" s="269"/>
      <c r="DE198" s="269"/>
      <c r="DF198" s="269"/>
      <c r="DG198" s="269"/>
      <c r="DH198" s="269"/>
      <c r="DI198" s="269"/>
      <c r="DJ198" s="269"/>
      <c r="DK198" s="269"/>
      <c r="DL198" s="269"/>
      <c r="DM198" s="269"/>
      <c r="DN198" s="269"/>
      <c r="DO198" s="269"/>
      <c r="DP198" s="269"/>
      <c r="DQ198" s="269"/>
      <c r="DR198" s="269"/>
      <c r="DS198" s="269"/>
      <c r="DT198" s="269"/>
      <c r="DU198" s="269"/>
      <c r="DV198" s="269"/>
      <c r="DW198" s="269"/>
      <c r="DX198" s="269"/>
      <c r="DY198" s="269"/>
      <c r="DZ198" s="269"/>
      <c r="EA198" s="269"/>
      <c r="EB198" s="269"/>
      <c r="EC198" s="269"/>
      <c r="ED198" s="269"/>
      <c r="EE198" s="269"/>
      <c r="EF198" s="269"/>
      <c r="EG198" s="269"/>
      <c r="EH198" s="269"/>
      <c r="EI198" s="269"/>
      <c r="EJ198" s="269"/>
      <c r="EK198" s="269"/>
      <c r="EL198" s="269"/>
      <c r="EM198" s="269"/>
      <c r="EN198" s="269"/>
      <c r="EO198" s="269"/>
      <c r="EP198" s="269"/>
      <c r="EQ198" s="269"/>
      <c r="ER198" s="269"/>
      <c r="ES198" s="269"/>
      <c r="ET198" s="470"/>
      <c r="EU198" s="470"/>
      <c r="EV198" s="470"/>
      <c r="EW198" s="470"/>
      <c r="EX198" s="470"/>
      <c r="EY198" s="470"/>
      <c r="EZ198" s="470"/>
      <c r="FA198" s="470"/>
      <c r="FB198" s="470"/>
      <c r="FC198" s="470"/>
      <c r="FD198" s="470"/>
      <c r="FE198" s="470"/>
      <c r="FF198" s="470"/>
      <c r="FG198" s="470"/>
      <c r="FH198" s="470"/>
      <c r="FI198" s="470"/>
      <c r="FJ198" s="470"/>
      <c r="FK198" s="470"/>
      <c r="FL198" s="470"/>
      <c r="FM198" s="470"/>
      <c r="FN198" s="470"/>
      <c r="FO198" s="470"/>
      <c r="FP198" s="470"/>
      <c r="FQ198" s="269"/>
      <c r="FR198" s="543"/>
      <c r="FS198" s="269"/>
      <c r="FT198" s="544"/>
      <c r="FU198" s="545"/>
      <c r="FV198" s="80"/>
      <c r="FW198" s="80"/>
      <c r="FX198" s="80"/>
      <c r="FY198" s="80"/>
      <c r="FZ198" s="80"/>
      <c r="GA198" s="80"/>
      <c r="GB198" s="80"/>
      <c r="GC198" s="80"/>
      <c r="GD198" s="80"/>
      <c r="GE198" s="80"/>
      <c r="GF198" s="80"/>
      <c r="GG198" s="80"/>
      <c r="GH198" s="80"/>
      <c r="GI198" s="80"/>
      <c r="GJ198" s="80"/>
      <c r="GK198" s="80"/>
    </row>
    <row r="199" ht="15.75" customHeight="1">
      <c r="A199" s="562"/>
      <c r="B199" s="562" t="s">
        <v>182</v>
      </c>
      <c r="C199" s="563" t="s">
        <v>203</v>
      </c>
      <c r="D199" s="562"/>
      <c r="E199" s="562"/>
      <c r="F199" s="562"/>
      <c r="G199" s="562"/>
      <c r="H199" s="562"/>
      <c r="I199" s="562"/>
      <c r="J199" s="564">
        <f t="shared" ref="J199:Q199" si="80">SUM(J200:J204)</f>
        <v>188</v>
      </c>
      <c r="K199" s="564">
        <f t="shared" si="80"/>
        <v>189</v>
      </c>
      <c r="L199" s="564">
        <f t="shared" si="80"/>
        <v>189</v>
      </c>
      <c r="M199" s="564">
        <f t="shared" si="80"/>
        <v>189</v>
      </c>
      <c r="N199" s="564">
        <f t="shared" si="80"/>
        <v>190</v>
      </c>
      <c r="O199" s="564">
        <f t="shared" si="80"/>
        <v>193</v>
      </c>
      <c r="P199" s="564">
        <f t="shared" si="80"/>
        <v>195</v>
      </c>
      <c r="Q199" s="564">
        <f t="shared" si="80"/>
        <v>197</v>
      </c>
      <c r="R199" s="562"/>
      <c r="S199" s="562"/>
      <c r="T199" s="562"/>
      <c r="U199" s="562"/>
      <c r="V199" s="562"/>
      <c r="W199" s="562"/>
      <c r="X199" s="562"/>
      <c r="Y199" s="562"/>
      <c r="Z199" s="562"/>
      <c r="AA199" s="562"/>
      <c r="AB199" s="562"/>
      <c r="AC199" s="562"/>
      <c r="AD199" s="562"/>
      <c r="AE199" s="564"/>
      <c r="AF199" s="564"/>
      <c r="AG199" s="564"/>
      <c r="AH199" s="564"/>
      <c r="AI199" s="564"/>
      <c r="AJ199" s="564"/>
      <c r="AK199" s="564"/>
      <c r="AL199" s="564"/>
      <c r="AM199" s="564"/>
      <c r="AN199" s="564"/>
      <c r="AO199" s="564"/>
      <c r="AP199" s="564"/>
      <c r="AQ199" s="564"/>
      <c r="AR199" s="564"/>
      <c r="AS199" s="564"/>
      <c r="AT199" s="564"/>
      <c r="AU199" s="564"/>
      <c r="AV199" s="564"/>
      <c r="AW199" s="564"/>
      <c r="AX199" s="564"/>
      <c r="AY199" s="564"/>
      <c r="AZ199" s="564"/>
      <c r="BA199" s="564"/>
      <c r="BB199" s="564"/>
      <c r="BC199" s="564"/>
      <c r="BD199" s="564"/>
      <c r="BE199" s="564"/>
      <c r="BF199" s="564"/>
      <c r="BG199" s="564"/>
      <c r="BH199" s="562"/>
      <c r="BI199" s="564"/>
      <c r="BJ199" s="564"/>
      <c r="BK199" s="564"/>
      <c r="BL199" s="564"/>
      <c r="BM199" s="564"/>
      <c r="BN199" s="564"/>
      <c r="BO199" s="564"/>
      <c r="BP199" s="564"/>
      <c r="BQ199" s="564"/>
      <c r="BR199" s="564"/>
      <c r="BS199" s="564"/>
      <c r="BT199" s="564"/>
      <c r="BU199" s="564"/>
      <c r="BV199" s="564"/>
      <c r="BW199" s="564"/>
      <c r="BX199" s="564"/>
      <c r="BY199" s="564"/>
      <c r="BZ199" s="564"/>
      <c r="CA199" s="564"/>
      <c r="CB199" s="564"/>
      <c r="CC199" s="564"/>
      <c r="CD199" s="564"/>
      <c r="CE199" s="564"/>
      <c r="CF199" s="564"/>
      <c r="CG199" s="564"/>
      <c r="CH199" s="564"/>
      <c r="CI199" s="564"/>
      <c r="CJ199" s="564"/>
      <c r="CK199" s="564"/>
      <c r="CL199" s="564"/>
      <c r="CM199" s="564"/>
      <c r="CN199" s="564"/>
      <c r="CO199" s="564"/>
      <c r="CP199" s="564"/>
      <c r="CQ199" s="564"/>
      <c r="CR199" s="564"/>
      <c r="CS199" s="564"/>
      <c r="CT199" s="564"/>
      <c r="CU199" s="564"/>
      <c r="CV199" s="564"/>
      <c r="CW199" s="564"/>
      <c r="CX199" s="564"/>
      <c r="CY199" s="564"/>
      <c r="CZ199" s="564"/>
      <c r="DA199" s="564"/>
      <c r="DB199" s="564"/>
      <c r="DC199" s="564"/>
      <c r="DD199" s="564"/>
      <c r="DE199" s="564"/>
      <c r="DF199" s="564"/>
      <c r="DG199" s="564"/>
      <c r="DH199" s="564"/>
      <c r="DI199" s="564"/>
      <c r="DJ199" s="564"/>
      <c r="DK199" s="564"/>
      <c r="DL199" s="564"/>
      <c r="DM199" s="564"/>
      <c r="DN199" s="564"/>
      <c r="DO199" s="564"/>
      <c r="DP199" s="564"/>
      <c r="DQ199" s="564"/>
      <c r="DR199" s="564"/>
      <c r="DS199" s="564"/>
      <c r="DT199" s="564"/>
      <c r="DU199" s="564"/>
      <c r="DV199" s="564"/>
      <c r="DW199" s="564"/>
      <c r="DX199" s="564"/>
      <c r="DY199" s="564"/>
      <c r="DZ199" s="564"/>
      <c r="EA199" s="564"/>
      <c r="EB199" s="564"/>
      <c r="EC199" s="564"/>
      <c r="ED199" s="564"/>
      <c r="EE199" s="564"/>
      <c r="EF199" s="564"/>
      <c r="EG199" s="564"/>
      <c r="EH199" s="564"/>
      <c r="EI199" s="564"/>
      <c r="EJ199" s="564"/>
      <c r="EK199" s="564"/>
      <c r="EL199" s="564"/>
      <c r="EM199" s="564"/>
      <c r="EN199" s="564"/>
      <c r="EO199" s="564"/>
      <c r="EP199" s="564"/>
      <c r="EQ199" s="564"/>
      <c r="ER199" s="564"/>
      <c r="ES199" s="564"/>
      <c r="ET199" s="565"/>
      <c r="EU199" s="565"/>
      <c r="EV199" s="565"/>
      <c r="EW199" s="565"/>
      <c r="EX199" s="566"/>
      <c r="EY199" s="566"/>
      <c r="EZ199" s="566"/>
      <c r="FA199" s="566"/>
      <c r="FB199" s="566"/>
      <c r="FC199" s="566"/>
      <c r="FD199" s="566"/>
      <c r="FE199" s="566"/>
      <c r="FF199" s="566"/>
      <c r="FG199" s="566"/>
      <c r="FH199" s="566"/>
      <c r="FI199" s="566"/>
      <c r="FJ199" s="566"/>
      <c r="FK199" s="566"/>
      <c r="FL199" s="566"/>
      <c r="FM199" s="566"/>
      <c r="FN199" s="566"/>
      <c r="FO199" s="566"/>
      <c r="FP199" s="566"/>
      <c r="FQ199" s="564"/>
      <c r="FR199" s="567"/>
      <c r="FS199" s="564"/>
      <c r="FT199" s="568"/>
      <c r="FU199" s="562"/>
      <c r="FV199" s="562"/>
      <c r="FW199" s="562"/>
      <c r="FX199" s="562"/>
      <c r="FY199" s="562"/>
      <c r="FZ199" s="562"/>
      <c r="GA199" s="562"/>
      <c r="GB199" s="562"/>
      <c r="GC199" s="562"/>
      <c r="GD199" s="562"/>
      <c r="GE199" s="562"/>
      <c r="GF199" s="562"/>
      <c r="GG199" s="562"/>
      <c r="GH199" s="562"/>
      <c r="GI199" s="562"/>
      <c r="GJ199" s="562"/>
      <c r="GK199" s="562"/>
    </row>
    <row r="200" ht="15.75" customHeight="1">
      <c r="A200" s="80"/>
      <c r="B200" s="80" t="s">
        <v>204</v>
      </c>
      <c r="C200" s="146"/>
      <c r="D200" s="146">
        <v>1.0</v>
      </c>
      <c r="E200" s="146">
        <v>1.0</v>
      </c>
      <c r="F200" s="146">
        <v>1.0</v>
      </c>
      <c r="G200" s="146">
        <v>1.0</v>
      </c>
      <c r="H200" s="146">
        <v>2.0</v>
      </c>
      <c r="I200" s="146">
        <v>2.0</v>
      </c>
      <c r="J200" s="146">
        <v>166.0</v>
      </c>
      <c r="K200" s="146">
        <v>166.0</v>
      </c>
      <c r="L200" s="146">
        <v>166.0</v>
      </c>
      <c r="M200" s="146">
        <v>166.0</v>
      </c>
      <c r="N200" s="146">
        <v>166.0</v>
      </c>
      <c r="O200" s="146">
        <v>168.0</v>
      </c>
      <c r="P200" s="146">
        <v>168.0</v>
      </c>
      <c r="Q200" s="146">
        <v>168.0</v>
      </c>
      <c r="R200" s="146"/>
      <c r="S200" s="146"/>
      <c r="T200" s="146"/>
      <c r="U200" s="146"/>
      <c r="V200" s="146"/>
      <c r="W200" s="80"/>
      <c r="X200" s="80"/>
      <c r="Y200" s="80"/>
      <c r="Z200" s="80"/>
      <c r="AA200" s="80"/>
      <c r="AB200" s="80"/>
      <c r="AC200" s="80"/>
      <c r="AD200" s="80"/>
      <c r="AE200" s="269"/>
      <c r="AF200" s="269"/>
      <c r="AG200" s="269"/>
      <c r="AH200" s="269"/>
      <c r="AI200" s="269"/>
      <c r="AJ200" s="269"/>
      <c r="AK200" s="269"/>
      <c r="AL200" s="269"/>
      <c r="AM200" s="269"/>
      <c r="AN200" s="269"/>
      <c r="AO200" s="269"/>
      <c r="AP200" s="269"/>
      <c r="AQ200" s="269"/>
      <c r="AR200" s="269"/>
      <c r="AS200" s="269"/>
      <c r="AT200" s="269"/>
      <c r="AU200" s="269"/>
      <c r="AV200" s="269"/>
      <c r="AW200" s="269"/>
      <c r="AX200" s="269"/>
      <c r="AY200" s="269"/>
      <c r="AZ200" s="269"/>
      <c r="BA200" s="269"/>
      <c r="BB200" s="269"/>
      <c r="BC200" s="269"/>
      <c r="BD200" s="269"/>
      <c r="BE200" s="269"/>
      <c r="BF200" s="269"/>
      <c r="BG200" s="269"/>
      <c r="BH200" s="80"/>
      <c r="BI200" s="269"/>
      <c r="BJ200" s="269"/>
      <c r="BK200" s="269"/>
      <c r="BL200" s="269"/>
      <c r="BM200" s="269"/>
      <c r="BN200" s="269"/>
      <c r="BO200" s="269"/>
      <c r="BP200" s="269"/>
      <c r="BQ200" s="269"/>
      <c r="BR200" s="269"/>
      <c r="BS200" s="269"/>
      <c r="BT200" s="269"/>
      <c r="BU200" s="269"/>
      <c r="BV200" s="269"/>
      <c r="BW200" s="269"/>
      <c r="BX200" s="269"/>
      <c r="BY200" s="269"/>
      <c r="BZ200" s="269"/>
      <c r="CA200" s="269"/>
      <c r="CB200" s="269"/>
      <c r="CC200" s="269"/>
      <c r="CD200" s="269"/>
      <c r="CE200" s="269"/>
      <c r="CF200" s="269"/>
      <c r="CG200" s="269"/>
      <c r="CH200" s="269"/>
      <c r="CI200" s="269"/>
      <c r="CJ200" s="269"/>
      <c r="CK200" s="269"/>
      <c r="CL200" s="269"/>
      <c r="CM200" s="269"/>
      <c r="CN200" s="269"/>
      <c r="CO200" s="269"/>
      <c r="CP200" s="269"/>
      <c r="CQ200" s="269"/>
      <c r="CR200" s="269"/>
      <c r="CS200" s="269"/>
      <c r="CT200" s="269"/>
      <c r="CU200" s="269"/>
      <c r="CV200" s="269"/>
      <c r="CW200" s="269"/>
      <c r="CX200" s="269"/>
      <c r="CY200" s="269"/>
      <c r="CZ200" s="269"/>
      <c r="DA200" s="269"/>
      <c r="DB200" s="269"/>
      <c r="DC200" s="269"/>
      <c r="DD200" s="269"/>
      <c r="DE200" s="269"/>
      <c r="DF200" s="269"/>
      <c r="DG200" s="269"/>
      <c r="DH200" s="269"/>
      <c r="DI200" s="269"/>
      <c r="DJ200" s="269"/>
      <c r="DK200" s="269"/>
      <c r="DL200" s="269"/>
      <c r="DM200" s="269"/>
      <c r="DN200" s="269"/>
      <c r="DO200" s="269"/>
      <c r="DP200" s="269"/>
      <c r="DQ200" s="269"/>
      <c r="DR200" s="269"/>
      <c r="DS200" s="269"/>
      <c r="DT200" s="269"/>
      <c r="DU200" s="269"/>
      <c r="DV200" s="269"/>
      <c r="DW200" s="269"/>
      <c r="DX200" s="269"/>
      <c r="DY200" s="269"/>
      <c r="DZ200" s="269"/>
      <c r="EA200" s="269"/>
      <c r="EB200" s="269"/>
      <c r="EC200" s="269"/>
      <c r="ED200" s="269"/>
      <c r="EE200" s="269"/>
      <c r="EF200" s="269"/>
      <c r="EG200" s="269"/>
      <c r="EH200" s="269"/>
      <c r="EI200" s="269"/>
      <c r="EJ200" s="269"/>
      <c r="EK200" s="269"/>
      <c r="EL200" s="269"/>
      <c r="EM200" s="269"/>
      <c r="EN200" s="269"/>
      <c r="EO200" s="269"/>
      <c r="EP200" s="269"/>
      <c r="EQ200" s="269"/>
      <c r="ER200" s="269"/>
      <c r="ES200" s="269"/>
      <c r="ET200" s="470"/>
      <c r="EU200" s="470"/>
      <c r="EV200" s="470"/>
      <c r="EW200" s="470"/>
      <c r="EX200" s="470"/>
      <c r="EY200" s="470"/>
      <c r="EZ200" s="470"/>
      <c r="FA200" s="470"/>
      <c r="FB200" s="470"/>
      <c r="FC200" s="470"/>
      <c r="FD200" s="470"/>
      <c r="FE200" s="470"/>
      <c r="FF200" s="470"/>
      <c r="FG200" s="470"/>
      <c r="FH200" s="470"/>
      <c r="FI200" s="470"/>
      <c r="FJ200" s="470"/>
      <c r="FK200" s="470"/>
      <c r="FL200" s="470"/>
      <c r="FM200" s="470"/>
      <c r="FN200" s="470"/>
      <c r="FO200" s="470"/>
      <c r="FP200" s="470"/>
      <c r="FQ200" s="269"/>
      <c r="FR200" s="543"/>
      <c r="FS200" s="269"/>
      <c r="FT200" s="544"/>
      <c r="FU200" s="545"/>
      <c r="FV200" s="80"/>
      <c r="FW200" s="80"/>
      <c r="FX200" s="80"/>
      <c r="FY200" s="80"/>
      <c r="FZ200" s="80"/>
      <c r="GA200" s="80"/>
      <c r="GB200" s="80"/>
      <c r="GC200" s="80"/>
      <c r="GD200" s="80"/>
      <c r="GE200" s="80"/>
      <c r="GF200" s="80"/>
      <c r="GG200" s="80"/>
      <c r="GH200" s="80"/>
      <c r="GI200" s="80"/>
      <c r="GJ200" s="80"/>
      <c r="GK200" s="80"/>
    </row>
    <row r="201" ht="15.75" customHeight="1">
      <c r="A201" s="80"/>
      <c r="B201" s="80" t="s">
        <v>205</v>
      </c>
      <c r="C201" s="146">
        <v>1.0</v>
      </c>
      <c r="D201" s="146">
        <v>1.0</v>
      </c>
      <c r="E201" s="146">
        <v>1.0</v>
      </c>
      <c r="F201" s="146">
        <v>1.0</v>
      </c>
      <c r="G201" s="146"/>
      <c r="H201" s="146">
        <v>2.0</v>
      </c>
      <c r="I201" s="146">
        <v>3.0</v>
      </c>
      <c r="J201" s="146">
        <v>3.0</v>
      </c>
      <c r="K201" s="146">
        <v>3.0</v>
      </c>
      <c r="L201" s="146">
        <v>3.0</v>
      </c>
      <c r="M201" s="146">
        <v>3.0</v>
      </c>
      <c r="N201" s="146">
        <v>3.0</v>
      </c>
      <c r="O201" s="146">
        <v>3.0</v>
      </c>
      <c r="P201" s="146">
        <v>3.0</v>
      </c>
      <c r="Q201" s="146">
        <v>4.0</v>
      </c>
      <c r="R201" s="146"/>
      <c r="S201" s="146"/>
      <c r="T201" s="146"/>
      <c r="U201" s="146"/>
      <c r="V201" s="146"/>
      <c r="W201" s="80"/>
      <c r="X201" s="80"/>
      <c r="Y201" s="80"/>
      <c r="Z201" s="80"/>
      <c r="AA201" s="80"/>
      <c r="AB201" s="80"/>
      <c r="AC201" s="80"/>
      <c r="AD201" s="80"/>
      <c r="AE201" s="269"/>
      <c r="AF201" s="269"/>
      <c r="AG201" s="269"/>
      <c r="AH201" s="269"/>
      <c r="AI201" s="269"/>
      <c r="AJ201" s="269"/>
      <c r="AK201" s="269"/>
      <c r="AL201" s="269"/>
      <c r="AM201" s="269"/>
      <c r="AN201" s="269"/>
      <c r="AO201" s="269"/>
      <c r="AP201" s="269"/>
      <c r="AQ201" s="269"/>
      <c r="AR201" s="269"/>
      <c r="AS201" s="269"/>
      <c r="AT201" s="269"/>
      <c r="AU201" s="269"/>
      <c r="AV201" s="269"/>
      <c r="AW201" s="269"/>
      <c r="AX201" s="269"/>
      <c r="AY201" s="269"/>
      <c r="AZ201" s="269"/>
      <c r="BA201" s="269"/>
      <c r="BB201" s="269"/>
      <c r="BC201" s="269"/>
      <c r="BD201" s="269"/>
      <c r="BE201" s="269"/>
      <c r="BF201" s="269"/>
      <c r="BG201" s="269"/>
      <c r="BH201" s="80"/>
      <c r="BI201" s="269"/>
      <c r="BJ201" s="269"/>
      <c r="BK201" s="269"/>
      <c r="BL201" s="269"/>
      <c r="BM201" s="269"/>
      <c r="BN201" s="269"/>
      <c r="BO201" s="269"/>
      <c r="BP201" s="269"/>
      <c r="BQ201" s="269"/>
      <c r="BR201" s="269"/>
      <c r="BS201" s="269"/>
      <c r="BT201" s="269"/>
      <c r="BU201" s="269"/>
      <c r="BV201" s="269"/>
      <c r="BW201" s="269"/>
      <c r="BX201" s="269"/>
      <c r="BY201" s="269"/>
      <c r="BZ201" s="269"/>
      <c r="CA201" s="269"/>
      <c r="CB201" s="269"/>
      <c r="CC201" s="269"/>
      <c r="CD201" s="269"/>
      <c r="CE201" s="269"/>
      <c r="CF201" s="269"/>
      <c r="CG201" s="269"/>
      <c r="CH201" s="269"/>
      <c r="CI201" s="269"/>
      <c r="CJ201" s="269"/>
      <c r="CK201" s="269"/>
      <c r="CL201" s="269"/>
      <c r="CM201" s="269"/>
      <c r="CN201" s="269"/>
      <c r="CO201" s="269"/>
      <c r="CP201" s="269"/>
      <c r="CQ201" s="269"/>
      <c r="CR201" s="269"/>
      <c r="CS201" s="269"/>
      <c r="CT201" s="269"/>
      <c r="CU201" s="269"/>
      <c r="CV201" s="269"/>
      <c r="CW201" s="269"/>
      <c r="CX201" s="269"/>
      <c r="CY201" s="269"/>
      <c r="CZ201" s="269"/>
      <c r="DA201" s="269"/>
      <c r="DB201" s="269"/>
      <c r="DC201" s="269"/>
      <c r="DD201" s="269"/>
      <c r="DE201" s="269"/>
      <c r="DF201" s="269"/>
      <c r="DG201" s="269"/>
      <c r="DH201" s="269"/>
      <c r="DI201" s="269"/>
      <c r="DJ201" s="269"/>
      <c r="DK201" s="269"/>
      <c r="DL201" s="269"/>
      <c r="DM201" s="269"/>
      <c r="DN201" s="269"/>
      <c r="DO201" s="269"/>
      <c r="DP201" s="269"/>
      <c r="DQ201" s="269"/>
      <c r="DR201" s="269"/>
      <c r="DS201" s="269"/>
      <c r="DT201" s="269"/>
      <c r="DU201" s="269"/>
      <c r="DV201" s="269"/>
      <c r="DW201" s="269"/>
      <c r="DX201" s="269"/>
      <c r="DY201" s="269"/>
      <c r="DZ201" s="269"/>
      <c r="EA201" s="269"/>
      <c r="EB201" s="269"/>
      <c r="EC201" s="269"/>
      <c r="ED201" s="269"/>
      <c r="EE201" s="269"/>
      <c r="EF201" s="269"/>
      <c r="EG201" s="269"/>
      <c r="EH201" s="269"/>
      <c r="EI201" s="269"/>
      <c r="EJ201" s="269"/>
      <c r="EK201" s="269"/>
      <c r="EL201" s="269"/>
      <c r="EM201" s="269"/>
      <c r="EN201" s="269"/>
      <c r="EO201" s="269"/>
      <c r="EP201" s="269"/>
      <c r="EQ201" s="269"/>
      <c r="ER201" s="269"/>
      <c r="ES201" s="269"/>
      <c r="ET201" s="470"/>
      <c r="EU201" s="470"/>
      <c r="EV201" s="470"/>
      <c r="EW201" s="470"/>
      <c r="EX201" s="470"/>
      <c r="EY201" s="470"/>
      <c r="EZ201" s="470"/>
      <c r="FA201" s="470"/>
      <c r="FB201" s="470"/>
      <c r="FC201" s="470"/>
      <c r="FD201" s="470"/>
      <c r="FE201" s="470"/>
      <c r="FF201" s="470"/>
      <c r="FG201" s="470"/>
      <c r="FH201" s="470"/>
      <c r="FI201" s="470"/>
      <c r="FJ201" s="470"/>
      <c r="FK201" s="470"/>
      <c r="FL201" s="470"/>
      <c r="FM201" s="470"/>
      <c r="FN201" s="470"/>
      <c r="FO201" s="470"/>
      <c r="FP201" s="470"/>
      <c r="FQ201" s="269"/>
      <c r="FR201" s="543"/>
      <c r="FS201" s="269"/>
      <c r="FT201" s="544"/>
      <c r="FU201" s="545"/>
      <c r="FV201" s="80"/>
      <c r="FW201" s="80"/>
      <c r="FX201" s="80"/>
      <c r="FY201" s="80"/>
      <c r="FZ201" s="80"/>
      <c r="GA201" s="80"/>
      <c r="GB201" s="80"/>
      <c r="GC201" s="80"/>
      <c r="GD201" s="80"/>
      <c r="GE201" s="80"/>
      <c r="GF201" s="80"/>
      <c r="GG201" s="80"/>
      <c r="GH201" s="80"/>
      <c r="GI201" s="80"/>
      <c r="GJ201" s="80"/>
      <c r="GK201" s="80"/>
    </row>
    <row r="202" ht="15.75" customHeight="1">
      <c r="A202" s="80"/>
      <c r="B202" s="80" t="s">
        <v>206</v>
      </c>
      <c r="C202" s="146"/>
      <c r="D202" s="146"/>
      <c r="E202" s="146"/>
      <c r="F202" s="146"/>
      <c r="G202" s="146"/>
      <c r="H202" s="146"/>
      <c r="I202" s="146"/>
      <c r="J202" s="146">
        <v>7.0</v>
      </c>
      <c r="K202" s="146">
        <v>7.0</v>
      </c>
      <c r="L202" s="146">
        <v>7.0</v>
      </c>
      <c r="M202" s="146">
        <v>7.0</v>
      </c>
      <c r="N202" s="146">
        <v>8.0</v>
      </c>
      <c r="O202" s="146">
        <v>9.0</v>
      </c>
      <c r="P202" s="146">
        <v>11.0</v>
      </c>
      <c r="Q202" s="146">
        <v>11.0</v>
      </c>
      <c r="R202" s="146"/>
      <c r="S202" s="146"/>
      <c r="T202" s="146"/>
      <c r="U202" s="146"/>
      <c r="V202" s="146"/>
      <c r="W202" s="80"/>
      <c r="X202" s="80"/>
      <c r="Y202" s="80"/>
      <c r="Z202" s="80"/>
      <c r="AA202" s="80"/>
      <c r="AB202" s="80"/>
      <c r="AC202" s="80"/>
      <c r="AD202" s="80"/>
      <c r="AE202" s="269"/>
      <c r="AF202" s="269"/>
      <c r="AG202" s="269"/>
      <c r="AH202" s="269"/>
      <c r="AI202" s="269"/>
      <c r="AJ202" s="269"/>
      <c r="AK202" s="269"/>
      <c r="AL202" s="269"/>
      <c r="AM202" s="269"/>
      <c r="AN202" s="269"/>
      <c r="AO202" s="269"/>
      <c r="AP202" s="269"/>
      <c r="AQ202" s="269"/>
      <c r="AR202" s="269"/>
      <c r="AS202" s="269"/>
      <c r="AT202" s="269"/>
      <c r="AU202" s="269"/>
      <c r="AV202" s="269"/>
      <c r="AW202" s="269"/>
      <c r="AX202" s="269"/>
      <c r="AY202" s="269"/>
      <c r="AZ202" s="269"/>
      <c r="BA202" s="269"/>
      <c r="BB202" s="269"/>
      <c r="BC202" s="269"/>
      <c r="BD202" s="269"/>
      <c r="BE202" s="269"/>
      <c r="BF202" s="269"/>
      <c r="BG202" s="269"/>
      <c r="BH202" s="80"/>
      <c r="BI202" s="269"/>
      <c r="BJ202" s="269"/>
      <c r="BK202" s="269"/>
      <c r="BL202" s="269"/>
      <c r="BM202" s="269"/>
      <c r="BN202" s="269"/>
      <c r="BO202" s="269"/>
      <c r="BP202" s="269"/>
      <c r="BQ202" s="269"/>
      <c r="BR202" s="269"/>
      <c r="BS202" s="269"/>
      <c r="BT202" s="269"/>
      <c r="BU202" s="269"/>
      <c r="BV202" s="269"/>
      <c r="BW202" s="269"/>
      <c r="BX202" s="269"/>
      <c r="BY202" s="269"/>
      <c r="BZ202" s="269"/>
      <c r="CA202" s="269"/>
      <c r="CB202" s="269"/>
      <c r="CC202" s="269"/>
      <c r="CD202" s="269"/>
      <c r="CE202" s="269"/>
      <c r="CF202" s="269"/>
      <c r="CG202" s="269"/>
      <c r="CH202" s="269"/>
      <c r="CI202" s="269"/>
      <c r="CJ202" s="269"/>
      <c r="CK202" s="269"/>
      <c r="CL202" s="269"/>
      <c r="CM202" s="269"/>
      <c r="CN202" s="269"/>
      <c r="CO202" s="269"/>
      <c r="CP202" s="269"/>
      <c r="CQ202" s="269"/>
      <c r="CR202" s="269"/>
      <c r="CS202" s="269"/>
      <c r="CT202" s="269"/>
      <c r="CU202" s="269"/>
      <c r="CV202" s="269"/>
      <c r="CW202" s="269"/>
      <c r="CX202" s="269"/>
      <c r="CY202" s="269"/>
      <c r="CZ202" s="269"/>
      <c r="DA202" s="269"/>
      <c r="DB202" s="269"/>
      <c r="DC202" s="269"/>
      <c r="DD202" s="269"/>
      <c r="DE202" s="269"/>
      <c r="DF202" s="269"/>
      <c r="DG202" s="269"/>
      <c r="DH202" s="269"/>
      <c r="DI202" s="269"/>
      <c r="DJ202" s="269"/>
      <c r="DK202" s="269"/>
      <c r="DL202" s="269"/>
      <c r="DM202" s="269"/>
      <c r="DN202" s="269"/>
      <c r="DO202" s="269"/>
      <c r="DP202" s="269"/>
      <c r="DQ202" s="269"/>
      <c r="DR202" s="269"/>
      <c r="DS202" s="269"/>
      <c r="DT202" s="269"/>
      <c r="DU202" s="269"/>
      <c r="DV202" s="269"/>
      <c r="DW202" s="269"/>
      <c r="DX202" s="269"/>
      <c r="DY202" s="269"/>
      <c r="DZ202" s="269"/>
      <c r="EA202" s="269"/>
      <c r="EB202" s="269"/>
      <c r="EC202" s="269"/>
      <c r="ED202" s="269"/>
      <c r="EE202" s="269"/>
      <c r="EF202" s="269"/>
      <c r="EG202" s="269"/>
      <c r="EH202" s="269"/>
      <c r="EI202" s="269"/>
      <c r="EJ202" s="269"/>
      <c r="EK202" s="269"/>
      <c r="EL202" s="269"/>
      <c r="EM202" s="269"/>
      <c r="EN202" s="269"/>
      <c r="EO202" s="269"/>
      <c r="EP202" s="269"/>
      <c r="EQ202" s="269"/>
      <c r="ER202" s="269"/>
      <c r="ES202" s="269"/>
      <c r="ET202" s="470"/>
      <c r="EU202" s="470"/>
      <c r="EV202" s="470"/>
      <c r="EW202" s="470"/>
      <c r="EX202" s="470"/>
      <c r="EY202" s="470"/>
      <c r="EZ202" s="470"/>
      <c r="FA202" s="470"/>
      <c r="FB202" s="470"/>
      <c r="FC202" s="470"/>
      <c r="FD202" s="470"/>
      <c r="FE202" s="470"/>
      <c r="FF202" s="470"/>
      <c r="FG202" s="470"/>
      <c r="FH202" s="470"/>
      <c r="FI202" s="470"/>
      <c r="FJ202" s="470"/>
      <c r="FK202" s="470"/>
      <c r="FL202" s="470"/>
      <c r="FM202" s="470"/>
      <c r="FN202" s="470"/>
      <c r="FO202" s="470"/>
      <c r="FP202" s="470"/>
      <c r="FQ202" s="269"/>
      <c r="FR202" s="543"/>
      <c r="FS202" s="269"/>
      <c r="FT202" s="544"/>
      <c r="FU202" s="545"/>
      <c r="FV202" s="80"/>
      <c r="FW202" s="80"/>
      <c r="FX202" s="80"/>
      <c r="FY202" s="80"/>
      <c r="FZ202" s="80"/>
      <c r="GA202" s="80"/>
      <c r="GB202" s="80"/>
      <c r="GC202" s="80"/>
      <c r="GD202" s="80"/>
      <c r="GE202" s="80"/>
      <c r="GF202" s="80"/>
      <c r="GG202" s="80"/>
      <c r="GH202" s="80"/>
      <c r="GI202" s="80"/>
      <c r="GJ202" s="80"/>
      <c r="GK202" s="80"/>
    </row>
    <row r="203" ht="15.75" customHeight="1">
      <c r="A203" s="80"/>
      <c r="B203" s="80" t="s">
        <v>207</v>
      </c>
      <c r="C203" s="146"/>
      <c r="D203" s="146">
        <v>1.0</v>
      </c>
      <c r="E203" s="146">
        <v>1.0</v>
      </c>
      <c r="F203" s="146">
        <v>1.0</v>
      </c>
      <c r="G203" s="146">
        <v>1.0</v>
      </c>
      <c r="H203" s="146">
        <v>1.0</v>
      </c>
      <c r="I203" s="146">
        <v>1.0</v>
      </c>
      <c r="J203" s="146">
        <v>1.0</v>
      </c>
      <c r="K203" s="146">
        <v>1.0</v>
      </c>
      <c r="L203" s="146">
        <v>1.0</v>
      </c>
      <c r="M203" s="146">
        <v>1.0</v>
      </c>
      <c r="N203" s="146">
        <v>1.0</v>
      </c>
      <c r="O203" s="146">
        <v>1.0</v>
      </c>
      <c r="P203" s="146">
        <v>1.0</v>
      </c>
      <c r="Q203" s="146">
        <v>1.0</v>
      </c>
      <c r="R203" s="146"/>
      <c r="S203" s="146"/>
      <c r="T203" s="146"/>
      <c r="U203" s="146"/>
      <c r="V203" s="146"/>
      <c r="W203" s="80"/>
      <c r="X203" s="80"/>
      <c r="Y203" s="80"/>
      <c r="Z203" s="80"/>
      <c r="AA203" s="80"/>
      <c r="AB203" s="80"/>
      <c r="AC203" s="80"/>
      <c r="AD203" s="80"/>
      <c r="AE203" s="269"/>
      <c r="AF203" s="269"/>
      <c r="AG203" s="269"/>
      <c r="AH203" s="269"/>
      <c r="AI203" s="269"/>
      <c r="AJ203" s="269"/>
      <c r="AK203" s="269"/>
      <c r="AL203" s="269"/>
      <c r="AM203" s="269"/>
      <c r="AN203" s="269"/>
      <c r="AO203" s="269"/>
      <c r="AP203" s="269"/>
      <c r="AQ203" s="269"/>
      <c r="AR203" s="269"/>
      <c r="AS203" s="269"/>
      <c r="AT203" s="269"/>
      <c r="AU203" s="269"/>
      <c r="AV203" s="269"/>
      <c r="AW203" s="269"/>
      <c r="AX203" s="269"/>
      <c r="AY203" s="269"/>
      <c r="AZ203" s="269"/>
      <c r="BA203" s="269"/>
      <c r="BB203" s="269"/>
      <c r="BC203" s="269"/>
      <c r="BD203" s="269"/>
      <c r="BE203" s="269"/>
      <c r="BF203" s="269"/>
      <c r="BG203" s="269"/>
      <c r="BH203" s="80"/>
      <c r="BI203" s="269"/>
      <c r="BJ203" s="269"/>
      <c r="BK203" s="269"/>
      <c r="BL203" s="269"/>
      <c r="BM203" s="269"/>
      <c r="BN203" s="269"/>
      <c r="BO203" s="269"/>
      <c r="BP203" s="269"/>
      <c r="BQ203" s="269"/>
      <c r="BR203" s="269"/>
      <c r="BS203" s="269"/>
      <c r="BT203" s="269"/>
      <c r="BU203" s="269"/>
      <c r="BV203" s="269"/>
      <c r="BW203" s="269"/>
      <c r="BX203" s="269"/>
      <c r="BY203" s="269"/>
      <c r="BZ203" s="269"/>
      <c r="CA203" s="269"/>
      <c r="CB203" s="269"/>
      <c r="CC203" s="269"/>
      <c r="CD203" s="269"/>
      <c r="CE203" s="269"/>
      <c r="CF203" s="269"/>
      <c r="CG203" s="269"/>
      <c r="CH203" s="269"/>
      <c r="CI203" s="269"/>
      <c r="CJ203" s="269"/>
      <c r="CK203" s="269"/>
      <c r="CL203" s="269"/>
      <c r="CM203" s="269"/>
      <c r="CN203" s="269"/>
      <c r="CO203" s="269"/>
      <c r="CP203" s="269"/>
      <c r="CQ203" s="269"/>
      <c r="CR203" s="269"/>
      <c r="CS203" s="269"/>
      <c r="CT203" s="269"/>
      <c r="CU203" s="269"/>
      <c r="CV203" s="269"/>
      <c r="CW203" s="269"/>
      <c r="CX203" s="269"/>
      <c r="CY203" s="269"/>
      <c r="CZ203" s="269"/>
      <c r="DA203" s="269"/>
      <c r="DB203" s="269"/>
      <c r="DC203" s="269"/>
      <c r="DD203" s="269"/>
      <c r="DE203" s="269"/>
      <c r="DF203" s="269"/>
      <c r="DG203" s="269"/>
      <c r="DH203" s="269"/>
      <c r="DI203" s="269"/>
      <c r="DJ203" s="269"/>
      <c r="DK203" s="269"/>
      <c r="DL203" s="269"/>
      <c r="DM203" s="269"/>
      <c r="DN203" s="269"/>
      <c r="DO203" s="269"/>
      <c r="DP203" s="269"/>
      <c r="DQ203" s="269"/>
      <c r="DR203" s="269"/>
      <c r="DS203" s="269"/>
      <c r="DT203" s="269"/>
      <c r="DU203" s="269"/>
      <c r="DV203" s="269"/>
      <c r="DW203" s="269"/>
      <c r="DX203" s="269"/>
      <c r="DY203" s="269"/>
      <c r="DZ203" s="269"/>
      <c r="EA203" s="269"/>
      <c r="EB203" s="269"/>
      <c r="EC203" s="269"/>
      <c r="ED203" s="269"/>
      <c r="EE203" s="269"/>
      <c r="EF203" s="269"/>
      <c r="EG203" s="269"/>
      <c r="EH203" s="269"/>
      <c r="EI203" s="269"/>
      <c r="EJ203" s="269"/>
      <c r="EK203" s="269"/>
      <c r="EL203" s="269"/>
      <c r="EM203" s="269"/>
      <c r="EN203" s="269"/>
      <c r="EO203" s="269"/>
      <c r="EP203" s="269"/>
      <c r="EQ203" s="269"/>
      <c r="ER203" s="269"/>
      <c r="ES203" s="269"/>
      <c r="ET203" s="470"/>
      <c r="EU203" s="470"/>
      <c r="EV203" s="470"/>
      <c r="EW203" s="470"/>
      <c r="EX203" s="470"/>
      <c r="EY203" s="470"/>
      <c r="EZ203" s="470"/>
      <c r="FA203" s="470"/>
      <c r="FB203" s="470"/>
      <c r="FC203" s="470"/>
      <c r="FD203" s="470"/>
      <c r="FE203" s="470"/>
      <c r="FF203" s="470"/>
      <c r="FG203" s="470"/>
      <c r="FH203" s="470"/>
      <c r="FI203" s="470"/>
      <c r="FJ203" s="470"/>
      <c r="FK203" s="470"/>
      <c r="FL203" s="470"/>
      <c r="FM203" s="470"/>
      <c r="FN203" s="470"/>
      <c r="FO203" s="470"/>
      <c r="FP203" s="470"/>
      <c r="FQ203" s="269"/>
      <c r="FR203" s="543"/>
      <c r="FS203" s="269"/>
      <c r="FT203" s="544"/>
      <c r="FU203" s="545"/>
      <c r="FV203" s="80"/>
      <c r="FW203" s="80"/>
      <c r="FX203" s="80"/>
      <c r="FY203" s="80"/>
      <c r="FZ203" s="80"/>
      <c r="GA203" s="80"/>
      <c r="GB203" s="80"/>
      <c r="GC203" s="80"/>
      <c r="GD203" s="80"/>
      <c r="GE203" s="80"/>
      <c r="GF203" s="80"/>
      <c r="GG203" s="80"/>
      <c r="GH203" s="80"/>
      <c r="GI203" s="80"/>
      <c r="GJ203" s="80"/>
      <c r="GK203" s="80"/>
    </row>
    <row r="204" ht="15.75" customHeight="1">
      <c r="A204" s="80"/>
      <c r="B204" s="80" t="s">
        <v>208</v>
      </c>
      <c r="C204" s="146">
        <v>2.0</v>
      </c>
      <c r="D204" s="146">
        <v>2.0</v>
      </c>
      <c r="E204" s="146">
        <v>2.0</v>
      </c>
      <c r="F204" s="146">
        <v>2.0</v>
      </c>
      <c r="G204" s="146">
        <v>5.0</v>
      </c>
      <c r="H204" s="146">
        <v>5.0</v>
      </c>
      <c r="I204" s="146">
        <v>7.0</v>
      </c>
      <c r="J204" s="146">
        <v>11.0</v>
      </c>
      <c r="K204" s="146">
        <v>12.0</v>
      </c>
      <c r="L204" s="146">
        <v>12.0</v>
      </c>
      <c r="M204" s="146">
        <v>12.0</v>
      </c>
      <c r="N204" s="146">
        <v>12.0</v>
      </c>
      <c r="O204" s="146">
        <v>12.0</v>
      </c>
      <c r="P204" s="146">
        <v>12.0</v>
      </c>
      <c r="Q204" s="146">
        <v>13.0</v>
      </c>
      <c r="R204" s="146"/>
      <c r="S204" s="146"/>
      <c r="T204" s="146"/>
      <c r="U204" s="146"/>
      <c r="V204" s="146"/>
      <c r="W204" s="80"/>
      <c r="X204" s="80"/>
      <c r="Y204" s="80"/>
      <c r="Z204" s="80"/>
      <c r="AA204" s="80"/>
      <c r="AB204" s="80"/>
      <c r="AC204" s="80"/>
      <c r="AD204" s="80"/>
      <c r="AE204" s="269"/>
      <c r="AF204" s="269"/>
      <c r="AG204" s="269"/>
      <c r="AH204" s="269"/>
      <c r="AI204" s="269"/>
      <c r="AJ204" s="269"/>
      <c r="AK204" s="269"/>
      <c r="AL204" s="269"/>
      <c r="AM204" s="269"/>
      <c r="AN204" s="269"/>
      <c r="AO204" s="269"/>
      <c r="AP204" s="269"/>
      <c r="AQ204" s="269"/>
      <c r="AR204" s="269"/>
      <c r="AS204" s="269"/>
      <c r="AT204" s="269"/>
      <c r="AU204" s="269"/>
      <c r="AV204" s="269"/>
      <c r="AW204" s="269"/>
      <c r="AX204" s="269"/>
      <c r="AY204" s="269"/>
      <c r="AZ204" s="269"/>
      <c r="BA204" s="269"/>
      <c r="BB204" s="269"/>
      <c r="BC204" s="269"/>
      <c r="BD204" s="269"/>
      <c r="BE204" s="269"/>
      <c r="BF204" s="269"/>
      <c r="BG204" s="269"/>
      <c r="BH204" s="80"/>
      <c r="BI204" s="269"/>
      <c r="BJ204" s="269"/>
      <c r="BK204" s="269"/>
      <c r="BL204" s="269"/>
      <c r="BM204" s="269"/>
      <c r="BN204" s="269"/>
      <c r="BO204" s="269"/>
      <c r="BP204" s="269"/>
      <c r="BQ204" s="269"/>
      <c r="BR204" s="269"/>
      <c r="BS204" s="269"/>
      <c r="BT204" s="269"/>
      <c r="BU204" s="269"/>
      <c r="BV204" s="269"/>
      <c r="BW204" s="269"/>
      <c r="BX204" s="269"/>
      <c r="BY204" s="269"/>
      <c r="BZ204" s="269"/>
      <c r="CA204" s="269"/>
      <c r="CB204" s="269"/>
      <c r="CC204" s="269"/>
      <c r="CD204" s="269"/>
      <c r="CE204" s="269"/>
      <c r="CF204" s="269"/>
      <c r="CG204" s="269"/>
      <c r="CH204" s="269"/>
      <c r="CI204" s="269"/>
      <c r="CJ204" s="269"/>
      <c r="CK204" s="269"/>
      <c r="CL204" s="269"/>
      <c r="CM204" s="269"/>
      <c r="CN204" s="269"/>
      <c r="CO204" s="269"/>
      <c r="CP204" s="269"/>
      <c r="CQ204" s="269"/>
      <c r="CR204" s="269"/>
      <c r="CS204" s="269"/>
      <c r="CT204" s="269"/>
      <c r="CU204" s="269"/>
      <c r="CV204" s="269"/>
      <c r="CW204" s="269"/>
      <c r="CX204" s="269"/>
      <c r="CY204" s="269"/>
      <c r="CZ204" s="269"/>
      <c r="DA204" s="269"/>
      <c r="DB204" s="269"/>
      <c r="DC204" s="269"/>
      <c r="DD204" s="269"/>
      <c r="DE204" s="269"/>
      <c r="DF204" s="269"/>
      <c r="DG204" s="269"/>
      <c r="DH204" s="269"/>
      <c r="DI204" s="269"/>
      <c r="DJ204" s="269"/>
      <c r="DK204" s="269"/>
      <c r="DL204" s="269"/>
      <c r="DM204" s="269"/>
      <c r="DN204" s="269"/>
      <c r="DO204" s="269"/>
      <c r="DP204" s="269"/>
      <c r="DQ204" s="269"/>
      <c r="DR204" s="269"/>
      <c r="DS204" s="269"/>
      <c r="DT204" s="269"/>
      <c r="DU204" s="269"/>
      <c r="DV204" s="269"/>
      <c r="DW204" s="269"/>
      <c r="DX204" s="269"/>
      <c r="DY204" s="269"/>
      <c r="DZ204" s="269"/>
      <c r="EA204" s="269"/>
      <c r="EB204" s="269"/>
      <c r="EC204" s="269"/>
      <c r="ED204" s="269"/>
      <c r="EE204" s="269"/>
      <c r="EF204" s="269"/>
      <c r="EG204" s="269"/>
      <c r="EH204" s="269"/>
      <c r="EI204" s="269"/>
      <c r="EJ204" s="269"/>
      <c r="EK204" s="269"/>
      <c r="EL204" s="269"/>
      <c r="EM204" s="269"/>
      <c r="EN204" s="269"/>
      <c r="EO204" s="269"/>
      <c r="EP204" s="269"/>
      <c r="EQ204" s="269"/>
      <c r="ER204" s="269"/>
      <c r="ES204" s="269"/>
      <c r="ET204" s="470"/>
      <c r="EU204" s="470"/>
      <c r="EV204" s="470"/>
      <c r="EW204" s="470"/>
      <c r="EX204" s="470"/>
      <c r="EY204" s="470"/>
      <c r="EZ204" s="470"/>
      <c r="FA204" s="470"/>
      <c r="FB204" s="470"/>
      <c r="FC204" s="470"/>
      <c r="FD204" s="470"/>
      <c r="FE204" s="470"/>
      <c r="FF204" s="470"/>
      <c r="FG204" s="470"/>
      <c r="FH204" s="470"/>
      <c r="FI204" s="470"/>
      <c r="FJ204" s="470"/>
      <c r="FK204" s="470"/>
      <c r="FL204" s="470"/>
      <c r="FM204" s="470"/>
      <c r="FN204" s="470"/>
      <c r="FO204" s="470"/>
      <c r="FP204" s="470"/>
      <c r="FQ204" s="269"/>
      <c r="FR204" s="543"/>
      <c r="FS204" s="269"/>
      <c r="FT204" s="544"/>
      <c r="FU204" s="545"/>
      <c r="FV204" s="80"/>
      <c r="FW204" s="80"/>
      <c r="FX204" s="80"/>
      <c r="FY204" s="80"/>
      <c r="FZ204" s="80"/>
      <c r="GA204" s="80"/>
      <c r="GB204" s="80"/>
      <c r="GC204" s="80"/>
      <c r="GD204" s="80"/>
      <c r="GE204" s="80"/>
      <c r="GF204" s="80"/>
      <c r="GG204" s="80"/>
      <c r="GH204" s="80"/>
      <c r="GI204" s="80"/>
      <c r="GJ204" s="80"/>
      <c r="GK204" s="80"/>
    </row>
    <row r="205" ht="15.75" customHeight="1">
      <c r="A205" s="80"/>
      <c r="B205" s="80"/>
      <c r="C205" s="146"/>
      <c r="D205" s="146"/>
      <c r="E205" s="146"/>
      <c r="F205" s="146"/>
      <c r="G205" s="146"/>
      <c r="H205" s="146"/>
      <c r="I205" s="146"/>
      <c r="J205" s="146"/>
      <c r="K205" s="146"/>
      <c r="L205" s="146"/>
      <c r="M205" s="146"/>
      <c r="N205" s="146"/>
      <c r="O205" s="146"/>
      <c r="P205" s="146"/>
      <c r="Q205" s="146"/>
      <c r="R205" s="146"/>
      <c r="S205" s="146"/>
      <c r="T205" s="146"/>
      <c r="U205" s="146"/>
      <c r="V205" s="146"/>
      <c r="W205" s="80"/>
      <c r="X205" s="80"/>
      <c r="Y205" s="80"/>
      <c r="Z205" s="80"/>
      <c r="AA205" s="80"/>
      <c r="AB205" s="80"/>
      <c r="AC205" s="80"/>
      <c r="AD205" s="80"/>
      <c r="AE205" s="269"/>
      <c r="AF205" s="269"/>
      <c r="AG205" s="269"/>
      <c r="AH205" s="269"/>
      <c r="AI205" s="269"/>
      <c r="AJ205" s="269"/>
      <c r="AK205" s="269"/>
      <c r="AL205" s="269"/>
      <c r="AM205" s="269"/>
      <c r="AN205" s="269"/>
      <c r="AO205" s="269"/>
      <c r="AP205" s="269"/>
      <c r="AQ205" s="269"/>
      <c r="AR205" s="269"/>
      <c r="AS205" s="269"/>
      <c r="AT205" s="269"/>
      <c r="AU205" s="269"/>
      <c r="AV205" s="269"/>
      <c r="AW205" s="269"/>
      <c r="AX205" s="269"/>
      <c r="AY205" s="269"/>
      <c r="AZ205" s="269"/>
      <c r="BA205" s="269"/>
      <c r="BB205" s="269"/>
      <c r="BC205" s="269"/>
      <c r="BD205" s="269"/>
      <c r="BE205" s="269"/>
      <c r="BF205" s="269"/>
      <c r="BG205" s="269"/>
      <c r="BH205" s="80"/>
      <c r="BI205" s="269"/>
      <c r="BJ205" s="269"/>
      <c r="BK205" s="269"/>
      <c r="BL205" s="269"/>
      <c r="BM205" s="269"/>
      <c r="BN205" s="269"/>
      <c r="BO205" s="269"/>
      <c r="BP205" s="269"/>
      <c r="BQ205" s="269"/>
      <c r="BR205" s="269"/>
      <c r="BS205" s="269"/>
      <c r="BT205" s="269"/>
      <c r="BU205" s="269"/>
      <c r="BV205" s="269"/>
      <c r="BW205" s="269"/>
      <c r="BX205" s="269"/>
      <c r="BY205" s="269"/>
      <c r="BZ205" s="269"/>
      <c r="CA205" s="269"/>
      <c r="CB205" s="269"/>
      <c r="CC205" s="269"/>
      <c r="CD205" s="269"/>
      <c r="CE205" s="269"/>
      <c r="CF205" s="269"/>
      <c r="CG205" s="269"/>
      <c r="CH205" s="269"/>
      <c r="CI205" s="269"/>
      <c r="CJ205" s="269"/>
      <c r="CK205" s="269"/>
      <c r="CL205" s="269"/>
      <c r="CM205" s="269"/>
      <c r="CN205" s="269"/>
      <c r="CO205" s="269"/>
      <c r="CP205" s="269"/>
      <c r="CQ205" s="269"/>
      <c r="CR205" s="269"/>
      <c r="CS205" s="269"/>
      <c r="CT205" s="269"/>
      <c r="CU205" s="269"/>
      <c r="CV205" s="269"/>
      <c r="CW205" s="269"/>
      <c r="CX205" s="269"/>
      <c r="CY205" s="269"/>
      <c r="CZ205" s="269"/>
      <c r="DA205" s="269"/>
      <c r="DB205" s="269"/>
      <c r="DC205" s="269"/>
      <c r="DD205" s="269"/>
      <c r="DE205" s="269"/>
      <c r="DF205" s="269"/>
      <c r="DG205" s="269"/>
      <c r="DH205" s="269"/>
      <c r="DI205" s="269"/>
      <c r="DJ205" s="269"/>
      <c r="DK205" s="269"/>
      <c r="DL205" s="269"/>
      <c r="DM205" s="269"/>
      <c r="DN205" s="269"/>
      <c r="DO205" s="269"/>
      <c r="DP205" s="269"/>
      <c r="DQ205" s="269"/>
      <c r="DR205" s="269"/>
      <c r="DS205" s="269"/>
      <c r="DT205" s="269"/>
      <c r="DU205" s="269"/>
      <c r="DV205" s="269"/>
      <c r="DW205" s="269"/>
      <c r="DX205" s="269"/>
      <c r="DY205" s="269"/>
      <c r="DZ205" s="269"/>
      <c r="EA205" s="269"/>
      <c r="EB205" s="269"/>
      <c r="EC205" s="269"/>
      <c r="ED205" s="269"/>
      <c r="EE205" s="269"/>
      <c r="EF205" s="269"/>
      <c r="EG205" s="269"/>
      <c r="EH205" s="269"/>
      <c r="EI205" s="269"/>
      <c r="EJ205" s="269"/>
      <c r="EK205" s="269"/>
      <c r="EL205" s="269"/>
      <c r="EM205" s="269"/>
      <c r="EN205" s="269"/>
      <c r="EO205" s="269"/>
      <c r="EP205" s="269"/>
      <c r="EQ205" s="269"/>
      <c r="ER205" s="269"/>
      <c r="ES205" s="269"/>
      <c r="ET205" s="470"/>
      <c r="EU205" s="470"/>
      <c r="EV205" s="470"/>
      <c r="EW205" s="470"/>
      <c r="EX205" s="470"/>
      <c r="EY205" s="470"/>
      <c r="EZ205" s="470"/>
      <c r="FA205" s="470"/>
      <c r="FB205" s="470"/>
      <c r="FC205" s="470"/>
      <c r="FD205" s="470"/>
      <c r="FE205" s="470"/>
      <c r="FF205" s="470"/>
      <c r="FG205" s="470"/>
      <c r="FH205" s="470"/>
      <c r="FI205" s="470"/>
      <c r="FJ205" s="470"/>
      <c r="FK205" s="470"/>
      <c r="FL205" s="470"/>
      <c r="FM205" s="470"/>
      <c r="FN205" s="470"/>
      <c r="FO205" s="470"/>
      <c r="FP205" s="470"/>
      <c r="FQ205" s="269"/>
      <c r="FR205" s="543"/>
      <c r="FS205" s="269"/>
      <c r="FT205" s="544"/>
      <c r="FU205" s="545"/>
      <c r="FV205" s="80"/>
      <c r="FW205" s="80"/>
      <c r="FX205" s="80"/>
      <c r="FY205" s="80"/>
      <c r="FZ205" s="80"/>
      <c r="GA205" s="80"/>
      <c r="GB205" s="80"/>
      <c r="GC205" s="80"/>
      <c r="GD205" s="80"/>
      <c r="GE205" s="80"/>
      <c r="GF205" s="80"/>
      <c r="GG205" s="80"/>
      <c r="GH205" s="80"/>
      <c r="GI205" s="80"/>
      <c r="GJ205" s="80"/>
      <c r="GK205" s="80"/>
    </row>
    <row r="206" ht="15.75" customHeight="1">
      <c r="A206" s="80"/>
      <c r="B206" s="80" t="s">
        <v>209</v>
      </c>
      <c r="C206" s="146"/>
      <c r="D206" s="146"/>
      <c r="E206" s="146">
        <v>1.0</v>
      </c>
      <c r="F206" s="146">
        <v>1.0</v>
      </c>
      <c r="G206" s="146">
        <v>1.0</v>
      </c>
      <c r="H206" s="146">
        <v>1.0</v>
      </c>
      <c r="I206" s="146">
        <v>3.0</v>
      </c>
      <c r="J206" s="146"/>
      <c r="K206" s="146"/>
      <c r="L206" s="146"/>
      <c r="M206" s="146"/>
      <c r="N206" s="146"/>
      <c r="O206" s="146"/>
      <c r="P206" s="146"/>
      <c r="Q206" s="146"/>
      <c r="R206" s="146"/>
      <c r="S206" s="146"/>
      <c r="T206" s="146"/>
      <c r="U206" s="146"/>
      <c r="V206" s="146"/>
      <c r="W206" s="80"/>
      <c r="X206" s="80"/>
      <c r="Y206" s="80"/>
      <c r="Z206" s="80"/>
      <c r="AA206" s="80"/>
      <c r="AB206" s="80"/>
      <c r="AC206" s="80"/>
      <c r="AD206" s="80"/>
      <c r="AE206" s="269"/>
      <c r="AF206" s="269"/>
      <c r="AG206" s="269"/>
      <c r="AH206" s="269"/>
      <c r="AI206" s="269"/>
      <c r="AJ206" s="269"/>
      <c r="AK206" s="269"/>
      <c r="AL206" s="269"/>
      <c r="AM206" s="269"/>
      <c r="AN206" s="269"/>
      <c r="AO206" s="269"/>
      <c r="AP206" s="269"/>
      <c r="AQ206" s="269"/>
      <c r="AR206" s="269"/>
      <c r="AS206" s="269"/>
      <c r="AT206" s="269"/>
      <c r="AU206" s="269"/>
      <c r="AV206" s="269"/>
      <c r="AW206" s="269"/>
      <c r="AX206" s="269"/>
      <c r="AY206" s="269"/>
      <c r="AZ206" s="269"/>
      <c r="BA206" s="269"/>
      <c r="BB206" s="269"/>
      <c r="BC206" s="269"/>
      <c r="BD206" s="269"/>
      <c r="BE206" s="269"/>
      <c r="BF206" s="269"/>
      <c r="BG206" s="269"/>
      <c r="BH206" s="80"/>
      <c r="BI206" s="269"/>
      <c r="BJ206" s="269"/>
      <c r="BK206" s="269"/>
      <c r="BL206" s="269"/>
      <c r="BM206" s="269"/>
      <c r="BN206" s="269"/>
      <c r="BO206" s="269"/>
      <c r="BP206" s="269"/>
      <c r="BQ206" s="269"/>
      <c r="BR206" s="269"/>
      <c r="BS206" s="269"/>
      <c r="BT206" s="269"/>
      <c r="BU206" s="269"/>
      <c r="BV206" s="269"/>
      <c r="BW206" s="269"/>
      <c r="BX206" s="269"/>
      <c r="BY206" s="269"/>
      <c r="BZ206" s="269"/>
      <c r="CA206" s="269"/>
      <c r="CB206" s="269"/>
      <c r="CC206" s="269"/>
      <c r="CD206" s="269"/>
      <c r="CE206" s="269"/>
      <c r="CF206" s="269"/>
      <c r="CG206" s="269"/>
      <c r="CH206" s="269"/>
      <c r="CI206" s="269"/>
      <c r="CJ206" s="269"/>
      <c r="CK206" s="269"/>
      <c r="CL206" s="269"/>
      <c r="CM206" s="269"/>
      <c r="CN206" s="269"/>
      <c r="CO206" s="269"/>
      <c r="CP206" s="269"/>
      <c r="CQ206" s="269"/>
      <c r="CR206" s="269"/>
      <c r="CS206" s="269"/>
      <c r="CT206" s="269"/>
      <c r="CU206" s="269"/>
      <c r="CV206" s="269"/>
      <c r="CW206" s="269"/>
      <c r="CX206" s="269"/>
      <c r="CY206" s="269"/>
      <c r="CZ206" s="269"/>
      <c r="DA206" s="269"/>
      <c r="DB206" s="269"/>
      <c r="DC206" s="269"/>
      <c r="DD206" s="269"/>
      <c r="DE206" s="269"/>
      <c r="DF206" s="269"/>
      <c r="DG206" s="269"/>
      <c r="DH206" s="269"/>
      <c r="DI206" s="269"/>
      <c r="DJ206" s="269"/>
      <c r="DK206" s="269"/>
      <c r="DL206" s="269"/>
      <c r="DM206" s="269"/>
      <c r="DN206" s="269"/>
      <c r="DO206" s="269"/>
      <c r="DP206" s="269"/>
      <c r="DQ206" s="269"/>
      <c r="DR206" s="269"/>
      <c r="DS206" s="269"/>
      <c r="DT206" s="269"/>
      <c r="DU206" s="269"/>
      <c r="DV206" s="269"/>
      <c r="DW206" s="269"/>
      <c r="DX206" s="269"/>
      <c r="DY206" s="269"/>
      <c r="DZ206" s="269"/>
      <c r="EA206" s="269"/>
      <c r="EB206" s="269"/>
      <c r="EC206" s="269"/>
      <c r="ED206" s="269"/>
      <c r="EE206" s="269"/>
      <c r="EF206" s="269"/>
      <c r="EG206" s="269"/>
      <c r="EH206" s="269"/>
      <c r="EI206" s="269"/>
      <c r="EJ206" s="269"/>
      <c r="EK206" s="269"/>
      <c r="EL206" s="269"/>
      <c r="EM206" s="269"/>
      <c r="EN206" s="269"/>
      <c r="EO206" s="269"/>
      <c r="EP206" s="269"/>
      <c r="EQ206" s="269"/>
      <c r="ER206" s="269"/>
      <c r="ES206" s="269"/>
      <c r="ET206" s="470"/>
      <c r="EU206" s="470"/>
      <c r="EV206" s="470"/>
      <c r="EW206" s="470"/>
      <c r="EX206" s="470"/>
      <c r="EY206" s="470"/>
      <c r="EZ206" s="470"/>
      <c r="FA206" s="470"/>
      <c r="FB206" s="470"/>
      <c r="FC206" s="470"/>
      <c r="FD206" s="470"/>
      <c r="FE206" s="470"/>
      <c r="FF206" s="470"/>
      <c r="FG206" s="470"/>
      <c r="FH206" s="470"/>
      <c r="FI206" s="470"/>
      <c r="FJ206" s="470"/>
      <c r="FK206" s="470"/>
      <c r="FL206" s="470"/>
      <c r="FM206" s="470"/>
      <c r="FN206" s="470"/>
      <c r="FO206" s="470"/>
      <c r="FP206" s="470"/>
      <c r="FQ206" s="269"/>
      <c r="FR206" s="543"/>
      <c r="FS206" s="269"/>
      <c r="FT206" s="544"/>
      <c r="FU206" s="545"/>
      <c r="FV206" s="80"/>
      <c r="FW206" s="80"/>
      <c r="FX206" s="80"/>
      <c r="FY206" s="80"/>
      <c r="FZ206" s="80"/>
      <c r="GA206" s="80"/>
      <c r="GB206" s="80"/>
      <c r="GC206" s="80"/>
      <c r="GD206" s="80"/>
      <c r="GE206" s="80"/>
      <c r="GF206" s="80"/>
      <c r="GG206" s="80"/>
      <c r="GH206" s="80"/>
      <c r="GI206" s="80"/>
      <c r="GJ206" s="80"/>
      <c r="GK206" s="80"/>
    </row>
    <row r="207" ht="15.75" customHeight="1">
      <c r="A207" s="80"/>
      <c r="B207" s="80" t="s">
        <v>210</v>
      </c>
      <c r="C207" s="146">
        <v>9.0</v>
      </c>
      <c r="D207" s="146">
        <v>11.0</v>
      </c>
      <c r="E207" s="146">
        <v>11.0</v>
      </c>
      <c r="F207" s="146">
        <v>11.0</v>
      </c>
      <c r="G207" s="146">
        <v>11.0</v>
      </c>
      <c r="H207" s="146">
        <v>11.0</v>
      </c>
      <c r="I207" s="558">
        <v>19.0</v>
      </c>
      <c r="J207" s="146"/>
      <c r="K207" s="146"/>
      <c r="L207" s="146"/>
      <c r="M207" s="146"/>
      <c r="N207" s="146"/>
      <c r="O207" s="146"/>
      <c r="P207" s="146"/>
      <c r="Q207" s="146"/>
      <c r="R207" s="146"/>
      <c r="S207" s="146"/>
      <c r="T207" s="146"/>
      <c r="U207" s="146"/>
      <c r="V207" s="146"/>
      <c r="W207" s="80"/>
      <c r="X207" s="80"/>
      <c r="Y207" s="80"/>
      <c r="Z207" s="80"/>
      <c r="AA207" s="80"/>
      <c r="AB207" s="80"/>
      <c r="AC207" s="80"/>
      <c r="AD207" s="80"/>
      <c r="AE207" s="269"/>
      <c r="AF207" s="269"/>
      <c r="AG207" s="269"/>
      <c r="AH207" s="269"/>
      <c r="AI207" s="269"/>
      <c r="AJ207" s="269"/>
      <c r="AK207" s="269"/>
      <c r="AL207" s="269"/>
      <c r="AM207" s="269"/>
      <c r="AN207" s="269"/>
      <c r="AO207" s="269"/>
      <c r="AP207" s="269"/>
      <c r="AQ207" s="269"/>
      <c r="AR207" s="269"/>
      <c r="AS207" s="269"/>
      <c r="AT207" s="269"/>
      <c r="AU207" s="269"/>
      <c r="AV207" s="269"/>
      <c r="AW207" s="269"/>
      <c r="AX207" s="269"/>
      <c r="AY207" s="269"/>
      <c r="AZ207" s="269"/>
      <c r="BA207" s="269"/>
      <c r="BB207" s="269"/>
      <c r="BC207" s="269"/>
      <c r="BD207" s="269"/>
      <c r="BE207" s="269"/>
      <c r="BF207" s="269"/>
      <c r="BG207" s="269"/>
      <c r="BH207" s="80"/>
      <c r="BI207" s="269"/>
      <c r="BJ207" s="269"/>
      <c r="BK207" s="269"/>
      <c r="BL207" s="269"/>
      <c r="BM207" s="269"/>
      <c r="BN207" s="269"/>
      <c r="BO207" s="269"/>
      <c r="BP207" s="269"/>
      <c r="BQ207" s="269"/>
      <c r="BR207" s="269"/>
      <c r="BS207" s="269"/>
      <c r="BT207" s="269"/>
      <c r="BU207" s="269"/>
      <c r="BV207" s="269"/>
      <c r="BW207" s="269"/>
      <c r="BX207" s="269"/>
      <c r="BY207" s="269"/>
      <c r="BZ207" s="269"/>
      <c r="CA207" s="269"/>
      <c r="CB207" s="269"/>
      <c r="CC207" s="269"/>
      <c r="CD207" s="269"/>
      <c r="CE207" s="269"/>
      <c r="CF207" s="269"/>
      <c r="CG207" s="269"/>
      <c r="CH207" s="269"/>
      <c r="CI207" s="269"/>
      <c r="CJ207" s="269"/>
      <c r="CK207" s="269"/>
      <c r="CL207" s="269"/>
      <c r="CM207" s="269"/>
      <c r="CN207" s="269"/>
      <c r="CO207" s="269"/>
      <c r="CP207" s="269"/>
      <c r="CQ207" s="269"/>
      <c r="CR207" s="269"/>
      <c r="CS207" s="269"/>
      <c r="CT207" s="269"/>
      <c r="CU207" s="269"/>
      <c r="CV207" s="269"/>
      <c r="CW207" s="269"/>
      <c r="CX207" s="269"/>
      <c r="CY207" s="269"/>
      <c r="CZ207" s="269"/>
      <c r="DA207" s="269"/>
      <c r="DB207" s="269"/>
      <c r="DC207" s="269"/>
      <c r="DD207" s="269"/>
      <c r="DE207" s="269"/>
      <c r="DF207" s="269"/>
      <c r="DG207" s="269"/>
      <c r="DH207" s="269"/>
      <c r="DI207" s="269"/>
      <c r="DJ207" s="269"/>
      <c r="DK207" s="269"/>
      <c r="DL207" s="269"/>
      <c r="DM207" s="269"/>
      <c r="DN207" s="269"/>
      <c r="DO207" s="269"/>
      <c r="DP207" s="269"/>
      <c r="DQ207" s="269"/>
      <c r="DR207" s="269"/>
      <c r="DS207" s="269"/>
      <c r="DT207" s="269"/>
      <c r="DU207" s="269"/>
      <c r="DV207" s="269"/>
      <c r="DW207" s="269"/>
      <c r="DX207" s="269"/>
      <c r="DY207" s="269"/>
      <c r="DZ207" s="269"/>
      <c r="EA207" s="269"/>
      <c r="EB207" s="269"/>
      <c r="EC207" s="269"/>
      <c r="ED207" s="269"/>
      <c r="EE207" s="269"/>
      <c r="EF207" s="269"/>
      <c r="EG207" s="269"/>
      <c r="EH207" s="269"/>
      <c r="EI207" s="269"/>
      <c r="EJ207" s="269"/>
      <c r="EK207" s="269"/>
      <c r="EL207" s="269"/>
      <c r="EM207" s="269"/>
      <c r="EN207" s="269"/>
      <c r="EO207" s="269"/>
      <c r="EP207" s="269"/>
      <c r="EQ207" s="269"/>
      <c r="ER207" s="269"/>
      <c r="ES207" s="269"/>
      <c r="ET207" s="470"/>
      <c r="EU207" s="470"/>
      <c r="EV207" s="470"/>
      <c r="EW207" s="470"/>
      <c r="EX207" s="470"/>
      <c r="EY207" s="470"/>
      <c r="EZ207" s="470"/>
      <c r="FA207" s="470"/>
      <c r="FB207" s="470"/>
      <c r="FC207" s="470"/>
      <c r="FD207" s="470"/>
      <c r="FE207" s="470"/>
      <c r="FF207" s="470"/>
      <c r="FG207" s="470"/>
      <c r="FH207" s="470"/>
      <c r="FI207" s="470"/>
      <c r="FJ207" s="470"/>
      <c r="FK207" s="470"/>
      <c r="FL207" s="470"/>
      <c r="FM207" s="470"/>
      <c r="FN207" s="470"/>
      <c r="FO207" s="470"/>
      <c r="FP207" s="470"/>
      <c r="FQ207" s="269"/>
      <c r="FR207" s="543"/>
      <c r="FS207" s="269"/>
      <c r="FT207" s="544"/>
      <c r="FU207" s="545"/>
      <c r="FV207" s="80"/>
      <c r="FW207" s="80"/>
      <c r="FX207" s="80"/>
      <c r="FY207" s="80"/>
      <c r="FZ207" s="80"/>
      <c r="GA207" s="80"/>
      <c r="GB207" s="80"/>
      <c r="GC207" s="80"/>
      <c r="GD207" s="80"/>
      <c r="GE207" s="80"/>
      <c r="GF207" s="80"/>
      <c r="GG207" s="80"/>
      <c r="GH207" s="80"/>
      <c r="GI207" s="80"/>
      <c r="GJ207" s="80"/>
      <c r="GK207" s="80"/>
    </row>
    <row r="208" ht="15.75" customHeight="1">
      <c r="A208" s="80"/>
      <c r="B208" s="80" t="s">
        <v>211</v>
      </c>
      <c r="C208" s="146"/>
      <c r="D208" s="146"/>
      <c r="E208" s="146"/>
      <c r="F208" s="146"/>
      <c r="G208" s="146">
        <v>1.0</v>
      </c>
      <c r="H208" s="146">
        <v>1.0</v>
      </c>
      <c r="I208" s="146">
        <v>3.0</v>
      </c>
      <c r="J208" s="146"/>
      <c r="K208" s="146"/>
      <c r="L208" s="146"/>
      <c r="M208" s="146"/>
      <c r="N208" s="146"/>
      <c r="O208" s="146"/>
      <c r="P208" s="146"/>
      <c r="Q208" s="146"/>
      <c r="R208" s="146"/>
      <c r="S208" s="146"/>
      <c r="T208" s="146"/>
      <c r="U208" s="146"/>
      <c r="V208" s="146"/>
      <c r="W208" s="80"/>
      <c r="X208" s="80"/>
      <c r="Y208" s="80"/>
      <c r="Z208" s="80"/>
      <c r="AA208" s="80"/>
      <c r="AB208" s="80"/>
      <c r="AC208" s="80"/>
      <c r="AD208" s="80"/>
      <c r="AE208" s="269"/>
      <c r="AF208" s="269"/>
      <c r="AG208" s="269"/>
      <c r="AH208" s="269"/>
      <c r="AI208" s="269"/>
      <c r="AJ208" s="269"/>
      <c r="AK208" s="269"/>
      <c r="AL208" s="269"/>
      <c r="AM208" s="269"/>
      <c r="AN208" s="269"/>
      <c r="AO208" s="269"/>
      <c r="AP208" s="269"/>
      <c r="AQ208" s="269"/>
      <c r="AR208" s="269"/>
      <c r="AS208" s="269"/>
      <c r="AT208" s="269"/>
      <c r="AU208" s="269"/>
      <c r="AV208" s="269"/>
      <c r="AW208" s="269"/>
      <c r="AX208" s="269"/>
      <c r="AY208" s="269"/>
      <c r="AZ208" s="269"/>
      <c r="BA208" s="269"/>
      <c r="BB208" s="269"/>
      <c r="BC208" s="269"/>
      <c r="BD208" s="269"/>
      <c r="BE208" s="269"/>
      <c r="BF208" s="269"/>
      <c r="BG208" s="269"/>
      <c r="BH208" s="80"/>
      <c r="BI208" s="269"/>
      <c r="BJ208" s="269"/>
      <c r="BK208" s="269"/>
      <c r="BL208" s="269"/>
      <c r="BM208" s="269"/>
      <c r="BN208" s="269"/>
      <c r="BO208" s="269"/>
      <c r="BP208" s="269"/>
      <c r="BQ208" s="269"/>
      <c r="BR208" s="269"/>
      <c r="BS208" s="269"/>
      <c r="BT208" s="269"/>
      <c r="BU208" s="269"/>
      <c r="BV208" s="269"/>
      <c r="BW208" s="269"/>
      <c r="BX208" s="269"/>
      <c r="BY208" s="269"/>
      <c r="BZ208" s="269"/>
      <c r="CA208" s="269"/>
      <c r="CB208" s="269"/>
      <c r="CC208" s="269"/>
      <c r="CD208" s="269"/>
      <c r="CE208" s="269"/>
      <c r="CF208" s="269"/>
      <c r="CG208" s="269"/>
      <c r="CH208" s="269"/>
      <c r="CI208" s="269"/>
      <c r="CJ208" s="269"/>
      <c r="CK208" s="269"/>
      <c r="CL208" s="269"/>
      <c r="CM208" s="269"/>
      <c r="CN208" s="269"/>
      <c r="CO208" s="269"/>
      <c r="CP208" s="269"/>
      <c r="CQ208" s="269"/>
      <c r="CR208" s="269"/>
      <c r="CS208" s="269"/>
      <c r="CT208" s="269"/>
      <c r="CU208" s="269"/>
      <c r="CV208" s="269"/>
      <c r="CW208" s="269"/>
      <c r="CX208" s="269"/>
      <c r="CY208" s="269"/>
      <c r="CZ208" s="269"/>
      <c r="DA208" s="269"/>
      <c r="DB208" s="269"/>
      <c r="DC208" s="269"/>
      <c r="DD208" s="269"/>
      <c r="DE208" s="269"/>
      <c r="DF208" s="269"/>
      <c r="DG208" s="269"/>
      <c r="DH208" s="269"/>
      <c r="DI208" s="269"/>
      <c r="DJ208" s="269"/>
      <c r="DK208" s="269"/>
      <c r="DL208" s="269"/>
      <c r="DM208" s="269"/>
      <c r="DN208" s="269"/>
      <c r="DO208" s="269"/>
      <c r="DP208" s="269"/>
      <c r="DQ208" s="269"/>
      <c r="DR208" s="269"/>
      <c r="DS208" s="269"/>
      <c r="DT208" s="269"/>
      <c r="DU208" s="269"/>
      <c r="DV208" s="269"/>
      <c r="DW208" s="269"/>
      <c r="DX208" s="269"/>
      <c r="DY208" s="269"/>
      <c r="DZ208" s="269"/>
      <c r="EA208" s="269"/>
      <c r="EB208" s="269"/>
      <c r="EC208" s="269"/>
      <c r="ED208" s="269"/>
      <c r="EE208" s="269"/>
      <c r="EF208" s="269"/>
      <c r="EG208" s="269"/>
      <c r="EH208" s="269"/>
      <c r="EI208" s="269"/>
      <c r="EJ208" s="269"/>
      <c r="EK208" s="269"/>
      <c r="EL208" s="269"/>
      <c r="EM208" s="269"/>
      <c r="EN208" s="269"/>
      <c r="EO208" s="269"/>
      <c r="EP208" s="269"/>
      <c r="EQ208" s="269"/>
      <c r="ER208" s="269"/>
      <c r="ES208" s="269"/>
      <c r="ET208" s="470"/>
      <c r="EU208" s="470"/>
      <c r="EV208" s="470"/>
      <c r="EW208" s="470"/>
      <c r="EX208" s="470"/>
      <c r="EY208" s="470"/>
      <c r="EZ208" s="470"/>
      <c r="FA208" s="470"/>
      <c r="FB208" s="470"/>
      <c r="FC208" s="470"/>
      <c r="FD208" s="470"/>
      <c r="FE208" s="470"/>
      <c r="FF208" s="470"/>
      <c r="FG208" s="470"/>
      <c r="FH208" s="470"/>
      <c r="FI208" s="470"/>
      <c r="FJ208" s="470"/>
      <c r="FK208" s="470"/>
      <c r="FL208" s="470"/>
      <c r="FM208" s="470"/>
      <c r="FN208" s="470"/>
      <c r="FO208" s="470"/>
      <c r="FP208" s="470"/>
      <c r="FQ208" s="269"/>
      <c r="FR208" s="543"/>
      <c r="FS208" s="269"/>
      <c r="FT208" s="544"/>
      <c r="FU208" s="545"/>
      <c r="FV208" s="80"/>
      <c r="FW208" s="80"/>
      <c r="FX208" s="80"/>
      <c r="FY208" s="80"/>
      <c r="FZ208" s="80"/>
      <c r="GA208" s="80"/>
      <c r="GB208" s="80"/>
      <c r="GC208" s="80"/>
      <c r="GD208" s="80"/>
      <c r="GE208" s="80"/>
      <c r="GF208" s="80"/>
      <c r="GG208" s="80"/>
      <c r="GH208" s="80"/>
      <c r="GI208" s="80"/>
      <c r="GJ208" s="80"/>
      <c r="GK208" s="80"/>
    </row>
    <row r="209" ht="15.75" customHeight="1">
      <c r="A209" s="80"/>
      <c r="B209" s="80" t="s">
        <v>212</v>
      </c>
      <c r="C209" s="146"/>
      <c r="D209" s="146">
        <v>1.0</v>
      </c>
      <c r="E209" s="146">
        <v>1.0</v>
      </c>
      <c r="F209" s="146">
        <v>1.0</v>
      </c>
      <c r="G209" s="146">
        <v>1.0</v>
      </c>
      <c r="H209" s="146">
        <v>1.0</v>
      </c>
      <c r="I209" s="146">
        <v>2.0</v>
      </c>
      <c r="J209" s="146"/>
      <c r="K209" s="146"/>
      <c r="L209" s="146"/>
      <c r="M209" s="146"/>
      <c r="N209" s="146"/>
      <c r="O209" s="146"/>
      <c r="P209" s="146"/>
      <c r="Q209" s="146"/>
      <c r="R209" s="146"/>
      <c r="S209" s="146"/>
      <c r="T209" s="146"/>
      <c r="U209" s="146"/>
      <c r="V209" s="146"/>
      <c r="W209" s="80"/>
      <c r="X209" s="80"/>
      <c r="Y209" s="80"/>
      <c r="Z209" s="80"/>
      <c r="AA209" s="80"/>
      <c r="AB209" s="80"/>
      <c r="AC209" s="80"/>
      <c r="AD209" s="80"/>
      <c r="AE209" s="269"/>
      <c r="AF209" s="269"/>
      <c r="AG209" s="269"/>
      <c r="AH209" s="269"/>
      <c r="AI209" s="269"/>
      <c r="AJ209" s="269"/>
      <c r="AK209" s="269"/>
      <c r="AL209" s="269"/>
      <c r="AM209" s="269"/>
      <c r="AN209" s="269"/>
      <c r="AO209" s="269"/>
      <c r="AP209" s="269"/>
      <c r="AQ209" s="269"/>
      <c r="AR209" s="269"/>
      <c r="AS209" s="269"/>
      <c r="AT209" s="269"/>
      <c r="AU209" s="269"/>
      <c r="AV209" s="269"/>
      <c r="AW209" s="269"/>
      <c r="AX209" s="269"/>
      <c r="AY209" s="269"/>
      <c r="AZ209" s="269"/>
      <c r="BA209" s="269"/>
      <c r="BB209" s="269"/>
      <c r="BC209" s="269"/>
      <c r="BD209" s="269"/>
      <c r="BE209" s="269"/>
      <c r="BF209" s="269"/>
      <c r="BG209" s="269"/>
      <c r="BH209" s="80"/>
      <c r="BI209" s="269"/>
      <c r="BJ209" s="269"/>
      <c r="BK209" s="269"/>
      <c r="BL209" s="269"/>
      <c r="BM209" s="269"/>
      <c r="BN209" s="269"/>
      <c r="BO209" s="269"/>
      <c r="BP209" s="269"/>
      <c r="BQ209" s="269"/>
      <c r="BR209" s="269"/>
      <c r="BS209" s="269"/>
      <c r="BT209" s="269"/>
      <c r="BU209" s="269"/>
      <c r="BV209" s="269"/>
      <c r="BW209" s="269"/>
      <c r="BX209" s="269"/>
      <c r="BY209" s="269"/>
      <c r="BZ209" s="269"/>
      <c r="CA209" s="269"/>
      <c r="CB209" s="269"/>
      <c r="CC209" s="269"/>
      <c r="CD209" s="269"/>
      <c r="CE209" s="269"/>
      <c r="CF209" s="269"/>
      <c r="CG209" s="269"/>
      <c r="CH209" s="269"/>
      <c r="CI209" s="269"/>
      <c r="CJ209" s="269"/>
      <c r="CK209" s="269"/>
      <c r="CL209" s="269"/>
      <c r="CM209" s="269"/>
      <c r="CN209" s="269"/>
      <c r="CO209" s="269"/>
      <c r="CP209" s="269"/>
      <c r="CQ209" s="269"/>
      <c r="CR209" s="269"/>
      <c r="CS209" s="269"/>
      <c r="CT209" s="269"/>
      <c r="CU209" s="269"/>
      <c r="CV209" s="269"/>
      <c r="CW209" s="269"/>
      <c r="CX209" s="269"/>
      <c r="CY209" s="269"/>
      <c r="CZ209" s="269"/>
      <c r="DA209" s="269"/>
      <c r="DB209" s="269"/>
      <c r="DC209" s="269"/>
      <c r="DD209" s="269"/>
      <c r="DE209" s="269"/>
      <c r="DF209" s="269"/>
      <c r="DG209" s="269"/>
      <c r="DH209" s="269"/>
      <c r="DI209" s="269"/>
      <c r="DJ209" s="269"/>
      <c r="DK209" s="269"/>
      <c r="DL209" s="269"/>
      <c r="DM209" s="269"/>
      <c r="DN209" s="269"/>
      <c r="DO209" s="269"/>
      <c r="DP209" s="269"/>
      <c r="DQ209" s="269"/>
      <c r="DR209" s="269"/>
      <c r="DS209" s="269"/>
      <c r="DT209" s="269"/>
      <c r="DU209" s="269"/>
      <c r="DV209" s="269"/>
      <c r="DW209" s="269"/>
      <c r="DX209" s="269"/>
      <c r="DY209" s="269"/>
      <c r="DZ209" s="269"/>
      <c r="EA209" s="269"/>
      <c r="EB209" s="269"/>
      <c r="EC209" s="269"/>
      <c r="ED209" s="269"/>
      <c r="EE209" s="269"/>
      <c r="EF209" s="269"/>
      <c r="EG209" s="269"/>
      <c r="EH209" s="269"/>
      <c r="EI209" s="269"/>
      <c r="EJ209" s="269"/>
      <c r="EK209" s="269"/>
      <c r="EL209" s="269"/>
      <c r="EM209" s="269"/>
      <c r="EN209" s="269"/>
      <c r="EO209" s="269"/>
      <c r="EP209" s="269"/>
      <c r="EQ209" s="269"/>
      <c r="ER209" s="269"/>
      <c r="ES209" s="269"/>
      <c r="ET209" s="470"/>
      <c r="EU209" s="470"/>
      <c r="EV209" s="470"/>
      <c r="EW209" s="470"/>
      <c r="EX209" s="470"/>
      <c r="EY209" s="470"/>
      <c r="EZ209" s="470"/>
      <c r="FA209" s="470"/>
      <c r="FB209" s="470"/>
      <c r="FC209" s="470"/>
      <c r="FD209" s="470"/>
      <c r="FE209" s="470"/>
      <c r="FF209" s="470"/>
      <c r="FG209" s="470"/>
      <c r="FH209" s="470"/>
      <c r="FI209" s="470"/>
      <c r="FJ209" s="470"/>
      <c r="FK209" s="470"/>
      <c r="FL209" s="470"/>
      <c r="FM209" s="470"/>
      <c r="FN209" s="470"/>
      <c r="FO209" s="470"/>
      <c r="FP209" s="470"/>
      <c r="FQ209" s="269"/>
      <c r="FR209" s="543"/>
      <c r="FS209" s="269"/>
      <c r="FT209" s="544"/>
      <c r="FU209" s="545"/>
      <c r="FV209" s="80"/>
      <c r="FW209" s="80"/>
      <c r="FX209" s="80"/>
      <c r="FY209" s="80"/>
      <c r="FZ209" s="80"/>
      <c r="GA209" s="80"/>
      <c r="GB209" s="80"/>
      <c r="GC209" s="80"/>
      <c r="GD209" s="80"/>
      <c r="GE209" s="80"/>
      <c r="GF209" s="80"/>
      <c r="GG209" s="80"/>
      <c r="GH209" s="80"/>
      <c r="GI209" s="80"/>
      <c r="GJ209" s="80"/>
      <c r="GK209" s="80"/>
    </row>
    <row r="210" ht="15.75" customHeight="1">
      <c r="A210" s="80"/>
      <c r="B210" s="80" t="s">
        <v>213</v>
      </c>
      <c r="C210" s="146">
        <v>2.0</v>
      </c>
      <c r="D210" s="146">
        <v>2.0</v>
      </c>
      <c r="E210" s="146">
        <v>7.0</v>
      </c>
      <c r="F210" s="146">
        <v>7.0</v>
      </c>
      <c r="G210" s="146">
        <v>7.0</v>
      </c>
      <c r="H210" s="146">
        <v>9.0</v>
      </c>
      <c r="I210" s="146">
        <v>12.0</v>
      </c>
      <c r="J210" s="146"/>
      <c r="K210" s="146"/>
      <c r="L210" s="146"/>
      <c r="M210" s="146"/>
      <c r="N210" s="146"/>
      <c r="O210" s="146"/>
      <c r="P210" s="146"/>
      <c r="Q210" s="146"/>
      <c r="R210" s="146"/>
      <c r="S210" s="146"/>
      <c r="T210" s="146"/>
      <c r="U210" s="146"/>
      <c r="V210" s="146"/>
      <c r="W210" s="80"/>
      <c r="X210" s="80"/>
      <c r="Y210" s="80"/>
      <c r="Z210" s="80"/>
      <c r="AA210" s="80"/>
      <c r="AB210" s="80"/>
      <c r="AC210" s="80"/>
      <c r="AD210" s="80"/>
      <c r="AE210" s="269"/>
      <c r="AF210" s="269"/>
      <c r="AG210" s="269"/>
      <c r="AH210" s="269"/>
      <c r="AI210" s="269"/>
      <c r="AJ210" s="269"/>
      <c r="AK210" s="269"/>
      <c r="AL210" s="269"/>
      <c r="AM210" s="269"/>
      <c r="AN210" s="269"/>
      <c r="AO210" s="269"/>
      <c r="AP210" s="269"/>
      <c r="AQ210" s="269"/>
      <c r="AR210" s="269"/>
      <c r="AS210" s="269"/>
      <c r="AT210" s="269"/>
      <c r="AU210" s="269"/>
      <c r="AV210" s="269"/>
      <c r="AW210" s="269"/>
      <c r="AX210" s="269"/>
      <c r="AY210" s="269"/>
      <c r="AZ210" s="269"/>
      <c r="BA210" s="269"/>
      <c r="BB210" s="269"/>
      <c r="BC210" s="269"/>
      <c r="BD210" s="269"/>
      <c r="BE210" s="269"/>
      <c r="BF210" s="269"/>
      <c r="BG210" s="269"/>
      <c r="BH210" s="80"/>
      <c r="BI210" s="269"/>
      <c r="BJ210" s="269"/>
      <c r="BK210" s="269"/>
      <c r="BL210" s="269"/>
      <c r="BM210" s="269"/>
      <c r="BN210" s="269"/>
      <c r="BO210" s="269"/>
      <c r="BP210" s="269"/>
      <c r="BQ210" s="269"/>
      <c r="BR210" s="269"/>
      <c r="BS210" s="269"/>
      <c r="BT210" s="269"/>
      <c r="BU210" s="269"/>
      <c r="BV210" s="269"/>
      <c r="BW210" s="269"/>
      <c r="BX210" s="269"/>
      <c r="BY210" s="269"/>
      <c r="BZ210" s="269"/>
      <c r="CA210" s="269"/>
      <c r="CB210" s="269"/>
      <c r="CC210" s="269"/>
      <c r="CD210" s="269"/>
      <c r="CE210" s="269"/>
      <c r="CF210" s="269"/>
      <c r="CG210" s="269"/>
      <c r="CH210" s="269"/>
      <c r="CI210" s="269"/>
      <c r="CJ210" s="269"/>
      <c r="CK210" s="269"/>
      <c r="CL210" s="269"/>
      <c r="CM210" s="269"/>
      <c r="CN210" s="269"/>
      <c r="CO210" s="269"/>
      <c r="CP210" s="269"/>
      <c r="CQ210" s="269"/>
      <c r="CR210" s="269"/>
      <c r="CS210" s="269"/>
      <c r="CT210" s="269"/>
      <c r="CU210" s="269"/>
      <c r="CV210" s="269"/>
      <c r="CW210" s="269"/>
      <c r="CX210" s="269"/>
      <c r="CY210" s="269"/>
      <c r="CZ210" s="269"/>
      <c r="DA210" s="269"/>
      <c r="DB210" s="269"/>
      <c r="DC210" s="269"/>
      <c r="DD210" s="269"/>
      <c r="DE210" s="269"/>
      <c r="DF210" s="269"/>
      <c r="DG210" s="269"/>
      <c r="DH210" s="269"/>
      <c r="DI210" s="269"/>
      <c r="DJ210" s="269"/>
      <c r="DK210" s="269"/>
      <c r="DL210" s="269"/>
      <c r="DM210" s="269"/>
      <c r="DN210" s="269"/>
      <c r="DO210" s="269"/>
      <c r="DP210" s="269"/>
      <c r="DQ210" s="269"/>
      <c r="DR210" s="269"/>
      <c r="DS210" s="269"/>
      <c r="DT210" s="269"/>
      <c r="DU210" s="269"/>
      <c r="DV210" s="269"/>
      <c r="DW210" s="269"/>
      <c r="DX210" s="269"/>
      <c r="DY210" s="269"/>
      <c r="DZ210" s="269"/>
      <c r="EA210" s="269"/>
      <c r="EB210" s="269"/>
      <c r="EC210" s="269"/>
      <c r="ED210" s="269"/>
      <c r="EE210" s="269"/>
      <c r="EF210" s="269"/>
      <c r="EG210" s="269"/>
      <c r="EH210" s="269"/>
      <c r="EI210" s="269"/>
      <c r="EJ210" s="269"/>
      <c r="EK210" s="269"/>
      <c r="EL210" s="269"/>
      <c r="EM210" s="269"/>
      <c r="EN210" s="269"/>
      <c r="EO210" s="269"/>
      <c r="EP210" s="269"/>
      <c r="EQ210" s="269"/>
      <c r="ER210" s="269"/>
      <c r="ES210" s="269"/>
      <c r="ET210" s="470"/>
      <c r="EU210" s="470"/>
      <c r="EV210" s="470"/>
      <c r="EW210" s="470"/>
      <c r="EX210" s="470"/>
      <c r="EY210" s="470"/>
      <c r="EZ210" s="470"/>
      <c r="FA210" s="470"/>
      <c r="FB210" s="470"/>
      <c r="FC210" s="470"/>
      <c r="FD210" s="470"/>
      <c r="FE210" s="470"/>
      <c r="FF210" s="470"/>
      <c r="FG210" s="470"/>
      <c r="FH210" s="470"/>
      <c r="FI210" s="470"/>
      <c r="FJ210" s="470"/>
      <c r="FK210" s="470"/>
      <c r="FL210" s="470"/>
      <c r="FM210" s="470"/>
      <c r="FN210" s="470"/>
      <c r="FO210" s="470"/>
      <c r="FP210" s="470"/>
      <c r="FQ210" s="269"/>
      <c r="FR210" s="543"/>
      <c r="FS210" s="269"/>
      <c r="FT210" s="544"/>
      <c r="FU210" s="545"/>
      <c r="FV210" s="80"/>
      <c r="FW210" s="80"/>
      <c r="FX210" s="80"/>
      <c r="FY210" s="80"/>
      <c r="FZ210" s="80"/>
      <c r="GA210" s="80"/>
      <c r="GB210" s="80"/>
      <c r="GC210" s="80"/>
      <c r="GD210" s="80"/>
      <c r="GE210" s="80"/>
      <c r="GF210" s="80"/>
      <c r="GG210" s="80"/>
      <c r="GH210" s="80"/>
      <c r="GI210" s="80"/>
      <c r="GJ210" s="80"/>
      <c r="GK210" s="80"/>
    </row>
    <row r="211" ht="15.75" customHeight="1">
      <c r="A211" s="80"/>
      <c r="B211" s="80" t="s">
        <v>214</v>
      </c>
      <c r="C211" s="146">
        <v>1.0</v>
      </c>
      <c r="D211" s="146">
        <v>2.0</v>
      </c>
      <c r="E211" s="146">
        <v>2.0</v>
      </c>
      <c r="F211" s="146">
        <v>2.0</v>
      </c>
      <c r="G211" s="146">
        <v>2.0</v>
      </c>
      <c r="H211" s="146">
        <v>2.0</v>
      </c>
      <c r="I211" s="146">
        <v>2.0</v>
      </c>
      <c r="J211" s="146"/>
      <c r="K211" s="146"/>
      <c r="L211" s="146"/>
      <c r="M211" s="146"/>
      <c r="N211" s="146"/>
      <c r="O211" s="146"/>
      <c r="P211" s="146"/>
      <c r="Q211" s="146"/>
      <c r="R211" s="146"/>
      <c r="S211" s="146"/>
      <c r="T211" s="146"/>
      <c r="U211" s="146"/>
      <c r="V211" s="146"/>
      <c r="W211" s="80"/>
      <c r="X211" s="80"/>
      <c r="Y211" s="80"/>
      <c r="Z211" s="80"/>
      <c r="AA211" s="80"/>
      <c r="AB211" s="80"/>
      <c r="AC211" s="80"/>
      <c r="AD211" s="80"/>
      <c r="AE211" s="269"/>
      <c r="AF211" s="269"/>
      <c r="AG211" s="269"/>
      <c r="AH211" s="269"/>
      <c r="AI211" s="269"/>
      <c r="AJ211" s="269"/>
      <c r="AK211" s="269"/>
      <c r="AL211" s="269"/>
      <c r="AM211" s="269"/>
      <c r="AN211" s="269"/>
      <c r="AO211" s="269"/>
      <c r="AP211" s="269"/>
      <c r="AQ211" s="269"/>
      <c r="AR211" s="269"/>
      <c r="AS211" s="269"/>
      <c r="AT211" s="269"/>
      <c r="AU211" s="269"/>
      <c r="AV211" s="269"/>
      <c r="AW211" s="269"/>
      <c r="AX211" s="269"/>
      <c r="AY211" s="269"/>
      <c r="AZ211" s="269"/>
      <c r="BA211" s="269"/>
      <c r="BB211" s="269"/>
      <c r="BC211" s="269"/>
      <c r="BD211" s="269"/>
      <c r="BE211" s="269"/>
      <c r="BF211" s="269"/>
      <c r="BG211" s="269"/>
      <c r="BH211" s="80"/>
      <c r="BI211" s="269"/>
      <c r="BJ211" s="269"/>
      <c r="BK211" s="269"/>
      <c r="BL211" s="269"/>
      <c r="BM211" s="269"/>
      <c r="BN211" s="269"/>
      <c r="BO211" s="269"/>
      <c r="BP211" s="269"/>
      <c r="BQ211" s="269"/>
      <c r="BR211" s="269"/>
      <c r="BS211" s="269"/>
      <c r="BT211" s="269"/>
      <c r="BU211" s="269"/>
      <c r="BV211" s="269"/>
      <c r="BW211" s="269"/>
      <c r="BX211" s="269"/>
      <c r="BY211" s="269"/>
      <c r="BZ211" s="269"/>
      <c r="CA211" s="269"/>
      <c r="CB211" s="269"/>
      <c r="CC211" s="269"/>
      <c r="CD211" s="269"/>
      <c r="CE211" s="269"/>
      <c r="CF211" s="269"/>
      <c r="CG211" s="269"/>
      <c r="CH211" s="269"/>
      <c r="CI211" s="269"/>
      <c r="CJ211" s="269"/>
      <c r="CK211" s="269"/>
      <c r="CL211" s="269"/>
      <c r="CM211" s="269"/>
      <c r="CN211" s="269"/>
      <c r="CO211" s="269"/>
      <c r="CP211" s="269"/>
      <c r="CQ211" s="269"/>
      <c r="CR211" s="269"/>
      <c r="CS211" s="269"/>
      <c r="CT211" s="269"/>
      <c r="CU211" s="269"/>
      <c r="CV211" s="269"/>
      <c r="CW211" s="269"/>
      <c r="CX211" s="269"/>
      <c r="CY211" s="269"/>
      <c r="CZ211" s="269"/>
      <c r="DA211" s="269"/>
      <c r="DB211" s="269"/>
      <c r="DC211" s="269"/>
      <c r="DD211" s="269"/>
      <c r="DE211" s="269"/>
      <c r="DF211" s="269"/>
      <c r="DG211" s="269"/>
      <c r="DH211" s="269"/>
      <c r="DI211" s="269"/>
      <c r="DJ211" s="269"/>
      <c r="DK211" s="269"/>
      <c r="DL211" s="269"/>
      <c r="DM211" s="269"/>
      <c r="DN211" s="269"/>
      <c r="DO211" s="269"/>
      <c r="DP211" s="269"/>
      <c r="DQ211" s="269"/>
      <c r="DR211" s="269"/>
      <c r="DS211" s="269"/>
      <c r="DT211" s="269"/>
      <c r="DU211" s="269"/>
      <c r="DV211" s="269"/>
      <c r="DW211" s="269"/>
      <c r="DX211" s="269"/>
      <c r="DY211" s="269"/>
      <c r="DZ211" s="269"/>
      <c r="EA211" s="269"/>
      <c r="EB211" s="269"/>
      <c r="EC211" s="269"/>
      <c r="ED211" s="269"/>
      <c r="EE211" s="269"/>
      <c r="EF211" s="269"/>
      <c r="EG211" s="269"/>
      <c r="EH211" s="269"/>
      <c r="EI211" s="269"/>
      <c r="EJ211" s="269"/>
      <c r="EK211" s="269"/>
      <c r="EL211" s="269"/>
      <c r="EM211" s="269"/>
      <c r="EN211" s="269"/>
      <c r="EO211" s="269"/>
      <c r="EP211" s="269"/>
      <c r="EQ211" s="269"/>
      <c r="ER211" s="269"/>
      <c r="ES211" s="269"/>
      <c r="ET211" s="470"/>
      <c r="EU211" s="470"/>
      <c r="EV211" s="470"/>
      <c r="EW211" s="470"/>
      <c r="EX211" s="470"/>
      <c r="EY211" s="470"/>
      <c r="EZ211" s="470"/>
      <c r="FA211" s="470"/>
      <c r="FB211" s="470"/>
      <c r="FC211" s="470"/>
      <c r="FD211" s="470"/>
      <c r="FE211" s="470"/>
      <c r="FF211" s="470"/>
      <c r="FG211" s="470"/>
      <c r="FH211" s="470"/>
      <c r="FI211" s="470"/>
      <c r="FJ211" s="470"/>
      <c r="FK211" s="470"/>
      <c r="FL211" s="470"/>
      <c r="FM211" s="470"/>
      <c r="FN211" s="470"/>
      <c r="FO211" s="470"/>
      <c r="FP211" s="470"/>
      <c r="FQ211" s="269"/>
      <c r="FR211" s="543"/>
      <c r="FS211" s="269"/>
      <c r="FT211" s="544"/>
      <c r="FU211" s="545"/>
      <c r="FV211" s="80"/>
      <c r="FW211" s="80"/>
      <c r="FX211" s="80"/>
      <c r="FY211" s="80"/>
      <c r="FZ211" s="80"/>
      <c r="GA211" s="80"/>
      <c r="GB211" s="80"/>
      <c r="GC211" s="80"/>
      <c r="GD211" s="80"/>
      <c r="GE211" s="80"/>
      <c r="GF211" s="80"/>
      <c r="GG211" s="80"/>
      <c r="GH211" s="80"/>
      <c r="GI211" s="80"/>
      <c r="GJ211" s="80"/>
      <c r="GK211" s="80"/>
    </row>
    <row r="212" ht="15.75" customHeight="1">
      <c r="A212" s="80"/>
      <c r="B212" s="80" t="s">
        <v>215</v>
      </c>
      <c r="C212" s="146">
        <v>5.0</v>
      </c>
      <c r="D212" s="146">
        <v>5.0</v>
      </c>
      <c r="E212" s="146">
        <v>5.0</v>
      </c>
      <c r="F212" s="146">
        <v>5.0</v>
      </c>
      <c r="G212" s="146">
        <v>5.0</v>
      </c>
      <c r="H212" s="146">
        <v>5.0</v>
      </c>
      <c r="I212" s="146">
        <v>5.0</v>
      </c>
      <c r="J212" s="146"/>
      <c r="K212" s="146"/>
      <c r="L212" s="146"/>
      <c r="M212" s="146"/>
      <c r="N212" s="146"/>
      <c r="O212" s="146"/>
      <c r="P212" s="146"/>
      <c r="Q212" s="146"/>
      <c r="R212" s="146"/>
      <c r="S212" s="146"/>
      <c r="T212" s="146"/>
      <c r="U212" s="146"/>
      <c r="V212" s="146"/>
      <c r="W212" s="80"/>
      <c r="X212" s="80"/>
      <c r="Y212" s="80"/>
      <c r="Z212" s="80"/>
      <c r="AA212" s="80"/>
      <c r="AB212" s="80"/>
      <c r="AC212" s="80"/>
      <c r="AD212" s="80"/>
      <c r="AE212" s="269"/>
      <c r="AF212" s="269"/>
      <c r="AG212" s="269"/>
      <c r="AH212" s="269"/>
      <c r="AI212" s="269"/>
      <c r="AJ212" s="269"/>
      <c r="AK212" s="269"/>
      <c r="AL212" s="269"/>
      <c r="AM212" s="269"/>
      <c r="AN212" s="269"/>
      <c r="AO212" s="269"/>
      <c r="AP212" s="269"/>
      <c r="AQ212" s="269"/>
      <c r="AR212" s="269"/>
      <c r="AS212" s="269"/>
      <c r="AT212" s="269"/>
      <c r="AU212" s="269"/>
      <c r="AV212" s="269"/>
      <c r="AW212" s="269"/>
      <c r="AX212" s="269"/>
      <c r="AY212" s="269"/>
      <c r="AZ212" s="269"/>
      <c r="BA212" s="269"/>
      <c r="BB212" s="269"/>
      <c r="BC212" s="269"/>
      <c r="BD212" s="269"/>
      <c r="BE212" s="269"/>
      <c r="BF212" s="269"/>
      <c r="BG212" s="269"/>
      <c r="BH212" s="80"/>
      <c r="BI212" s="269"/>
      <c r="BJ212" s="269"/>
      <c r="BK212" s="269"/>
      <c r="BL212" s="269"/>
      <c r="BM212" s="269"/>
      <c r="BN212" s="269"/>
      <c r="BO212" s="269"/>
      <c r="BP212" s="269"/>
      <c r="BQ212" s="269"/>
      <c r="BR212" s="269"/>
      <c r="BS212" s="269"/>
      <c r="BT212" s="269"/>
      <c r="BU212" s="269"/>
      <c r="BV212" s="269"/>
      <c r="BW212" s="269"/>
      <c r="BX212" s="269"/>
      <c r="BY212" s="269"/>
      <c r="BZ212" s="269"/>
      <c r="CA212" s="269"/>
      <c r="CB212" s="269"/>
      <c r="CC212" s="269"/>
      <c r="CD212" s="269"/>
      <c r="CE212" s="269"/>
      <c r="CF212" s="269"/>
      <c r="CG212" s="269"/>
      <c r="CH212" s="269"/>
      <c r="CI212" s="269"/>
      <c r="CJ212" s="269"/>
      <c r="CK212" s="269"/>
      <c r="CL212" s="269"/>
      <c r="CM212" s="269"/>
      <c r="CN212" s="269"/>
      <c r="CO212" s="269"/>
      <c r="CP212" s="269"/>
      <c r="CQ212" s="269"/>
      <c r="CR212" s="269"/>
      <c r="CS212" s="269"/>
      <c r="CT212" s="269"/>
      <c r="CU212" s="269"/>
      <c r="CV212" s="269"/>
      <c r="CW212" s="269"/>
      <c r="CX212" s="269"/>
      <c r="CY212" s="269"/>
      <c r="CZ212" s="269"/>
      <c r="DA212" s="269"/>
      <c r="DB212" s="269"/>
      <c r="DC212" s="269"/>
      <c r="DD212" s="269"/>
      <c r="DE212" s="269"/>
      <c r="DF212" s="269"/>
      <c r="DG212" s="269"/>
      <c r="DH212" s="269"/>
      <c r="DI212" s="269"/>
      <c r="DJ212" s="269"/>
      <c r="DK212" s="269"/>
      <c r="DL212" s="269"/>
      <c r="DM212" s="269"/>
      <c r="DN212" s="269"/>
      <c r="DO212" s="269"/>
      <c r="DP212" s="269"/>
      <c r="DQ212" s="269"/>
      <c r="DR212" s="269"/>
      <c r="DS212" s="269"/>
      <c r="DT212" s="269"/>
      <c r="DU212" s="269"/>
      <c r="DV212" s="269"/>
      <c r="DW212" s="269"/>
      <c r="DX212" s="269"/>
      <c r="DY212" s="269"/>
      <c r="DZ212" s="269"/>
      <c r="EA212" s="269"/>
      <c r="EB212" s="269"/>
      <c r="EC212" s="269"/>
      <c r="ED212" s="269"/>
      <c r="EE212" s="269"/>
      <c r="EF212" s="269"/>
      <c r="EG212" s="269"/>
      <c r="EH212" s="269"/>
      <c r="EI212" s="269"/>
      <c r="EJ212" s="269"/>
      <c r="EK212" s="269"/>
      <c r="EL212" s="269"/>
      <c r="EM212" s="269"/>
      <c r="EN212" s="269"/>
      <c r="EO212" s="269"/>
      <c r="EP212" s="269"/>
      <c r="EQ212" s="269"/>
      <c r="ER212" s="269"/>
      <c r="ES212" s="269"/>
      <c r="ET212" s="470"/>
      <c r="EU212" s="470"/>
      <c r="EV212" s="470"/>
      <c r="EW212" s="470"/>
      <c r="EX212" s="470"/>
      <c r="EY212" s="470"/>
      <c r="EZ212" s="470"/>
      <c r="FA212" s="470"/>
      <c r="FB212" s="470"/>
      <c r="FC212" s="470"/>
      <c r="FD212" s="470"/>
      <c r="FE212" s="470"/>
      <c r="FF212" s="470"/>
      <c r="FG212" s="470"/>
      <c r="FH212" s="470"/>
      <c r="FI212" s="470"/>
      <c r="FJ212" s="470"/>
      <c r="FK212" s="470"/>
      <c r="FL212" s="470"/>
      <c r="FM212" s="470"/>
      <c r="FN212" s="470"/>
      <c r="FO212" s="470"/>
      <c r="FP212" s="470"/>
      <c r="FQ212" s="269"/>
      <c r="FR212" s="543"/>
      <c r="FS212" s="269"/>
      <c r="FT212" s="544"/>
      <c r="FU212" s="545"/>
      <c r="FV212" s="80"/>
      <c r="FW212" s="80"/>
      <c r="FX212" s="80"/>
      <c r="FY212" s="80"/>
      <c r="FZ212" s="80"/>
      <c r="GA212" s="80"/>
      <c r="GB212" s="80"/>
      <c r="GC212" s="80"/>
      <c r="GD212" s="80"/>
      <c r="GE212" s="80"/>
      <c r="GF212" s="80"/>
      <c r="GG212" s="80"/>
      <c r="GH212" s="80"/>
      <c r="GI212" s="80"/>
      <c r="GJ212" s="80"/>
      <c r="GK212" s="80"/>
    </row>
    <row r="213" ht="15.75" customHeight="1">
      <c r="A213" s="80"/>
      <c r="B213" s="80" t="s">
        <v>216</v>
      </c>
      <c r="C213" s="146">
        <v>41.0</v>
      </c>
      <c r="D213" s="146">
        <v>43.0</v>
      </c>
      <c r="E213" s="146">
        <v>43.0</v>
      </c>
      <c r="F213" s="146">
        <v>43.0</v>
      </c>
      <c r="G213" s="146">
        <v>43.0</v>
      </c>
      <c r="H213" s="146">
        <v>43.0</v>
      </c>
      <c r="I213" s="146">
        <v>46.0</v>
      </c>
      <c r="J213" s="146"/>
      <c r="K213" s="146"/>
      <c r="L213" s="146"/>
      <c r="M213" s="146"/>
      <c r="N213" s="146"/>
      <c r="O213" s="146"/>
      <c r="P213" s="146"/>
      <c r="Q213" s="146"/>
      <c r="R213" s="146"/>
      <c r="S213" s="146"/>
      <c r="T213" s="146"/>
      <c r="U213" s="146"/>
      <c r="V213" s="146"/>
      <c r="W213" s="80"/>
      <c r="X213" s="80"/>
      <c r="Y213" s="80"/>
      <c r="Z213" s="80"/>
      <c r="AA213" s="80"/>
      <c r="AB213" s="80"/>
      <c r="AC213" s="80"/>
      <c r="AD213" s="80"/>
      <c r="AE213" s="269"/>
      <c r="AF213" s="269"/>
      <c r="AG213" s="269"/>
      <c r="AH213" s="269"/>
      <c r="AI213" s="269"/>
      <c r="AJ213" s="269"/>
      <c r="AK213" s="269"/>
      <c r="AL213" s="269"/>
      <c r="AM213" s="269"/>
      <c r="AN213" s="269"/>
      <c r="AO213" s="269"/>
      <c r="AP213" s="269"/>
      <c r="AQ213" s="269"/>
      <c r="AR213" s="269"/>
      <c r="AS213" s="269"/>
      <c r="AT213" s="269"/>
      <c r="AU213" s="269"/>
      <c r="AV213" s="269"/>
      <c r="AW213" s="269"/>
      <c r="AX213" s="269"/>
      <c r="AY213" s="269"/>
      <c r="AZ213" s="269"/>
      <c r="BA213" s="269"/>
      <c r="BB213" s="269"/>
      <c r="BC213" s="269"/>
      <c r="BD213" s="269"/>
      <c r="BE213" s="269"/>
      <c r="BF213" s="269"/>
      <c r="BG213" s="269"/>
      <c r="BH213" s="80"/>
      <c r="BI213" s="269"/>
      <c r="BJ213" s="269"/>
      <c r="BK213" s="269"/>
      <c r="BL213" s="269"/>
      <c r="BM213" s="269"/>
      <c r="BN213" s="269"/>
      <c r="BO213" s="269"/>
      <c r="BP213" s="269"/>
      <c r="BQ213" s="269"/>
      <c r="BR213" s="269"/>
      <c r="BS213" s="269"/>
      <c r="BT213" s="269"/>
      <c r="BU213" s="269"/>
      <c r="BV213" s="269"/>
      <c r="BW213" s="269"/>
      <c r="BX213" s="269"/>
      <c r="BY213" s="269"/>
      <c r="BZ213" s="269"/>
      <c r="CA213" s="269"/>
      <c r="CB213" s="269"/>
      <c r="CC213" s="269"/>
      <c r="CD213" s="269"/>
      <c r="CE213" s="269"/>
      <c r="CF213" s="269"/>
      <c r="CG213" s="269"/>
      <c r="CH213" s="269"/>
      <c r="CI213" s="269"/>
      <c r="CJ213" s="269"/>
      <c r="CK213" s="269"/>
      <c r="CL213" s="269"/>
      <c r="CM213" s="269"/>
      <c r="CN213" s="269"/>
      <c r="CO213" s="269"/>
      <c r="CP213" s="269"/>
      <c r="CQ213" s="269"/>
      <c r="CR213" s="269"/>
      <c r="CS213" s="269"/>
      <c r="CT213" s="269"/>
      <c r="CU213" s="269"/>
      <c r="CV213" s="269"/>
      <c r="CW213" s="269"/>
      <c r="CX213" s="269"/>
      <c r="CY213" s="269"/>
      <c r="CZ213" s="269"/>
      <c r="DA213" s="269"/>
      <c r="DB213" s="269"/>
      <c r="DC213" s="269"/>
      <c r="DD213" s="269"/>
      <c r="DE213" s="269"/>
      <c r="DF213" s="269"/>
      <c r="DG213" s="269"/>
      <c r="DH213" s="269"/>
      <c r="DI213" s="269"/>
      <c r="DJ213" s="269"/>
      <c r="DK213" s="269"/>
      <c r="DL213" s="269"/>
      <c r="DM213" s="269"/>
      <c r="DN213" s="269"/>
      <c r="DO213" s="269"/>
      <c r="DP213" s="269"/>
      <c r="DQ213" s="269"/>
      <c r="DR213" s="269"/>
      <c r="DS213" s="269"/>
      <c r="DT213" s="269"/>
      <c r="DU213" s="269"/>
      <c r="DV213" s="269"/>
      <c r="DW213" s="269"/>
      <c r="DX213" s="269"/>
      <c r="DY213" s="269"/>
      <c r="DZ213" s="269"/>
      <c r="EA213" s="269"/>
      <c r="EB213" s="269"/>
      <c r="EC213" s="269"/>
      <c r="ED213" s="269"/>
      <c r="EE213" s="269"/>
      <c r="EF213" s="269"/>
      <c r="EG213" s="269"/>
      <c r="EH213" s="269"/>
      <c r="EI213" s="269"/>
      <c r="EJ213" s="269"/>
      <c r="EK213" s="269"/>
      <c r="EL213" s="269"/>
      <c r="EM213" s="269"/>
      <c r="EN213" s="269"/>
      <c r="EO213" s="269"/>
      <c r="EP213" s="269"/>
      <c r="EQ213" s="269"/>
      <c r="ER213" s="269"/>
      <c r="ES213" s="269"/>
      <c r="ET213" s="470"/>
      <c r="EU213" s="470"/>
      <c r="EV213" s="470"/>
      <c r="EW213" s="470"/>
      <c r="EX213" s="470"/>
      <c r="EY213" s="470"/>
      <c r="EZ213" s="470"/>
      <c r="FA213" s="470"/>
      <c r="FB213" s="470"/>
      <c r="FC213" s="470"/>
      <c r="FD213" s="470"/>
      <c r="FE213" s="470"/>
      <c r="FF213" s="470"/>
      <c r="FG213" s="470"/>
      <c r="FH213" s="470"/>
      <c r="FI213" s="470"/>
      <c r="FJ213" s="470"/>
      <c r="FK213" s="470"/>
      <c r="FL213" s="470"/>
      <c r="FM213" s="470"/>
      <c r="FN213" s="470"/>
      <c r="FO213" s="470"/>
      <c r="FP213" s="470"/>
      <c r="FQ213" s="269"/>
      <c r="FR213" s="543"/>
      <c r="FS213" s="269"/>
      <c r="FT213" s="544"/>
      <c r="FU213" s="545"/>
      <c r="FV213" s="80"/>
      <c r="FW213" s="80"/>
      <c r="FX213" s="80"/>
      <c r="FY213" s="80"/>
      <c r="FZ213" s="80"/>
      <c r="GA213" s="80"/>
      <c r="GB213" s="80"/>
      <c r="GC213" s="80"/>
      <c r="GD213" s="80"/>
      <c r="GE213" s="80"/>
      <c r="GF213" s="80"/>
      <c r="GG213" s="80"/>
      <c r="GH213" s="80"/>
      <c r="GI213" s="80"/>
      <c r="GJ213" s="80"/>
      <c r="GK213" s="80"/>
    </row>
    <row r="214" ht="15.75" customHeight="1">
      <c r="A214" s="80"/>
      <c r="B214" s="80" t="s">
        <v>217</v>
      </c>
      <c r="C214" s="146"/>
      <c r="D214" s="146"/>
      <c r="E214" s="146"/>
      <c r="F214" s="146"/>
      <c r="G214" s="146">
        <v>1.0</v>
      </c>
      <c r="H214" s="146">
        <v>1.0</v>
      </c>
      <c r="I214" s="146">
        <v>3.0</v>
      </c>
      <c r="J214" s="146"/>
      <c r="K214" s="146"/>
      <c r="L214" s="146"/>
      <c r="M214" s="146"/>
      <c r="N214" s="146"/>
      <c r="O214" s="146"/>
      <c r="P214" s="146"/>
      <c r="Q214" s="146"/>
      <c r="R214" s="146"/>
      <c r="S214" s="146"/>
      <c r="T214" s="146"/>
      <c r="U214" s="146"/>
      <c r="V214" s="146"/>
      <c r="W214" s="80"/>
      <c r="X214" s="80"/>
      <c r="Y214" s="80"/>
      <c r="Z214" s="80"/>
      <c r="AA214" s="80"/>
      <c r="AB214" s="80"/>
      <c r="AC214" s="80"/>
      <c r="AD214" s="80"/>
      <c r="AE214" s="269"/>
      <c r="AF214" s="269"/>
      <c r="AG214" s="269"/>
      <c r="AH214" s="269"/>
      <c r="AI214" s="269"/>
      <c r="AJ214" s="269"/>
      <c r="AK214" s="269"/>
      <c r="AL214" s="269"/>
      <c r="AM214" s="269"/>
      <c r="AN214" s="269"/>
      <c r="AO214" s="269"/>
      <c r="AP214" s="269"/>
      <c r="AQ214" s="269"/>
      <c r="AR214" s="269"/>
      <c r="AS214" s="269"/>
      <c r="AT214" s="269"/>
      <c r="AU214" s="269"/>
      <c r="AV214" s="269"/>
      <c r="AW214" s="269"/>
      <c r="AX214" s="269"/>
      <c r="AY214" s="269"/>
      <c r="AZ214" s="269"/>
      <c r="BA214" s="269"/>
      <c r="BB214" s="269"/>
      <c r="BC214" s="269"/>
      <c r="BD214" s="269"/>
      <c r="BE214" s="269"/>
      <c r="BF214" s="269"/>
      <c r="BG214" s="269"/>
      <c r="BH214" s="80"/>
      <c r="BI214" s="269"/>
      <c r="BJ214" s="269"/>
      <c r="BK214" s="269"/>
      <c r="BL214" s="269"/>
      <c r="BM214" s="269"/>
      <c r="BN214" s="269"/>
      <c r="BO214" s="269"/>
      <c r="BP214" s="269"/>
      <c r="BQ214" s="269"/>
      <c r="BR214" s="269"/>
      <c r="BS214" s="269"/>
      <c r="BT214" s="269"/>
      <c r="BU214" s="269"/>
      <c r="BV214" s="269"/>
      <c r="BW214" s="269"/>
      <c r="BX214" s="269"/>
      <c r="BY214" s="269"/>
      <c r="BZ214" s="269"/>
      <c r="CA214" s="269"/>
      <c r="CB214" s="269"/>
      <c r="CC214" s="269"/>
      <c r="CD214" s="269"/>
      <c r="CE214" s="269"/>
      <c r="CF214" s="269"/>
      <c r="CG214" s="269"/>
      <c r="CH214" s="269"/>
      <c r="CI214" s="269"/>
      <c r="CJ214" s="269"/>
      <c r="CK214" s="269"/>
      <c r="CL214" s="269"/>
      <c r="CM214" s="269"/>
      <c r="CN214" s="269"/>
      <c r="CO214" s="269"/>
      <c r="CP214" s="269"/>
      <c r="CQ214" s="269"/>
      <c r="CR214" s="269"/>
      <c r="CS214" s="269"/>
      <c r="CT214" s="269"/>
      <c r="CU214" s="269"/>
      <c r="CV214" s="269"/>
      <c r="CW214" s="269"/>
      <c r="CX214" s="269"/>
      <c r="CY214" s="269"/>
      <c r="CZ214" s="269"/>
      <c r="DA214" s="269"/>
      <c r="DB214" s="269"/>
      <c r="DC214" s="269"/>
      <c r="DD214" s="269"/>
      <c r="DE214" s="269"/>
      <c r="DF214" s="269"/>
      <c r="DG214" s="269"/>
      <c r="DH214" s="269"/>
      <c r="DI214" s="269"/>
      <c r="DJ214" s="269"/>
      <c r="DK214" s="269"/>
      <c r="DL214" s="269"/>
      <c r="DM214" s="269"/>
      <c r="DN214" s="269"/>
      <c r="DO214" s="269"/>
      <c r="DP214" s="269"/>
      <c r="DQ214" s="269"/>
      <c r="DR214" s="269"/>
      <c r="DS214" s="269"/>
      <c r="DT214" s="269"/>
      <c r="DU214" s="269"/>
      <c r="DV214" s="269"/>
      <c r="DW214" s="269"/>
      <c r="DX214" s="269"/>
      <c r="DY214" s="269"/>
      <c r="DZ214" s="269"/>
      <c r="EA214" s="269"/>
      <c r="EB214" s="269"/>
      <c r="EC214" s="269"/>
      <c r="ED214" s="269"/>
      <c r="EE214" s="269"/>
      <c r="EF214" s="269"/>
      <c r="EG214" s="269"/>
      <c r="EH214" s="269"/>
      <c r="EI214" s="269"/>
      <c r="EJ214" s="269"/>
      <c r="EK214" s="269"/>
      <c r="EL214" s="269"/>
      <c r="EM214" s="269"/>
      <c r="EN214" s="269"/>
      <c r="EO214" s="269"/>
      <c r="EP214" s="269"/>
      <c r="EQ214" s="269"/>
      <c r="ER214" s="269"/>
      <c r="ES214" s="269"/>
      <c r="ET214" s="470"/>
      <c r="EU214" s="470"/>
      <c r="EV214" s="470"/>
      <c r="EW214" s="470"/>
      <c r="EX214" s="470"/>
      <c r="EY214" s="470"/>
      <c r="EZ214" s="470"/>
      <c r="FA214" s="470"/>
      <c r="FB214" s="470"/>
      <c r="FC214" s="470"/>
      <c r="FD214" s="470"/>
      <c r="FE214" s="470"/>
      <c r="FF214" s="470"/>
      <c r="FG214" s="470"/>
      <c r="FH214" s="470"/>
      <c r="FI214" s="470"/>
      <c r="FJ214" s="470"/>
      <c r="FK214" s="470"/>
      <c r="FL214" s="470"/>
      <c r="FM214" s="470"/>
      <c r="FN214" s="470"/>
      <c r="FO214" s="470"/>
      <c r="FP214" s="470"/>
      <c r="FQ214" s="269"/>
      <c r="FR214" s="543"/>
      <c r="FS214" s="269"/>
      <c r="FT214" s="544"/>
      <c r="FU214" s="545"/>
      <c r="FV214" s="80"/>
      <c r="FW214" s="80"/>
      <c r="FX214" s="80"/>
      <c r="FY214" s="80"/>
      <c r="FZ214" s="80"/>
      <c r="GA214" s="80"/>
      <c r="GB214" s="80"/>
      <c r="GC214" s="80"/>
      <c r="GD214" s="80"/>
      <c r="GE214" s="80"/>
      <c r="GF214" s="80"/>
      <c r="GG214" s="80"/>
      <c r="GH214" s="80"/>
      <c r="GI214" s="80"/>
      <c r="GJ214" s="80"/>
      <c r="GK214" s="80"/>
    </row>
    <row r="215" ht="15.75" customHeight="1">
      <c r="A215" s="80"/>
      <c r="B215" s="80" t="s">
        <v>218</v>
      </c>
      <c r="C215" s="146">
        <v>4.0</v>
      </c>
      <c r="D215" s="146">
        <v>4.0</v>
      </c>
      <c r="E215" s="146">
        <v>4.0</v>
      </c>
      <c r="F215" s="146">
        <v>4.0</v>
      </c>
      <c r="G215" s="146">
        <v>6.0</v>
      </c>
      <c r="H215" s="146">
        <v>6.0</v>
      </c>
      <c r="I215" s="146">
        <v>9.0</v>
      </c>
      <c r="J215" s="146"/>
      <c r="K215" s="146"/>
      <c r="L215" s="146"/>
      <c r="M215" s="146"/>
      <c r="N215" s="146"/>
      <c r="O215" s="146"/>
      <c r="P215" s="146"/>
      <c r="Q215" s="146"/>
      <c r="R215" s="146"/>
      <c r="S215" s="146"/>
      <c r="T215" s="146"/>
      <c r="U215" s="146"/>
      <c r="V215" s="146"/>
      <c r="W215" s="80"/>
      <c r="X215" s="80"/>
      <c r="Y215" s="80"/>
      <c r="Z215" s="80"/>
      <c r="AA215" s="80"/>
      <c r="AB215" s="80"/>
      <c r="AC215" s="80"/>
      <c r="AD215" s="80"/>
      <c r="AE215" s="269"/>
      <c r="AF215" s="269"/>
      <c r="AG215" s="269"/>
      <c r="AH215" s="269"/>
      <c r="AI215" s="269"/>
      <c r="AJ215" s="269"/>
      <c r="AK215" s="269"/>
      <c r="AL215" s="269"/>
      <c r="AM215" s="269"/>
      <c r="AN215" s="269"/>
      <c r="AO215" s="269"/>
      <c r="AP215" s="269"/>
      <c r="AQ215" s="269"/>
      <c r="AR215" s="269"/>
      <c r="AS215" s="269"/>
      <c r="AT215" s="269"/>
      <c r="AU215" s="269"/>
      <c r="AV215" s="269"/>
      <c r="AW215" s="269"/>
      <c r="AX215" s="269"/>
      <c r="AY215" s="269"/>
      <c r="AZ215" s="269"/>
      <c r="BA215" s="269"/>
      <c r="BB215" s="269"/>
      <c r="BC215" s="269"/>
      <c r="BD215" s="269"/>
      <c r="BE215" s="269"/>
      <c r="BF215" s="269"/>
      <c r="BG215" s="269"/>
      <c r="BH215" s="80"/>
      <c r="BI215" s="269"/>
      <c r="BJ215" s="269"/>
      <c r="BK215" s="269"/>
      <c r="BL215" s="269"/>
      <c r="BM215" s="269"/>
      <c r="BN215" s="269"/>
      <c r="BO215" s="269"/>
      <c r="BP215" s="269"/>
      <c r="BQ215" s="269"/>
      <c r="BR215" s="269"/>
      <c r="BS215" s="269"/>
      <c r="BT215" s="269"/>
      <c r="BU215" s="269"/>
      <c r="BV215" s="269"/>
      <c r="BW215" s="269"/>
      <c r="BX215" s="269"/>
      <c r="BY215" s="269"/>
      <c r="BZ215" s="269"/>
      <c r="CA215" s="269"/>
      <c r="CB215" s="269"/>
      <c r="CC215" s="269"/>
      <c r="CD215" s="269"/>
      <c r="CE215" s="269"/>
      <c r="CF215" s="269"/>
      <c r="CG215" s="269"/>
      <c r="CH215" s="269"/>
      <c r="CI215" s="269"/>
      <c r="CJ215" s="269"/>
      <c r="CK215" s="269"/>
      <c r="CL215" s="269"/>
      <c r="CM215" s="269"/>
      <c r="CN215" s="269"/>
      <c r="CO215" s="269"/>
      <c r="CP215" s="269"/>
      <c r="CQ215" s="269"/>
      <c r="CR215" s="269"/>
      <c r="CS215" s="269"/>
      <c r="CT215" s="269"/>
      <c r="CU215" s="269"/>
      <c r="CV215" s="269"/>
      <c r="CW215" s="269"/>
      <c r="CX215" s="269"/>
      <c r="CY215" s="269"/>
      <c r="CZ215" s="269"/>
      <c r="DA215" s="269"/>
      <c r="DB215" s="269"/>
      <c r="DC215" s="269"/>
      <c r="DD215" s="269"/>
      <c r="DE215" s="269"/>
      <c r="DF215" s="269"/>
      <c r="DG215" s="269"/>
      <c r="DH215" s="269"/>
      <c r="DI215" s="269"/>
      <c r="DJ215" s="269"/>
      <c r="DK215" s="269"/>
      <c r="DL215" s="269"/>
      <c r="DM215" s="269"/>
      <c r="DN215" s="269"/>
      <c r="DO215" s="269"/>
      <c r="DP215" s="269"/>
      <c r="DQ215" s="269"/>
      <c r="DR215" s="269"/>
      <c r="DS215" s="269"/>
      <c r="DT215" s="269"/>
      <c r="DU215" s="269"/>
      <c r="DV215" s="269"/>
      <c r="DW215" s="269"/>
      <c r="DX215" s="269"/>
      <c r="DY215" s="269"/>
      <c r="DZ215" s="269"/>
      <c r="EA215" s="269"/>
      <c r="EB215" s="269"/>
      <c r="EC215" s="269"/>
      <c r="ED215" s="269"/>
      <c r="EE215" s="269"/>
      <c r="EF215" s="269"/>
      <c r="EG215" s="269"/>
      <c r="EH215" s="269"/>
      <c r="EI215" s="269"/>
      <c r="EJ215" s="269"/>
      <c r="EK215" s="269"/>
      <c r="EL215" s="269"/>
      <c r="EM215" s="269"/>
      <c r="EN215" s="269"/>
      <c r="EO215" s="269"/>
      <c r="EP215" s="269"/>
      <c r="EQ215" s="269"/>
      <c r="ER215" s="269"/>
      <c r="ES215" s="269"/>
      <c r="ET215" s="470"/>
      <c r="EU215" s="470"/>
      <c r="EV215" s="470"/>
      <c r="EW215" s="470"/>
      <c r="EX215" s="470"/>
      <c r="EY215" s="470"/>
      <c r="EZ215" s="470"/>
      <c r="FA215" s="470"/>
      <c r="FB215" s="470"/>
      <c r="FC215" s="470"/>
      <c r="FD215" s="470"/>
      <c r="FE215" s="470"/>
      <c r="FF215" s="470"/>
      <c r="FG215" s="470"/>
      <c r="FH215" s="470"/>
      <c r="FI215" s="470"/>
      <c r="FJ215" s="470"/>
      <c r="FK215" s="470"/>
      <c r="FL215" s="470"/>
      <c r="FM215" s="470"/>
      <c r="FN215" s="470"/>
      <c r="FO215" s="470"/>
      <c r="FP215" s="470"/>
      <c r="FQ215" s="269"/>
      <c r="FR215" s="543"/>
      <c r="FS215" s="269"/>
      <c r="FT215" s="544"/>
      <c r="FU215" s="545"/>
      <c r="FV215" s="80"/>
      <c r="FW215" s="80"/>
      <c r="FX215" s="80"/>
      <c r="FY215" s="80"/>
      <c r="FZ215" s="80"/>
      <c r="GA215" s="80"/>
      <c r="GB215" s="80"/>
      <c r="GC215" s="80"/>
      <c r="GD215" s="80"/>
      <c r="GE215" s="80"/>
      <c r="GF215" s="80"/>
      <c r="GG215" s="80"/>
      <c r="GH215" s="80"/>
      <c r="GI215" s="80"/>
      <c r="GJ215" s="80"/>
      <c r="GK215" s="80"/>
    </row>
    <row r="216" ht="15.75" customHeight="1">
      <c r="A216" s="80"/>
      <c r="B216" s="80" t="s">
        <v>219</v>
      </c>
      <c r="C216" s="146">
        <v>10.0</v>
      </c>
      <c r="D216" s="146">
        <v>12.0</v>
      </c>
      <c r="E216" s="146">
        <v>16.0</v>
      </c>
      <c r="F216" s="298">
        <v>16.0</v>
      </c>
      <c r="G216" s="298">
        <v>31.0</v>
      </c>
      <c r="H216" s="298">
        <v>38.0</v>
      </c>
      <c r="I216" s="298">
        <v>55.0</v>
      </c>
      <c r="J216" s="146"/>
      <c r="K216" s="146"/>
      <c r="L216" s="146"/>
      <c r="M216" s="146"/>
      <c r="N216" s="146"/>
      <c r="O216" s="146"/>
      <c r="P216" s="146"/>
      <c r="Q216" s="146"/>
      <c r="R216" s="146"/>
      <c r="S216" s="146"/>
      <c r="T216" s="146"/>
      <c r="U216" s="146"/>
      <c r="V216" s="146"/>
      <c r="W216" s="80"/>
      <c r="X216" s="80"/>
      <c r="Y216" s="80"/>
      <c r="Z216" s="80"/>
      <c r="AA216" s="80"/>
      <c r="AB216" s="80"/>
      <c r="AC216" s="80"/>
      <c r="AD216" s="80"/>
      <c r="AE216" s="269"/>
      <c r="AF216" s="269"/>
      <c r="AG216" s="269"/>
      <c r="AH216" s="269"/>
      <c r="AI216" s="269"/>
      <c r="AJ216" s="269"/>
      <c r="AK216" s="269"/>
      <c r="AL216" s="269"/>
      <c r="AM216" s="269"/>
      <c r="AN216" s="269"/>
      <c r="AO216" s="269"/>
      <c r="AP216" s="269"/>
      <c r="AQ216" s="269"/>
      <c r="AR216" s="269"/>
      <c r="AS216" s="269"/>
      <c r="AT216" s="269"/>
      <c r="AU216" s="269"/>
      <c r="AV216" s="269"/>
      <c r="AW216" s="269"/>
      <c r="AX216" s="269"/>
      <c r="AY216" s="269"/>
      <c r="AZ216" s="269"/>
      <c r="BA216" s="269"/>
      <c r="BB216" s="269"/>
      <c r="BC216" s="269"/>
      <c r="BD216" s="269"/>
      <c r="BE216" s="269"/>
      <c r="BF216" s="269"/>
      <c r="BG216" s="269"/>
      <c r="BH216" s="80"/>
      <c r="BI216" s="269"/>
      <c r="BJ216" s="269"/>
      <c r="BK216" s="269"/>
      <c r="BL216" s="269"/>
      <c r="BM216" s="269"/>
      <c r="BN216" s="269"/>
      <c r="BO216" s="269"/>
      <c r="BP216" s="269"/>
      <c r="BQ216" s="269"/>
      <c r="BR216" s="269"/>
      <c r="BS216" s="269"/>
      <c r="BT216" s="269"/>
      <c r="BU216" s="269"/>
      <c r="BV216" s="269"/>
      <c r="BW216" s="269"/>
      <c r="BX216" s="269"/>
      <c r="BY216" s="269"/>
      <c r="BZ216" s="269"/>
      <c r="CA216" s="269"/>
      <c r="CB216" s="269"/>
      <c r="CC216" s="269"/>
      <c r="CD216" s="269"/>
      <c r="CE216" s="269"/>
      <c r="CF216" s="269"/>
      <c r="CG216" s="269"/>
      <c r="CH216" s="269"/>
      <c r="CI216" s="269"/>
      <c r="CJ216" s="269"/>
      <c r="CK216" s="269"/>
      <c r="CL216" s="269"/>
      <c r="CM216" s="269"/>
      <c r="CN216" s="269"/>
      <c r="CO216" s="269"/>
      <c r="CP216" s="269"/>
      <c r="CQ216" s="269"/>
      <c r="CR216" s="269"/>
      <c r="CS216" s="269"/>
      <c r="CT216" s="269"/>
      <c r="CU216" s="269"/>
      <c r="CV216" s="269"/>
      <c r="CW216" s="269"/>
      <c r="CX216" s="269"/>
      <c r="CY216" s="269"/>
      <c r="CZ216" s="269"/>
      <c r="DA216" s="269"/>
      <c r="DB216" s="269"/>
      <c r="DC216" s="269"/>
      <c r="DD216" s="269"/>
      <c r="DE216" s="269"/>
      <c r="DF216" s="269"/>
      <c r="DG216" s="269"/>
      <c r="DH216" s="269"/>
      <c r="DI216" s="269"/>
      <c r="DJ216" s="269"/>
      <c r="DK216" s="269"/>
      <c r="DL216" s="269"/>
      <c r="DM216" s="269"/>
      <c r="DN216" s="269"/>
      <c r="DO216" s="269"/>
      <c r="DP216" s="269"/>
      <c r="DQ216" s="269"/>
      <c r="DR216" s="269"/>
      <c r="DS216" s="269"/>
      <c r="DT216" s="269"/>
      <c r="DU216" s="269"/>
      <c r="DV216" s="269"/>
      <c r="DW216" s="269"/>
      <c r="DX216" s="269"/>
      <c r="DY216" s="269"/>
      <c r="DZ216" s="269"/>
      <c r="EA216" s="269"/>
      <c r="EB216" s="269"/>
      <c r="EC216" s="269"/>
      <c r="ED216" s="269"/>
      <c r="EE216" s="269"/>
      <c r="EF216" s="269"/>
      <c r="EG216" s="269"/>
      <c r="EH216" s="269"/>
      <c r="EI216" s="269"/>
      <c r="EJ216" s="269"/>
      <c r="EK216" s="269"/>
      <c r="EL216" s="269"/>
      <c r="EM216" s="269"/>
      <c r="EN216" s="269"/>
      <c r="EO216" s="269"/>
      <c r="EP216" s="269"/>
      <c r="EQ216" s="269"/>
      <c r="ER216" s="269"/>
      <c r="ES216" s="269"/>
      <c r="ET216" s="470"/>
      <c r="EU216" s="470"/>
      <c r="EV216" s="470"/>
      <c r="EW216" s="470"/>
      <c r="EX216" s="470"/>
      <c r="EY216" s="470"/>
      <c r="EZ216" s="470"/>
      <c r="FA216" s="470"/>
      <c r="FB216" s="470"/>
      <c r="FC216" s="470"/>
      <c r="FD216" s="470"/>
      <c r="FE216" s="470"/>
      <c r="FF216" s="470"/>
      <c r="FG216" s="470"/>
      <c r="FH216" s="470"/>
      <c r="FI216" s="470"/>
      <c r="FJ216" s="470"/>
      <c r="FK216" s="470"/>
      <c r="FL216" s="470"/>
      <c r="FM216" s="470"/>
      <c r="FN216" s="470"/>
      <c r="FO216" s="470"/>
      <c r="FP216" s="470"/>
      <c r="FQ216" s="269"/>
      <c r="FR216" s="543"/>
      <c r="FS216" s="269"/>
      <c r="FT216" s="544"/>
      <c r="FU216" s="545"/>
      <c r="FV216" s="80"/>
      <c r="FW216" s="80"/>
      <c r="FX216" s="80"/>
      <c r="FY216" s="80"/>
      <c r="FZ216" s="80"/>
      <c r="GA216" s="80"/>
      <c r="GB216" s="80"/>
      <c r="GC216" s="80"/>
      <c r="GD216" s="80"/>
      <c r="GE216" s="80"/>
      <c r="GF216" s="80"/>
      <c r="GG216" s="80"/>
      <c r="GH216" s="80"/>
      <c r="GI216" s="80"/>
      <c r="GJ216" s="80"/>
      <c r="GK216" s="80"/>
    </row>
    <row r="217" ht="15.75" customHeight="1">
      <c r="A217" s="80"/>
      <c r="B217" s="80" t="s">
        <v>220</v>
      </c>
      <c r="C217" s="146">
        <v>2.0</v>
      </c>
      <c r="D217" s="146">
        <v>2.0</v>
      </c>
      <c r="E217" s="146">
        <v>2.0</v>
      </c>
      <c r="F217" s="146">
        <v>2.0</v>
      </c>
      <c r="G217" s="146">
        <v>3.0</v>
      </c>
      <c r="H217" s="146">
        <v>3.0</v>
      </c>
      <c r="I217" s="146">
        <v>3.0</v>
      </c>
      <c r="J217" s="146"/>
      <c r="K217" s="146"/>
      <c r="L217" s="146"/>
      <c r="M217" s="146"/>
      <c r="N217" s="146"/>
      <c r="O217" s="146"/>
      <c r="P217" s="146"/>
      <c r="Q217" s="146"/>
      <c r="R217" s="146"/>
      <c r="S217" s="146"/>
      <c r="T217" s="146"/>
      <c r="U217" s="146"/>
      <c r="V217" s="146"/>
      <c r="W217" s="80"/>
      <c r="X217" s="80"/>
      <c r="Y217" s="80"/>
      <c r="Z217" s="80"/>
      <c r="AA217" s="80"/>
      <c r="AB217" s="80"/>
      <c r="AC217" s="80"/>
      <c r="AD217" s="80"/>
      <c r="AE217" s="269"/>
      <c r="AF217" s="269"/>
      <c r="AG217" s="269"/>
      <c r="AH217" s="269"/>
      <c r="AI217" s="269"/>
      <c r="AJ217" s="269"/>
      <c r="AK217" s="269"/>
      <c r="AL217" s="269"/>
      <c r="AM217" s="269"/>
      <c r="AN217" s="269"/>
      <c r="AO217" s="269"/>
      <c r="AP217" s="269"/>
      <c r="AQ217" s="269"/>
      <c r="AR217" s="269"/>
      <c r="AS217" s="269"/>
      <c r="AT217" s="269"/>
      <c r="AU217" s="269"/>
      <c r="AV217" s="269"/>
      <c r="AW217" s="269"/>
      <c r="AX217" s="269"/>
      <c r="AY217" s="269"/>
      <c r="AZ217" s="269"/>
      <c r="BA217" s="269"/>
      <c r="BB217" s="269"/>
      <c r="BC217" s="269"/>
      <c r="BD217" s="269"/>
      <c r="BE217" s="269"/>
      <c r="BF217" s="269"/>
      <c r="BG217" s="269"/>
      <c r="BH217" s="80"/>
      <c r="BI217" s="269"/>
      <c r="BJ217" s="269"/>
      <c r="BK217" s="269"/>
      <c r="BL217" s="269"/>
      <c r="BM217" s="269"/>
      <c r="BN217" s="269"/>
      <c r="BO217" s="269"/>
      <c r="BP217" s="269"/>
      <c r="BQ217" s="269"/>
      <c r="BR217" s="269"/>
      <c r="BS217" s="269"/>
      <c r="BT217" s="269"/>
      <c r="BU217" s="269"/>
      <c r="BV217" s="269"/>
      <c r="BW217" s="269"/>
      <c r="BX217" s="269"/>
      <c r="BY217" s="269"/>
      <c r="BZ217" s="269"/>
      <c r="CA217" s="269"/>
      <c r="CB217" s="269"/>
      <c r="CC217" s="269"/>
      <c r="CD217" s="269"/>
      <c r="CE217" s="269"/>
      <c r="CF217" s="269"/>
      <c r="CG217" s="269"/>
      <c r="CH217" s="269"/>
      <c r="CI217" s="269"/>
      <c r="CJ217" s="269"/>
      <c r="CK217" s="269"/>
      <c r="CL217" s="269"/>
      <c r="CM217" s="269"/>
      <c r="CN217" s="269"/>
      <c r="CO217" s="269"/>
      <c r="CP217" s="269"/>
      <c r="CQ217" s="269"/>
      <c r="CR217" s="269"/>
      <c r="CS217" s="269"/>
      <c r="CT217" s="269"/>
      <c r="CU217" s="269"/>
      <c r="CV217" s="269"/>
      <c r="CW217" s="269"/>
      <c r="CX217" s="269"/>
      <c r="CY217" s="269"/>
      <c r="CZ217" s="269"/>
      <c r="DA217" s="269"/>
      <c r="DB217" s="269"/>
      <c r="DC217" s="269"/>
      <c r="DD217" s="269"/>
      <c r="DE217" s="269"/>
      <c r="DF217" s="269"/>
      <c r="DG217" s="269"/>
      <c r="DH217" s="269"/>
      <c r="DI217" s="269"/>
      <c r="DJ217" s="269"/>
      <c r="DK217" s="269"/>
      <c r="DL217" s="269"/>
      <c r="DM217" s="269"/>
      <c r="DN217" s="269"/>
      <c r="DO217" s="269"/>
      <c r="DP217" s="269"/>
      <c r="DQ217" s="269"/>
      <c r="DR217" s="269"/>
      <c r="DS217" s="269"/>
      <c r="DT217" s="269"/>
      <c r="DU217" s="269"/>
      <c r="DV217" s="269"/>
      <c r="DW217" s="269"/>
      <c r="DX217" s="269"/>
      <c r="DY217" s="269"/>
      <c r="DZ217" s="269"/>
      <c r="EA217" s="269"/>
      <c r="EB217" s="269"/>
      <c r="EC217" s="269"/>
      <c r="ED217" s="269"/>
      <c r="EE217" s="269"/>
      <c r="EF217" s="269"/>
      <c r="EG217" s="269"/>
      <c r="EH217" s="269"/>
      <c r="EI217" s="269"/>
      <c r="EJ217" s="269"/>
      <c r="EK217" s="269"/>
      <c r="EL217" s="269"/>
      <c r="EM217" s="269"/>
      <c r="EN217" s="269"/>
      <c r="EO217" s="269"/>
      <c r="EP217" s="269"/>
      <c r="EQ217" s="269"/>
      <c r="ER217" s="269"/>
      <c r="ES217" s="269"/>
      <c r="ET217" s="470"/>
      <c r="EU217" s="470"/>
      <c r="EV217" s="470"/>
      <c r="EW217" s="470"/>
      <c r="EX217" s="470"/>
      <c r="EY217" s="470"/>
      <c r="EZ217" s="470"/>
      <c r="FA217" s="470"/>
      <c r="FB217" s="470"/>
      <c r="FC217" s="470"/>
      <c r="FD217" s="470"/>
      <c r="FE217" s="470"/>
      <c r="FF217" s="470"/>
      <c r="FG217" s="470"/>
      <c r="FH217" s="470"/>
      <c r="FI217" s="470"/>
      <c r="FJ217" s="470"/>
      <c r="FK217" s="470"/>
      <c r="FL217" s="470"/>
      <c r="FM217" s="470"/>
      <c r="FN217" s="470"/>
      <c r="FO217" s="470"/>
      <c r="FP217" s="470"/>
      <c r="FQ217" s="269"/>
      <c r="FR217" s="543"/>
      <c r="FS217" s="269"/>
      <c r="FT217" s="544"/>
      <c r="FU217" s="545"/>
      <c r="FV217" s="80"/>
      <c r="FW217" s="80"/>
      <c r="FX217" s="80"/>
      <c r="FY217" s="80"/>
      <c r="FZ217" s="80"/>
      <c r="GA217" s="80"/>
      <c r="GB217" s="80"/>
      <c r="GC217" s="80"/>
      <c r="GD217" s="80"/>
      <c r="GE217" s="80"/>
      <c r="GF217" s="80"/>
      <c r="GG217" s="80"/>
      <c r="GH217" s="80"/>
      <c r="GI217" s="80"/>
      <c r="GJ217" s="80"/>
      <c r="GK217" s="80"/>
    </row>
    <row r="218" ht="15.75" customHeight="1">
      <c r="A218" s="80"/>
      <c r="B218" s="80" t="s">
        <v>221</v>
      </c>
      <c r="C218" s="146"/>
      <c r="D218" s="146"/>
      <c r="E218" s="146"/>
      <c r="F218" s="146"/>
      <c r="G218" s="146"/>
      <c r="H218" s="146"/>
      <c r="I218" s="146">
        <v>3.0</v>
      </c>
      <c r="J218" s="146"/>
      <c r="K218" s="146"/>
      <c r="L218" s="146"/>
      <c r="M218" s="146"/>
      <c r="N218" s="146"/>
      <c r="O218" s="146"/>
      <c r="P218" s="146"/>
      <c r="Q218" s="146"/>
      <c r="R218" s="146"/>
      <c r="S218" s="146"/>
      <c r="T218" s="146"/>
      <c r="U218" s="146"/>
      <c r="V218" s="146"/>
      <c r="W218" s="80"/>
      <c r="X218" s="80"/>
      <c r="Y218" s="80"/>
      <c r="Z218" s="80"/>
      <c r="AA218" s="80"/>
      <c r="AB218" s="80"/>
      <c r="AC218" s="80"/>
      <c r="AD218" s="80"/>
      <c r="AE218" s="269"/>
      <c r="AF218" s="269"/>
      <c r="AG218" s="269"/>
      <c r="AH218" s="269"/>
      <c r="AI218" s="269"/>
      <c r="AJ218" s="269"/>
      <c r="AK218" s="269"/>
      <c r="AL218" s="269"/>
      <c r="AM218" s="269"/>
      <c r="AN218" s="269"/>
      <c r="AO218" s="269"/>
      <c r="AP218" s="269"/>
      <c r="AQ218" s="269"/>
      <c r="AR218" s="269"/>
      <c r="AS218" s="269"/>
      <c r="AT218" s="269"/>
      <c r="AU218" s="269"/>
      <c r="AV218" s="269"/>
      <c r="AW218" s="269"/>
      <c r="AX218" s="269"/>
      <c r="AY218" s="269"/>
      <c r="AZ218" s="269"/>
      <c r="BA218" s="269"/>
      <c r="BB218" s="269"/>
      <c r="BC218" s="269"/>
      <c r="BD218" s="269"/>
      <c r="BE218" s="269"/>
      <c r="BF218" s="269"/>
      <c r="BG218" s="269"/>
      <c r="BH218" s="80"/>
      <c r="BI218" s="269"/>
      <c r="BJ218" s="269"/>
      <c r="BK218" s="269"/>
      <c r="BL218" s="269"/>
      <c r="BM218" s="269"/>
      <c r="BN218" s="269"/>
      <c r="BO218" s="269"/>
      <c r="BP218" s="269"/>
      <c r="BQ218" s="269"/>
      <c r="BR218" s="269"/>
      <c r="BS218" s="269"/>
      <c r="BT218" s="269"/>
      <c r="BU218" s="269"/>
      <c r="BV218" s="269"/>
      <c r="BW218" s="269"/>
      <c r="BX218" s="269"/>
      <c r="BY218" s="269"/>
      <c r="BZ218" s="269"/>
      <c r="CA218" s="269"/>
      <c r="CB218" s="269"/>
      <c r="CC218" s="269"/>
      <c r="CD218" s="269"/>
      <c r="CE218" s="269"/>
      <c r="CF218" s="269"/>
      <c r="CG218" s="269"/>
      <c r="CH218" s="269"/>
      <c r="CI218" s="269"/>
      <c r="CJ218" s="269"/>
      <c r="CK218" s="269"/>
      <c r="CL218" s="269"/>
      <c r="CM218" s="269"/>
      <c r="CN218" s="269"/>
      <c r="CO218" s="269"/>
      <c r="CP218" s="269"/>
      <c r="CQ218" s="269"/>
      <c r="CR218" s="269"/>
      <c r="CS218" s="269"/>
      <c r="CT218" s="269"/>
      <c r="CU218" s="269"/>
      <c r="CV218" s="269"/>
      <c r="CW218" s="269"/>
      <c r="CX218" s="269"/>
      <c r="CY218" s="269"/>
      <c r="CZ218" s="269"/>
      <c r="DA218" s="269"/>
      <c r="DB218" s="269"/>
      <c r="DC218" s="269"/>
      <c r="DD218" s="269"/>
      <c r="DE218" s="269"/>
      <c r="DF218" s="269"/>
      <c r="DG218" s="269"/>
      <c r="DH218" s="269"/>
      <c r="DI218" s="269"/>
      <c r="DJ218" s="269"/>
      <c r="DK218" s="269"/>
      <c r="DL218" s="269"/>
      <c r="DM218" s="269"/>
      <c r="DN218" s="269"/>
      <c r="DO218" s="269"/>
      <c r="DP218" s="269"/>
      <c r="DQ218" s="269"/>
      <c r="DR218" s="269"/>
      <c r="DS218" s="269"/>
      <c r="DT218" s="269"/>
      <c r="DU218" s="269"/>
      <c r="DV218" s="269"/>
      <c r="DW218" s="269"/>
      <c r="DX218" s="269"/>
      <c r="DY218" s="269"/>
      <c r="DZ218" s="269"/>
      <c r="EA218" s="269"/>
      <c r="EB218" s="269"/>
      <c r="EC218" s="269"/>
      <c r="ED218" s="269"/>
      <c r="EE218" s="269"/>
      <c r="EF218" s="269"/>
      <c r="EG218" s="269"/>
      <c r="EH218" s="269"/>
      <c r="EI218" s="269"/>
      <c r="EJ218" s="269"/>
      <c r="EK218" s="269"/>
      <c r="EL218" s="269"/>
      <c r="EM218" s="269"/>
      <c r="EN218" s="269"/>
      <c r="EO218" s="269"/>
      <c r="EP218" s="269"/>
      <c r="EQ218" s="269"/>
      <c r="ER218" s="269"/>
      <c r="ES218" s="269"/>
      <c r="ET218" s="470"/>
      <c r="EU218" s="470"/>
      <c r="EV218" s="470"/>
      <c r="EW218" s="470"/>
      <c r="EX218" s="470"/>
      <c r="EY218" s="470"/>
      <c r="EZ218" s="470"/>
      <c r="FA218" s="470"/>
      <c r="FB218" s="470"/>
      <c r="FC218" s="470"/>
      <c r="FD218" s="470"/>
      <c r="FE218" s="470"/>
      <c r="FF218" s="470"/>
      <c r="FG218" s="470"/>
      <c r="FH218" s="470"/>
      <c r="FI218" s="470"/>
      <c r="FJ218" s="470"/>
      <c r="FK218" s="470"/>
      <c r="FL218" s="470"/>
      <c r="FM218" s="470"/>
      <c r="FN218" s="470"/>
      <c r="FO218" s="470"/>
      <c r="FP218" s="470"/>
      <c r="FQ218" s="269"/>
      <c r="FR218" s="543"/>
      <c r="FS218" s="269"/>
      <c r="FT218" s="544"/>
      <c r="FU218" s="545"/>
      <c r="FV218" s="80"/>
      <c r="FW218" s="80"/>
      <c r="FX218" s="80"/>
      <c r="FY218" s="80"/>
      <c r="FZ218" s="80"/>
      <c r="GA218" s="80"/>
      <c r="GB218" s="80"/>
      <c r="GC218" s="80"/>
      <c r="GD218" s="80"/>
      <c r="GE218" s="80"/>
      <c r="GF218" s="80"/>
      <c r="GG218" s="80"/>
      <c r="GH218" s="80"/>
      <c r="GI218" s="80"/>
      <c r="GJ218" s="80"/>
      <c r="GK218" s="80"/>
    </row>
    <row r="219" ht="15.75" customHeight="1">
      <c r="A219" s="80"/>
      <c r="B219" s="80" t="s">
        <v>222</v>
      </c>
      <c r="C219" s="146">
        <v>13.0</v>
      </c>
      <c r="D219" s="146">
        <v>14.0</v>
      </c>
      <c r="E219" s="146">
        <v>17.0</v>
      </c>
      <c r="F219" s="146">
        <v>17.0</v>
      </c>
      <c r="G219" s="146">
        <v>19.0</v>
      </c>
      <c r="H219" s="182">
        <v>20.0</v>
      </c>
      <c r="I219" s="182">
        <v>29.0</v>
      </c>
      <c r="J219" s="146"/>
      <c r="K219" s="146"/>
      <c r="L219" s="146"/>
      <c r="M219" s="146"/>
      <c r="N219" s="146"/>
      <c r="O219" s="146"/>
      <c r="P219" s="146"/>
      <c r="Q219" s="146"/>
      <c r="R219" s="146"/>
      <c r="S219" s="146"/>
      <c r="T219" s="146"/>
      <c r="U219" s="146"/>
      <c r="V219" s="146"/>
      <c r="W219" s="80"/>
      <c r="X219" s="80"/>
      <c r="Y219" s="80"/>
      <c r="Z219" s="80"/>
      <c r="AA219" s="80"/>
      <c r="AB219" s="80"/>
      <c r="AC219" s="80"/>
      <c r="AD219" s="80"/>
      <c r="AE219" s="269"/>
      <c r="AF219" s="269"/>
      <c r="AG219" s="269"/>
      <c r="AH219" s="269"/>
      <c r="AI219" s="269"/>
      <c r="AJ219" s="269"/>
      <c r="AK219" s="269"/>
      <c r="AL219" s="269"/>
      <c r="AM219" s="269"/>
      <c r="AN219" s="269"/>
      <c r="AO219" s="269"/>
      <c r="AP219" s="269"/>
      <c r="AQ219" s="269"/>
      <c r="AR219" s="269"/>
      <c r="AS219" s="269"/>
      <c r="AT219" s="269"/>
      <c r="AU219" s="269"/>
      <c r="AV219" s="269"/>
      <c r="AW219" s="269"/>
      <c r="AX219" s="269"/>
      <c r="AY219" s="269"/>
      <c r="AZ219" s="269"/>
      <c r="BA219" s="269"/>
      <c r="BB219" s="269"/>
      <c r="BC219" s="269"/>
      <c r="BD219" s="269"/>
      <c r="BE219" s="269"/>
      <c r="BF219" s="269"/>
      <c r="BG219" s="269"/>
      <c r="BH219" s="80"/>
      <c r="BI219" s="269"/>
      <c r="BJ219" s="269"/>
      <c r="BK219" s="269"/>
      <c r="BL219" s="269"/>
      <c r="BM219" s="269"/>
      <c r="BN219" s="269"/>
      <c r="BO219" s="269"/>
      <c r="BP219" s="269"/>
      <c r="BQ219" s="269"/>
      <c r="BR219" s="269"/>
      <c r="BS219" s="269"/>
      <c r="BT219" s="269"/>
      <c r="BU219" s="269"/>
      <c r="BV219" s="269"/>
      <c r="BW219" s="269"/>
      <c r="BX219" s="269"/>
      <c r="BY219" s="269"/>
      <c r="BZ219" s="269"/>
      <c r="CA219" s="269"/>
      <c r="CB219" s="269"/>
      <c r="CC219" s="269"/>
      <c r="CD219" s="269"/>
      <c r="CE219" s="269"/>
      <c r="CF219" s="269"/>
      <c r="CG219" s="269"/>
      <c r="CH219" s="269"/>
      <c r="CI219" s="269"/>
      <c r="CJ219" s="269"/>
      <c r="CK219" s="269"/>
      <c r="CL219" s="269"/>
      <c r="CM219" s="269"/>
      <c r="CN219" s="269"/>
      <c r="CO219" s="269"/>
      <c r="CP219" s="269"/>
      <c r="CQ219" s="269"/>
      <c r="CR219" s="269"/>
      <c r="CS219" s="269"/>
      <c r="CT219" s="269"/>
      <c r="CU219" s="269"/>
      <c r="CV219" s="269"/>
      <c r="CW219" s="269"/>
      <c r="CX219" s="269"/>
      <c r="CY219" s="269"/>
      <c r="CZ219" s="269"/>
      <c r="DA219" s="269"/>
      <c r="DB219" s="269"/>
      <c r="DC219" s="269"/>
      <c r="DD219" s="269"/>
      <c r="DE219" s="269"/>
      <c r="DF219" s="269"/>
      <c r="DG219" s="269"/>
      <c r="DH219" s="269"/>
      <c r="DI219" s="269"/>
      <c r="DJ219" s="269"/>
      <c r="DK219" s="269"/>
      <c r="DL219" s="269"/>
      <c r="DM219" s="269"/>
      <c r="DN219" s="269"/>
      <c r="DO219" s="269"/>
      <c r="DP219" s="269"/>
      <c r="DQ219" s="269"/>
      <c r="DR219" s="269"/>
      <c r="DS219" s="269"/>
      <c r="DT219" s="269"/>
      <c r="DU219" s="269"/>
      <c r="DV219" s="269"/>
      <c r="DW219" s="269"/>
      <c r="DX219" s="269"/>
      <c r="DY219" s="269"/>
      <c r="DZ219" s="269"/>
      <c r="EA219" s="269"/>
      <c r="EB219" s="269"/>
      <c r="EC219" s="269"/>
      <c r="ED219" s="269"/>
      <c r="EE219" s="269"/>
      <c r="EF219" s="269"/>
      <c r="EG219" s="269"/>
      <c r="EH219" s="269"/>
      <c r="EI219" s="269"/>
      <c r="EJ219" s="269"/>
      <c r="EK219" s="269"/>
      <c r="EL219" s="269"/>
      <c r="EM219" s="269"/>
      <c r="EN219" s="269"/>
      <c r="EO219" s="269"/>
      <c r="EP219" s="269"/>
      <c r="EQ219" s="269"/>
      <c r="ER219" s="269"/>
      <c r="ES219" s="269"/>
      <c r="ET219" s="470"/>
      <c r="EU219" s="470"/>
      <c r="EV219" s="470"/>
      <c r="EW219" s="470"/>
      <c r="EX219" s="470"/>
      <c r="EY219" s="470"/>
      <c r="EZ219" s="470"/>
      <c r="FA219" s="470"/>
      <c r="FB219" s="470"/>
      <c r="FC219" s="470"/>
      <c r="FD219" s="470"/>
      <c r="FE219" s="470"/>
      <c r="FF219" s="470"/>
      <c r="FG219" s="470"/>
      <c r="FH219" s="470"/>
      <c r="FI219" s="470"/>
      <c r="FJ219" s="470"/>
      <c r="FK219" s="470"/>
      <c r="FL219" s="470"/>
      <c r="FM219" s="470"/>
      <c r="FN219" s="470"/>
      <c r="FO219" s="470"/>
      <c r="FP219" s="470"/>
      <c r="FQ219" s="269"/>
      <c r="FR219" s="543"/>
      <c r="FS219" s="269"/>
      <c r="FT219" s="544"/>
      <c r="FU219" s="545"/>
      <c r="FV219" s="80"/>
      <c r="FW219" s="80"/>
      <c r="FX219" s="80"/>
      <c r="FY219" s="80"/>
      <c r="FZ219" s="80"/>
      <c r="GA219" s="80"/>
      <c r="GB219" s="80"/>
      <c r="GC219" s="80"/>
      <c r="GD219" s="80"/>
      <c r="GE219" s="80"/>
      <c r="GF219" s="80"/>
      <c r="GG219" s="80"/>
      <c r="GH219" s="80"/>
      <c r="GI219" s="80"/>
      <c r="GJ219" s="80"/>
      <c r="GK219" s="80"/>
    </row>
    <row r="220" ht="15.75" customHeight="1">
      <c r="A220" s="80"/>
      <c r="B220" s="80" t="s">
        <v>223</v>
      </c>
      <c r="C220" s="146"/>
      <c r="D220" s="146"/>
      <c r="E220" s="146"/>
      <c r="F220" s="146"/>
      <c r="G220" s="146"/>
      <c r="H220" s="146"/>
      <c r="I220" s="146">
        <v>1.0</v>
      </c>
      <c r="J220" s="146"/>
      <c r="K220" s="146"/>
      <c r="L220" s="146"/>
      <c r="M220" s="146"/>
      <c r="N220" s="146"/>
      <c r="O220" s="146"/>
      <c r="P220" s="146"/>
      <c r="Q220" s="146"/>
      <c r="R220" s="146"/>
      <c r="S220" s="146"/>
      <c r="T220" s="146"/>
      <c r="U220" s="146"/>
      <c r="V220" s="146"/>
      <c r="W220" s="80"/>
      <c r="X220" s="80"/>
      <c r="Y220" s="80"/>
      <c r="Z220" s="80"/>
      <c r="AA220" s="80"/>
      <c r="AB220" s="80"/>
      <c r="AC220" s="80"/>
      <c r="AD220" s="80"/>
      <c r="AE220" s="269"/>
      <c r="AF220" s="269"/>
      <c r="AG220" s="269"/>
      <c r="AH220" s="269"/>
      <c r="AI220" s="269"/>
      <c r="AJ220" s="269"/>
      <c r="AK220" s="269"/>
      <c r="AL220" s="269"/>
      <c r="AM220" s="269"/>
      <c r="AN220" s="269"/>
      <c r="AO220" s="269"/>
      <c r="AP220" s="269"/>
      <c r="AQ220" s="269"/>
      <c r="AR220" s="269"/>
      <c r="AS220" s="269"/>
      <c r="AT220" s="269"/>
      <c r="AU220" s="269"/>
      <c r="AV220" s="269"/>
      <c r="AW220" s="269"/>
      <c r="AX220" s="269"/>
      <c r="AY220" s="269"/>
      <c r="AZ220" s="269"/>
      <c r="BA220" s="269"/>
      <c r="BB220" s="269"/>
      <c r="BC220" s="269"/>
      <c r="BD220" s="269"/>
      <c r="BE220" s="269"/>
      <c r="BF220" s="269"/>
      <c r="BG220" s="269"/>
      <c r="BH220" s="80"/>
      <c r="BI220" s="269"/>
      <c r="BJ220" s="269"/>
      <c r="BK220" s="269"/>
      <c r="BL220" s="269"/>
      <c r="BM220" s="269"/>
      <c r="BN220" s="269"/>
      <c r="BO220" s="269"/>
      <c r="BP220" s="269"/>
      <c r="BQ220" s="269"/>
      <c r="BR220" s="269"/>
      <c r="BS220" s="269"/>
      <c r="BT220" s="269"/>
      <c r="BU220" s="269"/>
      <c r="BV220" s="269"/>
      <c r="BW220" s="269"/>
      <c r="BX220" s="269"/>
      <c r="BY220" s="269"/>
      <c r="BZ220" s="269"/>
      <c r="CA220" s="269"/>
      <c r="CB220" s="269"/>
      <c r="CC220" s="269"/>
      <c r="CD220" s="269"/>
      <c r="CE220" s="269"/>
      <c r="CF220" s="269"/>
      <c r="CG220" s="269"/>
      <c r="CH220" s="269"/>
      <c r="CI220" s="269"/>
      <c r="CJ220" s="269"/>
      <c r="CK220" s="269"/>
      <c r="CL220" s="269"/>
      <c r="CM220" s="269"/>
      <c r="CN220" s="269"/>
      <c r="CO220" s="269"/>
      <c r="CP220" s="269"/>
      <c r="CQ220" s="269"/>
      <c r="CR220" s="269"/>
      <c r="CS220" s="269"/>
      <c r="CT220" s="269"/>
      <c r="CU220" s="269"/>
      <c r="CV220" s="269"/>
      <c r="CW220" s="269"/>
      <c r="CX220" s="269"/>
      <c r="CY220" s="269"/>
      <c r="CZ220" s="269"/>
      <c r="DA220" s="269"/>
      <c r="DB220" s="269"/>
      <c r="DC220" s="269"/>
      <c r="DD220" s="269"/>
      <c r="DE220" s="269"/>
      <c r="DF220" s="269"/>
      <c r="DG220" s="269"/>
      <c r="DH220" s="269"/>
      <c r="DI220" s="269"/>
      <c r="DJ220" s="269"/>
      <c r="DK220" s="269"/>
      <c r="DL220" s="269"/>
      <c r="DM220" s="269"/>
      <c r="DN220" s="269"/>
      <c r="DO220" s="269"/>
      <c r="DP220" s="269"/>
      <c r="DQ220" s="269"/>
      <c r="DR220" s="269"/>
      <c r="DS220" s="269"/>
      <c r="DT220" s="269"/>
      <c r="DU220" s="269"/>
      <c r="DV220" s="269"/>
      <c r="DW220" s="269"/>
      <c r="DX220" s="269"/>
      <c r="DY220" s="269"/>
      <c r="DZ220" s="269"/>
      <c r="EA220" s="269"/>
      <c r="EB220" s="269"/>
      <c r="EC220" s="269"/>
      <c r="ED220" s="269"/>
      <c r="EE220" s="269"/>
      <c r="EF220" s="269"/>
      <c r="EG220" s="269"/>
      <c r="EH220" s="269"/>
      <c r="EI220" s="269"/>
      <c r="EJ220" s="269"/>
      <c r="EK220" s="269"/>
      <c r="EL220" s="269"/>
      <c r="EM220" s="269"/>
      <c r="EN220" s="269"/>
      <c r="EO220" s="269"/>
      <c r="EP220" s="269"/>
      <c r="EQ220" s="269"/>
      <c r="ER220" s="269"/>
      <c r="ES220" s="269"/>
      <c r="ET220" s="470"/>
      <c r="EU220" s="470"/>
      <c r="EV220" s="470"/>
      <c r="EW220" s="470"/>
      <c r="EX220" s="470"/>
      <c r="EY220" s="470"/>
      <c r="EZ220" s="470"/>
      <c r="FA220" s="470"/>
      <c r="FB220" s="470"/>
      <c r="FC220" s="470"/>
      <c r="FD220" s="470"/>
      <c r="FE220" s="470"/>
      <c r="FF220" s="470"/>
      <c r="FG220" s="470"/>
      <c r="FH220" s="470"/>
      <c r="FI220" s="470"/>
      <c r="FJ220" s="470"/>
      <c r="FK220" s="470"/>
      <c r="FL220" s="470"/>
      <c r="FM220" s="470"/>
      <c r="FN220" s="470"/>
      <c r="FO220" s="470"/>
      <c r="FP220" s="470"/>
      <c r="FQ220" s="269"/>
      <c r="FR220" s="543"/>
      <c r="FS220" s="269"/>
      <c r="FT220" s="544"/>
      <c r="FU220" s="545"/>
      <c r="FV220" s="80"/>
      <c r="FW220" s="80"/>
      <c r="FX220" s="80"/>
      <c r="FY220" s="80"/>
      <c r="FZ220" s="80"/>
      <c r="GA220" s="80"/>
      <c r="GB220" s="80"/>
      <c r="GC220" s="80"/>
      <c r="GD220" s="80"/>
      <c r="GE220" s="80"/>
      <c r="GF220" s="80"/>
      <c r="GG220" s="80"/>
      <c r="GH220" s="80"/>
      <c r="GI220" s="80"/>
      <c r="GJ220" s="80"/>
      <c r="GK220" s="80"/>
    </row>
    <row r="221" ht="15.75" customHeight="1">
      <c r="A221" s="80"/>
      <c r="B221" s="80" t="s">
        <v>224</v>
      </c>
      <c r="C221" s="146"/>
      <c r="D221" s="146">
        <v>1.0</v>
      </c>
      <c r="E221" s="146">
        <v>1.0</v>
      </c>
      <c r="F221" s="146">
        <v>1.0</v>
      </c>
      <c r="G221" s="146">
        <v>2.0</v>
      </c>
      <c r="H221" s="146">
        <v>3.0</v>
      </c>
      <c r="I221" s="146">
        <v>4.0</v>
      </c>
      <c r="J221" s="146"/>
      <c r="K221" s="146"/>
      <c r="L221" s="146"/>
      <c r="M221" s="146"/>
      <c r="N221" s="146"/>
      <c r="O221" s="146"/>
      <c r="P221" s="146"/>
      <c r="Q221" s="146"/>
      <c r="R221" s="146"/>
      <c r="S221" s="146"/>
      <c r="T221" s="146"/>
      <c r="U221" s="146"/>
      <c r="V221" s="146"/>
      <c r="W221" s="80"/>
      <c r="X221" s="80"/>
      <c r="Y221" s="80"/>
      <c r="Z221" s="80"/>
      <c r="AA221" s="80"/>
      <c r="AB221" s="80"/>
      <c r="AC221" s="80"/>
      <c r="AD221" s="80"/>
      <c r="AE221" s="269"/>
      <c r="AF221" s="269"/>
      <c r="AG221" s="269"/>
      <c r="AH221" s="269"/>
      <c r="AI221" s="269"/>
      <c r="AJ221" s="269"/>
      <c r="AK221" s="269"/>
      <c r="AL221" s="269"/>
      <c r="AM221" s="269"/>
      <c r="AN221" s="269"/>
      <c r="AO221" s="269"/>
      <c r="AP221" s="269"/>
      <c r="AQ221" s="269"/>
      <c r="AR221" s="269"/>
      <c r="AS221" s="269"/>
      <c r="AT221" s="269"/>
      <c r="AU221" s="269"/>
      <c r="AV221" s="269"/>
      <c r="AW221" s="269"/>
      <c r="AX221" s="269"/>
      <c r="AY221" s="269"/>
      <c r="AZ221" s="269"/>
      <c r="BA221" s="269"/>
      <c r="BB221" s="269"/>
      <c r="BC221" s="269"/>
      <c r="BD221" s="269"/>
      <c r="BE221" s="269"/>
      <c r="BF221" s="269"/>
      <c r="BG221" s="269"/>
      <c r="BH221" s="80"/>
      <c r="BI221" s="269"/>
      <c r="BJ221" s="269"/>
      <c r="BK221" s="269"/>
      <c r="BL221" s="269"/>
      <c r="BM221" s="269"/>
      <c r="BN221" s="269"/>
      <c r="BO221" s="269"/>
      <c r="BP221" s="269"/>
      <c r="BQ221" s="269"/>
      <c r="BR221" s="269"/>
      <c r="BS221" s="269"/>
      <c r="BT221" s="269"/>
      <c r="BU221" s="269"/>
      <c r="BV221" s="269"/>
      <c r="BW221" s="269"/>
      <c r="BX221" s="269"/>
      <c r="BY221" s="269"/>
      <c r="BZ221" s="269"/>
      <c r="CA221" s="269"/>
      <c r="CB221" s="269"/>
      <c r="CC221" s="269"/>
      <c r="CD221" s="269"/>
      <c r="CE221" s="269"/>
      <c r="CF221" s="269"/>
      <c r="CG221" s="269"/>
      <c r="CH221" s="269"/>
      <c r="CI221" s="269"/>
      <c r="CJ221" s="269"/>
      <c r="CK221" s="269"/>
      <c r="CL221" s="269"/>
      <c r="CM221" s="269"/>
      <c r="CN221" s="269"/>
      <c r="CO221" s="269"/>
      <c r="CP221" s="269"/>
      <c r="CQ221" s="269"/>
      <c r="CR221" s="269"/>
      <c r="CS221" s="269"/>
      <c r="CT221" s="269"/>
      <c r="CU221" s="269"/>
      <c r="CV221" s="269"/>
      <c r="CW221" s="269"/>
      <c r="CX221" s="269"/>
      <c r="CY221" s="269"/>
      <c r="CZ221" s="269"/>
      <c r="DA221" s="269"/>
      <c r="DB221" s="269"/>
      <c r="DC221" s="269"/>
      <c r="DD221" s="269"/>
      <c r="DE221" s="269"/>
      <c r="DF221" s="269"/>
      <c r="DG221" s="269"/>
      <c r="DH221" s="269"/>
      <c r="DI221" s="269"/>
      <c r="DJ221" s="269"/>
      <c r="DK221" s="269"/>
      <c r="DL221" s="269"/>
      <c r="DM221" s="269"/>
      <c r="DN221" s="269"/>
      <c r="DO221" s="269"/>
      <c r="DP221" s="269"/>
      <c r="DQ221" s="269"/>
      <c r="DR221" s="269"/>
      <c r="DS221" s="269"/>
      <c r="DT221" s="269"/>
      <c r="DU221" s="269"/>
      <c r="DV221" s="269"/>
      <c r="DW221" s="269"/>
      <c r="DX221" s="269"/>
      <c r="DY221" s="269"/>
      <c r="DZ221" s="269"/>
      <c r="EA221" s="269"/>
      <c r="EB221" s="269"/>
      <c r="EC221" s="269"/>
      <c r="ED221" s="269"/>
      <c r="EE221" s="269"/>
      <c r="EF221" s="269"/>
      <c r="EG221" s="269"/>
      <c r="EH221" s="269"/>
      <c r="EI221" s="269"/>
      <c r="EJ221" s="269"/>
      <c r="EK221" s="269"/>
      <c r="EL221" s="269"/>
      <c r="EM221" s="269"/>
      <c r="EN221" s="269"/>
      <c r="EO221" s="269"/>
      <c r="EP221" s="269"/>
      <c r="EQ221" s="269"/>
      <c r="ER221" s="269"/>
      <c r="ES221" s="269"/>
      <c r="ET221" s="470"/>
      <c r="EU221" s="470"/>
      <c r="EV221" s="470"/>
      <c r="EW221" s="470"/>
      <c r="EX221" s="470"/>
      <c r="EY221" s="470"/>
      <c r="EZ221" s="470"/>
      <c r="FA221" s="470"/>
      <c r="FB221" s="470"/>
      <c r="FC221" s="470"/>
      <c r="FD221" s="470"/>
      <c r="FE221" s="470"/>
      <c r="FF221" s="470"/>
      <c r="FG221" s="470"/>
      <c r="FH221" s="470"/>
      <c r="FI221" s="470"/>
      <c r="FJ221" s="470"/>
      <c r="FK221" s="470"/>
      <c r="FL221" s="470"/>
      <c r="FM221" s="470"/>
      <c r="FN221" s="470"/>
      <c r="FO221" s="470"/>
      <c r="FP221" s="470"/>
      <c r="FQ221" s="269"/>
      <c r="FR221" s="543"/>
      <c r="FS221" s="269"/>
      <c r="FT221" s="544"/>
      <c r="FU221" s="545"/>
      <c r="FV221" s="80"/>
      <c r="FW221" s="80"/>
      <c r="FX221" s="80"/>
      <c r="FY221" s="80"/>
      <c r="FZ221" s="80"/>
      <c r="GA221" s="80"/>
      <c r="GB221" s="80"/>
      <c r="GC221" s="80"/>
      <c r="GD221" s="80"/>
      <c r="GE221" s="80"/>
      <c r="GF221" s="80"/>
      <c r="GG221" s="80"/>
      <c r="GH221" s="80"/>
      <c r="GI221" s="80"/>
      <c r="GJ221" s="80"/>
      <c r="GK221" s="80"/>
    </row>
    <row r="222" ht="15.75" customHeight="1">
      <c r="A222" s="80"/>
      <c r="B222" s="80" t="s">
        <v>225</v>
      </c>
      <c r="C222" s="146" t="s">
        <v>14</v>
      </c>
      <c r="D222" s="146">
        <v>4.0</v>
      </c>
      <c r="E222" s="146">
        <v>5.0</v>
      </c>
      <c r="F222" s="146">
        <v>5.0</v>
      </c>
      <c r="G222" s="146">
        <v>11.0</v>
      </c>
      <c r="H222" s="146">
        <v>13.0</v>
      </c>
      <c r="I222" s="146">
        <v>16.0</v>
      </c>
      <c r="J222" s="146"/>
      <c r="K222" s="146"/>
      <c r="L222" s="146"/>
      <c r="M222" s="146"/>
      <c r="N222" s="146"/>
      <c r="O222" s="146"/>
      <c r="P222" s="146"/>
      <c r="Q222" s="146"/>
      <c r="R222" s="146"/>
      <c r="S222" s="146"/>
      <c r="T222" s="146"/>
      <c r="U222" s="146"/>
      <c r="V222" s="146"/>
      <c r="W222" s="80"/>
      <c r="X222" s="80"/>
      <c r="Y222" s="80"/>
      <c r="Z222" s="80"/>
      <c r="AA222" s="80"/>
      <c r="AB222" s="80"/>
      <c r="AC222" s="80"/>
      <c r="AD222" s="80"/>
      <c r="AE222" s="269"/>
      <c r="AF222" s="269"/>
      <c r="AG222" s="269"/>
      <c r="AH222" s="269"/>
      <c r="AI222" s="269"/>
      <c r="AJ222" s="269"/>
      <c r="AK222" s="269"/>
      <c r="AL222" s="269"/>
      <c r="AM222" s="269"/>
      <c r="AN222" s="269"/>
      <c r="AO222" s="269"/>
      <c r="AP222" s="269"/>
      <c r="AQ222" s="269"/>
      <c r="AR222" s="269"/>
      <c r="AS222" s="269"/>
      <c r="AT222" s="269"/>
      <c r="AU222" s="269"/>
      <c r="AV222" s="269"/>
      <c r="AW222" s="269"/>
      <c r="AX222" s="269"/>
      <c r="AY222" s="269"/>
      <c r="AZ222" s="269"/>
      <c r="BA222" s="269"/>
      <c r="BB222" s="269"/>
      <c r="BC222" s="269"/>
      <c r="BD222" s="269"/>
      <c r="BE222" s="269"/>
      <c r="BF222" s="269"/>
      <c r="BG222" s="269"/>
      <c r="BH222" s="80"/>
      <c r="BI222" s="269"/>
      <c r="BJ222" s="269"/>
      <c r="BK222" s="269"/>
      <c r="BL222" s="269"/>
      <c r="BM222" s="269"/>
      <c r="BN222" s="269"/>
      <c r="BO222" s="269"/>
      <c r="BP222" s="269"/>
      <c r="BQ222" s="269"/>
      <c r="BR222" s="269"/>
      <c r="BS222" s="269"/>
      <c r="BT222" s="269"/>
      <c r="BU222" s="269"/>
      <c r="BV222" s="269"/>
      <c r="BW222" s="269"/>
      <c r="BX222" s="269"/>
      <c r="BY222" s="269"/>
      <c r="BZ222" s="269"/>
      <c r="CA222" s="269"/>
      <c r="CB222" s="269"/>
      <c r="CC222" s="269"/>
      <c r="CD222" s="269"/>
      <c r="CE222" s="269"/>
      <c r="CF222" s="269"/>
      <c r="CG222" s="269"/>
      <c r="CH222" s="269"/>
      <c r="CI222" s="269"/>
      <c r="CJ222" s="269"/>
      <c r="CK222" s="269"/>
      <c r="CL222" s="269"/>
      <c r="CM222" s="269"/>
      <c r="CN222" s="269"/>
      <c r="CO222" s="269"/>
      <c r="CP222" s="269"/>
      <c r="CQ222" s="269"/>
      <c r="CR222" s="269"/>
      <c r="CS222" s="269"/>
      <c r="CT222" s="269"/>
      <c r="CU222" s="269"/>
      <c r="CV222" s="269"/>
      <c r="CW222" s="269"/>
      <c r="CX222" s="269"/>
      <c r="CY222" s="269"/>
      <c r="CZ222" s="269"/>
      <c r="DA222" s="269"/>
      <c r="DB222" s="269"/>
      <c r="DC222" s="269"/>
      <c r="DD222" s="269"/>
      <c r="DE222" s="269"/>
      <c r="DF222" s="269"/>
      <c r="DG222" s="269"/>
      <c r="DH222" s="269"/>
      <c r="DI222" s="269"/>
      <c r="DJ222" s="269"/>
      <c r="DK222" s="269"/>
      <c r="DL222" s="269"/>
      <c r="DM222" s="269"/>
      <c r="DN222" s="269"/>
      <c r="DO222" s="269"/>
      <c r="DP222" s="269"/>
      <c r="DQ222" s="269"/>
      <c r="DR222" s="269"/>
      <c r="DS222" s="269"/>
      <c r="DT222" s="269"/>
      <c r="DU222" s="269"/>
      <c r="DV222" s="269"/>
      <c r="DW222" s="269"/>
      <c r="DX222" s="269"/>
      <c r="DY222" s="269"/>
      <c r="DZ222" s="269"/>
      <c r="EA222" s="269"/>
      <c r="EB222" s="269"/>
      <c r="EC222" s="269"/>
      <c r="ED222" s="269"/>
      <c r="EE222" s="269"/>
      <c r="EF222" s="269"/>
      <c r="EG222" s="269"/>
      <c r="EH222" s="269"/>
      <c r="EI222" s="269"/>
      <c r="EJ222" s="269"/>
      <c r="EK222" s="269"/>
      <c r="EL222" s="269"/>
      <c r="EM222" s="269"/>
      <c r="EN222" s="269"/>
      <c r="EO222" s="269"/>
      <c r="EP222" s="269"/>
      <c r="EQ222" s="269"/>
      <c r="ER222" s="269"/>
      <c r="ES222" s="269"/>
      <c r="ET222" s="470"/>
      <c r="EU222" s="470"/>
      <c r="EV222" s="470"/>
      <c r="EW222" s="470"/>
      <c r="EX222" s="470"/>
      <c r="EY222" s="470"/>
      <c r="EZ222" s="470"/>
      <c r="FA222" s="470"/>
      <c r="FB222" s="470"/>
      <c r="FC222" s="470"/>
      <c r="FD222" s="470"/>
      <c r="FE222" s="470"/>
      <c r="FF222" s="470"/>
      <c r="FG222" s="470"/>
      <c r="FH222" s="470"/>
      <c r="FI222" s="470"/>
      <c r="FJ222" s="470"/>
      <c r="FK222" s="470"/>
      <c r="FL222" s="470"/>
      <c r="FM222" s="470"/>
      <c r="FN222" s="470"/>
      <c r="FO222" s="470"/>
      <c r="FP222" s="470"/>
      <c r="FQ222" s="269"/>
      <c r="FR222" s="543"/>
      <c r="FS222" s="269"/>
      <c r="FT222" s="544"/>
      <c r="FU222" s="545"/>
      <c r="FV222" s="80"/>
      <c r="FW222" s="80"/>
      <c r="FX222" s="80"/>
      <c r="FY222" s="80"/>
      <c r="FZ222" s="80"/>
      <c r="GA222" s="80"/>
      <c r="GB222" s="80"/>
      <c r="GC222" s="80"/>
      <c r="GD222" s="80"/>
      <c r="GE222" s="80"/>
      <c r="GF222" s="80"/>
      <c r="GG222" s="80"/>
      <c r="GH222" s="80"/>
      <c r="GI222" s="80"/>
      <c r="GJ222" s="80"/>
      <c r="GK222" s="80"/>
    </row>
    <row r="223" ht="15.75" customHeight="1">
      <c r="A223" s="80"/>
      <c r="B223" s="80" t="s">
        <v>226</v>
      </c>
      <c r="C223" s="146"/>
      <c r="D223" s="146"/>
      <c r="E223" s="146"/>
      <c r="F223" s="146"/>
      <c r="G223" s="146"/>
      <c r="H223" s="146">
        <v>1.0</v>
      </c>
      <c r="I223" s="146">
        <v>1.0</v>
      </c>
      <c r="J223" s="146"/>
      <c r="K223" s="146"/>
      <c r="L223" s="146"/>
      <c r="M223" s="146"/>
      <c r="N223" s="146"/>
      <c r="O223" s="146"/>
      <c r="P223" s="146"/>
      <c r="Q223" s="146"/>
      <c r="R223" s="146"/>
      <c r="S223" s="146"/>
      <c r="T223" s="146"/>
      <c r="U223" s="146"/>
      <c r="V223" s="146"/>
      <c r="W223" s="80"/>
      <c r="X223" s="80"/>
      <c r="Y223" s="80"/>
      <c r="Z223" s="80"/>
      <c r="AA223" s="80"/>
      <c r="AB223" s="80"/>
      <c r="AC223" s="80"/>
      <c r="AD223" s="80"/>
      <c r="AE223" s="269"/>
      <c r="AF223" s="269"/>
      <c r="AG223" s="269"/>
      <c r="AH223" s="269"/>
      <c r="AI223" s="269"/>
      <c r="AJ223" s="269"/>
      <c r="AK223" s="269"/>
      <c r="AL223" s="269"/>
      <c r="AM223" s="269"/>
      <c r="AN223" s="269"/>
      <c r="AO223" s="269"/>
      <c r="AP223" s="269"/>
      <c r="AQ223" s="269"/>
      <c r="AR223" s="269"/>
      <c r="AS223" s="269"/>
      <c r="AT223" s="269"/>
      <c r="AU223" s="269"/>
      <c r="AV223" s="269"/>
      <c r="AW223" s="269"/>
      <c r="AX223" s="269"/>
      <c r="AY223" s="269"/>
      <c r="AZ223" s="269"/>
      <c r="BA223" s="269"/>
      <c r="BB223" s="269"/>
      <c r="BC223" s="269"/>
      <c r="BD223" s="269"/>
      <c r="BE223" s="269"/>
      <c r="BF223" s="269"/>
      <c r="BG223" s="269"/>
      <c r="BH223" s="80"/>
      <c r="BI223" s="269"/>
      <c r="BJ223" s="269"/>
      <c r="BK223" s="269"/>
      <c r="BL223" s="269"/>
      <c r="BM223" s="269"/>
      <c r="BN223" s="269"/>
      <c r="BO223" s="269"/>
      <c r="BP223" s="269"/>
      <c r="BQ223" s="269"/>
      <c r="BR223" s="269"/>
      <c r="BS223" s="269"/>
      <c r="BT223" s="269"/>
      <c r="BU223" s="269"/>
      <c r="BV223" s="269"/>
      <c r="BW223" s="269"/>
      <c r="BX223" s="269"/>
      <c r="BY223" s="269"/>
      <c r="BZ223" s="269"/>
      <c r="CA223" s="269"/>
      <c r="CB223" s="269"/>
      <c r="CC223" s="269"/>
      <c r="CD223" s="269"/>
      <c r="CE223" s="269"/>
      <c r="CF223" s="269"/>
      <c r="CG223" s="269"/>
      <c r="CH223" s="269"/>
      <c r="CI223" s="269"/>
      <c r="CJ223" s="269"/>
      <c r="CK223" s="269"/>
      <c r="CL223" s="269"/>
      <c r="CM223" s="269"/>
      <c r="CN223" s="269"/>
      <c r="CO223" s="269"/>
      <c r="CP223" s="269"/>
      <c r="CQ223" s="269"/>
      <c r="CR223" s="269"/>
      <c r="CS223" s="269"/>
      <c r="CT223" s="269"/>
      <c r="CU223" s="269"/>
      <c r="CV223" s="269"/>
      <c r="CW223" s="269"/>
      <c r="CX223" s="269"/>
      <c r="CY223" s="269"/>
      <c r="CZ223" s="269"/>
      <c r="DA223" s="269"/>
      <c r="DB223" s="269"/>
      <c r="DC223" s="269"/>
      <c r="DD223" s="269"/>
      <c r="DE223" s="269"/>
      <c r="DF223" s="269"/>
      <c r="DG223" s="269"/>
      <c r="DH223" s="269"/>
      <c r="DI223" s="269"/>
      <c r="DJ223" s="269"/>
      <c r="DK223" s="269"/>
      <c r="DL223" s="269"/>
      <c r="DM223" s="269"/>
      <c r="DN223" s="269"/>
      <c r="DO223" s="269"/>
      <c r="DP223" s="269"/>
      <c r="DQ223" s="269"/>
      <c r="DR223" s="269"/>
      <c r="DS223" s="269"/>
      <c r="DT223" s="269"/>
      <c r="DU223" s="269"/>
      <c r="DV223" s="269"/>
      <c r="DW223" s="269"/>
      <c r="DX223" s="269"/>
      <c r="DY223" s="269"/>
      <c r="DZ223" s="269"/>
      <c r="EA223" s="269"/>
      <c r="EB223" s="269"/>
      <c r="EC223" s="269"/>
      <c r="ED223" s="269"/>
      <c r="EE223" s="269"/>
      <c r="EF223" s="269"/>
      <c r="EG223" s="269"/>
      <c r="EH223" s="269"/>
      <c r="EI223" s="269"/>
      <c r="EJ223" s="269"/>
      <c r="EK223" s="269"/>
      <c r="EL223" s="269"/>
      <c r="EM223" s="269"/>
      <c r="EN223" s="269"/>
      <c r="EO223" s="269"/>
      <c r="EP223" s="269"/>
      <c r="EQ223" s="269"/>
      <c r="ER223" s="269"/>
      <c r="ES223" s="269"/>
      <c r="ET223" s="470"/>
      <c r="EU223" s="470"/>
      <c r="EV223" s="470"/>
      <c r="EW223" s="470"/>
      <c r="EX223" s="470"/>
      <c r="EY223" s="470"/>
      <c r="EZ223" s="470"/>
      <c r="FA223" s="470"/>
      <c r="FB223" s="470"/>
      <c r="FC223" s="470"/>
      <c r="FD223" s="470"/>
      <c r="FE223" s="470"/>
      <c r="FF223" s="470"/>
      <c r="FG223" s="470"/>
      <c r="FH223" s="470"/>
      <c r="FI223" s="470"/>
      <c r="FJ223" s="470"/>
      <c r="FK223" s="470"/>
      <c r="FL223" s="470"/>
      <c r="FM223" s="470"/>
      <c r="FN223" s="470"/>
      <c r="FO223" s="470"/>
      <c r="FP223" s="470"/>
      <c r="FQ223" s="269"/>
      <c r="FR223" s="543"/>
      <c r="FS223" s="269"/>
      <c r="FT223" s="544"/>
      <c r="FU223" s="545"/>
      <c r="FV223" s="80"/>
      <c r="FW223" s="80"/>
      <c r="FX223" s="80"/>
      <c r="FY223" s="80"/>
      <c r="FZ223" s="80"/>
      <c r="GA223" s="80"/>
      <c r="GB223" s="80"/>
      <c r="GC223" s="80"/>
      <c r="GD223" s="80"/>
      <c r="GE223" s="80"/>
      <c r="GF223" s="80"/>
      <c r="GG223" s="80"/>
      <c r="GH223" s="80"/>
      <c r="GI223" s="80"/>
      <c r="GJ223" s="80"/>
      <c r="GK223" s="80"/>
    </row>
    <row r="224" ht="15.75" customHeight="1">
      <c r="J224" s="146"/>
      <c r="K224" s="146"/>
      <c r="L224" s="146"/>
      <c r="M224" s="146"/>
      <c r="N224" s="146"/>
      <c r="O224" s="146"/>
      <c r="P224" s="146"/>
      <c r="Q224" s="146"/>
      <c r="R224" s="146"/>
      <c r="S224" s="146"/>
      <c r="T224" s="146"/>
      <c r="U224" s="146"/>
      <c r="V224" s="146"/>
      <c r="AE224" s="146"/>
      <c r="AF224" s="146"/>
      <c r="AG224" s="146"/>
      <c r="AH224" s="146"/>
      <c r="AI224" s="146"/>
      <c r="AJ224" s="146"/>
      <c r="AK224" s="146"/>
      <c r="AL224" s="146"/>
      <c r="AM224" s="146"/>
      <c r="AN224" s="146"/>
      <c r="AO224" s="146"/>
      <c r="AP224" s="146"/>
      <c r="AQ224" s="146"/>
      <c r="AR224" s="146"/>
      <c r="AS224" s="146"/>
      <c r="AT224" s="146"/>
      <c r="AU224" s="146"/>
      <c r="AV224" s="146"/>
      <c r="AW224" s="146"/>
      <c r="AX224" s="146"/>
      <c r="AY224" s="146"/>
      <c r="AZ224" s="146"/>
      <c r="BA224" s="146"/>
      <c r="BB224" s="146"/>
      <c r="BC224" s="146"/>
      <c r="BD224" s="146"/>
      <c r="BE224" s="146"/>
      <c r="BF224" s="146"/>
      <c r="BG224" s="146"/>
      <c r="BI224" s="146"/>
      <c r="BJ224" s="146"/>
      <c r="BK224" s="146"/>
      <c r="BL224" s="146"/>
      <c r="BM224" s="146"/>
      <c r="BN224" s="146"/>
      <c r="BO224" s="146"/>
      <c r="BP224" s="146"/>
      <c r="BQ224" s="146"/>
      <c r="BR224" s="146"/>
      <c r="BS224" s="146"/>
      <c r="BT224" s="146"/>
      <c r="BU224" s="146"/>
      <c r="BV224" s="146"/>
      <c r="BW224" s="146"/>
      <c r="BX224" s="146"/>
      <c r="BY224" s="146"/>
      <c r="BZ224" s="146"/>
      <c r="CA224" s="146"/>
      <c r="CB224" s="146"/>
      <c r="CC224" s="146"/>
      <c r="CD224" s="146"/>
      <c r="CE224" s="146"/>
      <c r="CF224" s="146"/>
      <c r="CG224" s="146"/>
      <c r="CH224" s="146"/>
      <c r="CI224" s="146"/>
      <c r="CJ224" s="146"/>
      <c r="CK224" s="146"/>
      <c r="CL224" s="146"/>
      <c r="CM224" s="146"/>
      <c r="CN224" s="146"/>
      <c r="CO224" s="146"/>
      <c r="CP224" s="146"/>
      <c r="CQ224" s="146"/>
      <c r="CR224" s="146"/>
      <c r="CS224" s="146"/>
      <c r="CT224" s="146"/>
      <c r="CU224" s="146"/>
      <c r="CV224" s="146"/>
      <c r="CW224" s="146"/>
      <c r="CX224" s="146"/>
      <c r="CY224" s="146"/>
      <c r="CZ224" s="146"/>
      <c r="DA224" s="146"/>
      <c r="DB224" s="146"/>
      <c r="DC224" s="146"/>
      <c r="DD224" s="146"/>
      <c r="DE224" s="146"/>
      <c r="DF224" s="146"/>
      <c r="DG224" s="146"/>
      <c r="DH224" s="146"/>
      <c r="DI224" s="146"/>
      <c r="DJ224" s="146"/>
      <c r="DK224" s="146"/>
      <c r="DL224" s="146"/>
      <c r="DM224" s="146"/>
      <c r="DN224" s="146"/>
      <c r="DO224" s="146"/>
      <c r="DP224" s="146"/>
      <c r="DQ224" s="146"/>
      <c r="DR224" s="146"/>
      <c r="DS224" s="146"/>
      <c r="DT224" s="146"/>
      <c r="DU224" s="146"/>
      <c r="DV224" s="146"/>
      <c r="DW224" s="146"/>
      <c r="DX224" s="146"/>
      <c r="DY224" s="146"/>
      <c r="DZ224" s="146"/>
      <c r="EA224" s="146"/>
      <c r="EB224" s="146"/>
      <c r="EC224" s="146"/>
      <c r="ED224" s="146"/>
      <c r="EE224" s="146"/>
      <c r="EF224" s="146"/>
      <c r="EG224" s="146"/>
      <c r="EH224" s="146"/>
      <c r="EI224" s="146"/>
      <c r="EJ224" s="146"/>
      <c r="EK224" s="146"/>
      <c r="EL224" s="146"/>
      <c r="EM224" s="146"/>
      <c r="EN224" s="146"/>
      <c r="EO224" s="146"/>
      <c r="EP224" s="146"/>
      <c r="EQ224" s="146"/>
      <c r="ER224" s="146"/>
      <c r="ES224" s="146"/>
      <c r="ET224" s="470"/>
      <c r="EU224" s="470"/>
      <c r="EV224" s="470"/>
      <c r="EW224" s="470"/>
      <c r="EX224" s="470"/>
      <c r="EY224" s="470"/>
      <c r="EZ224" s="470"/>
      <c r="FA224" s="470"/>
      <c r="FB224" s="470"/>
      <c r="FC224" s="470"/>
      <c r="FD224" s="470"/>
      <c r="FE224" s="470"/>
      <c r="FF224" s="470"/>
      <c r="FG224" s="470"/>
      <c r="FH224" s="470"/>
      <c r="FI224" s="470"/>
      <c r="FJ224" s="470"/>
      <c r="FK224" s="470"/>
      <c r="FL224" s="470"/>
      <c r="FM224" s="470"/>
      <c r="FN224" s="470"/>
      <c r="FO224" s="470"/>
      <c r="FP224" s="470"/>
      <c r="FQ224" s="146"/>
      <c r="FR224" s="569"/>
      <c r="FS224" s="146"/>
      <c r="FT224" s="570"/>
      <c r="FU224" s="178"/>
    </row>
    <row r="225" ht="15.75" customHeight="1">
      <c r="A225" s="80"/>
      <c r="B225" s="80" t="s">
        <v>227</v>
      </c>
      <c r="C225" s="146">
        <v>1.0</v>
      </c>
      <c r="D225" s="146">
        <v>1.0</v>
      </c>
      <c r="E225" s="146">
        <v>8.0</v>
      </c>
      <c r="F225" s="146">
        <v>8.0</v>
      </c>
      <c r="G225" s="146">
        <v>9.0</v>
      </c>
      <c r="H225" s="146">
        <v>9.0</v>
      </c>
      <c r="I225" s="146">
        <v>11.0</v>
      </c>
      <c r="J225" s="146"/>
      <c r="K225" s="146"/>
      <c r="L225" s="146"/>
      <c r="M225" s="146"/>
      <c r="N225" s="146"/>
      <c r="O225" s="146"/>
      <c r="P225" s="146"/>
      <c r="Q225" s="146"/>
      <c r="R225" s="146"/>
      <c r="S225" s="146"/>
      <c r="T225" s="146"/>
      <c r="U225" s="146"/>
      <c r="V225" s="146"/>
      <c r="W225" s="80"/>
      <c r="X225" s="80"/>
      <c r="Y225" s="80"/>
      <c r="Z225" s="80"/>
      <c r="AA225" s="80"/>
      <c r="AB225" s="80"/>
      <c r="AC225" s="80"/>
      <c r="AD225" s="80"/>
      <c r="AE225" s="269"/>
      <c r="AF225" s="269"/>
      <c r="AG225" s="269"/>
      <c r="AH225" s="269"/>
      <c r="AI225" s="269"/>
      <c r="AJ225" s="269"/>
      <c r="AK225" s="269"/>
      <c r="AL225" s="269"/>
      <c r="AM225" s="269"/>
      <c r="AN225" s="269"/>
      <c r="AO225" s="269"/>
      <c r="AP225" s="269"/>
      <c r="AQ225" s="269"/>
      <c r="AR225" s="269"/>
      <c r="AS225" s="269"/>
      <c r="AT225" s="269"/>
      <c r="AU225" s="269"/>
      <c r="AV225" s="269"/>
      <c r="AW225" s="269"/>
      <c r="AX225" s="269"/>
      <c r="AY225" s="269"/>
      <c r="AZ225" s="269"/>
      <c r="BA225" s="269"/>
      <c r="BB225" s="269"/>
      <c r="BC225" s="269"/>
      <c r="BD225" s="269"/>
      <c r="BE225" s="269"/>
      <c r="BF225" s="269"/>
      <c r="BG225" s="269"/>
      <c r="BH225" s="80"/>
      <c r="BI225" s="269"/>
      <c r="BJ225" s="269"/>
      <c r="BK225" s="269"/>
      <c r="BL225" s="269"/>
      <c r="BM225" s="269"/>
      <c r="BN225" s="269"/>
      <c r="BO225" s="269"/>
      <c r="BP225" s="269"/>
      <c r="BQ225" s="269"/>
      <c r="BR225" s="269"/>
      <c r="BS225" s="269"/>
      <c r="BT225" s="269"/>
      <c r="BU225" s="269"/>
      <c r="BV225" s="269"/>
      <c r="BW225" s="269"/>
      <c r="BX225" s="269"/>
      <c r="BY225" s="269"/>
      <c r="BZ225" s="269"/>
      <c r="CA225" s="269"/>
      <c r="CB225" s="269"/>
      <c r="CC225" s="269"/>
      <c r="CD225" s="269"/>
      <c r="CE225" s="269"/>
      <c r="CF225" s="269"/>
      <c r="CG225" s="269"/>
      <c r="CH225" s="269"/>
      <c r="CI225" s="269"/>
      <c r="CJ225" s="269"/>
      <c r="CK225" s="269"/>
      <c r="CL225" s="269"/>
      <c r="CM225" s="269"/>
      <c r="CN225" s="269"/>
      <c r="CO225" s="269"/>
      <c r="CP225" s="269"/>
      <c r="CQ225" s="269"/>
      <c r="CR225" s="269"/>
      <c r="CS225" s="269"/>
      <c r="CT225" s="269"/>
      <c r="CU225" s="269"/>
      <c r="CV225" s="269"/>
      <c r="CW225" s="269"/>
      <c r="CX225" s="269"/>
      <c r="CY225" s="269"/>
      <c r="CZ225" s="269"/>
      <c r="DA225" s="269"/>
      <c r="DB225" s="269"/>
      <c r="DC225" s="269"/>
      <c r="DD225" s="269"/>
      <c r="DE225" s="269"/>
      <c r="DF225" s="269"/>
      <c r="DG225" s="269"/>
      <c r="DH225" s="269"/>
      <c r="DI225" s="269"/>
      <c r="DJ225" s="269"/>
      <c r="DK225" s="269"/>
      <c r="DL225" s="269"/>
      <c r="DM225" s="269"/>
      <c r="DN225" s="269"/>
      <c r="DO225" s="269"/>
      <c r="DP225" s="269"/>
      <c r="DQ225" s="269"/>
      <c r="DR225" s="269"/>
      <c r="DS225" s="269"/>
      <c r="DT225" s="269"/>
      <c r="DU225" s="269"/>
      <c r="DV225" s="269"/>
      <c r="DW225" s="269"/>
      <c r="DX225" s="269"/>
      <c r="DY225" s="269"/>
      <c r="DZ225" s="269"/>
      <c r="EA225" s="269"/>
      <c r="EB225" s="269"/>
      <c r="EC225" s="269"/>
      <c r="ED225" s="269"/>
      <c r="EE225" s="269"/>
      <c r="EF225" s="269"/>
      <c r="EG225" s="269"/>
      <c r="EH225" s="269"/>
      <c r="EI225" s="269"/>
      <c r="EJ225" s="269"/>
      <c r="EK225" s="269"/>
      <c r="EL225" s="269"/>
      <c r="EM225" s="269"/>
      <c r="EN225" s="269"/>
      <c r="EO225" s="269"/>
      <c r="EP225" s="269"/>
      <c r="EQ225" s="269"/>
      <c r="ER225" s="269"/>
      <c r="ES225" s="269"/>
      <c r="ET225" s="470"/>
      <c r="EU225" s="470"/>
      <c r="EV225" s="470"/>
      <c r="EW225" s="470"/>
      <c r="EX225" s="470"/>
      <c r="EY225" s="470"/>
      <c r="EZ225" s="470"/>
      <c r="FA225" s="470"/>
      <c r="FB225" s="470"/>
      <c r="FC225" s="470"/>
      <c r="FD225" s="470"/>
      <c r="FE225" s="470"/>
      <c r="FF225" s="470"/>
      <c r="FG225" s="470"/>
      <c r="FH225" s="470"/>
      <c r="FI225" s="470"/>
      <c r="FJ225" s="470"/>
      <c r="FK225" s="470"/>
      <c r="FL225" s="470"/>
      <c r="FM225" s="470"/>
      <c r="FN225" s="470"/>
      <c r="FO225" s="470"/>
      <c r="FP225" s="470"/>
      <c r="FQ225" s="269"/>
      <c r="FR225" s="543"/>
      <c r="FS225" s="269"/>
      <c r="FT225" s="544"/>
      <c r="FU225" s="545"/>
      <c r="FV225" s="80"/>
      <c r="FW225" s="80"/>
      <c r="FX225" s="80"/>
      <c r="FY225" s="80"/>
      <c r="FZ225" s="80"/>
      <c r="GA225" s="80"/>
      <c r="GB225" s="80"/>
      <c r="GC225" s="80"/>
      <c r="GD225" s="80"/>
      <c r="GE225" s="80"/>
      <c r="GF225" s="80"/>
      <c r="GG225" s="80"/>
      <c r="GH225" s="80"/>
      <c r="GI225" s="80"/>
      <c r="GJ225" s="80"/>
      <c r="GK225" s="80"/>
    </row>
    <row r="226" ht="15.75" customHeight="1">
      <c r="A226" s="80"/>
      <c r="B226" s="80" t="s">
        <v>228</v>
      </c>
      <c r="C226" s="146"/>
      <c r="D226" s="146"/>
      <c r="E226" s="146">
        <v>1.0</v>
      </c>
      <c r="F226" s="146">
        <v>1.0</v>
      </c>
      <c r="G226" s="146">
        <v>1.0</v>
      </c>
      <c r="H226" s="146">
        <v>1.0</v>
      </c>
      <c r="I226" s="146">
        <v>1.0</v>
      </c>
      <c r="J226" s="146"/>
      <c r="K226" s="146"/>
      <c r="L226" s="146"/>
      <c r="M226" s="146"/>
      <c r="N226" s="146"/>
      <c r="O226" s="146"/>
      <c r="P226" s="146"/>
      <c r="Q226" s="146"/>
      <c r="R226" s="146"/>
      <c r="S226" s="146"/>
      <c r="T226" s="146"/>
      <c r="U226" s="146"/>
      <c r="V226" s="146"/>
      <c r="W226" s="80"/>
      <c r="X226" s="80"/>
      <c r="Y226" s="80"/>
      <c r="Z226" s="80"/>
      <c r="AA226" s="80"/>
      <c r="AB226" s="80"/>
      <c r="AC226" s="80"/>
      <c r="AD226" s="80"/>
      <c r="AE226" s="269"/>
      <c r="AF226" s="269"/>
      <c r="AG226" s="269"/>
      <c r="AH226" s="269"/>
      <c r="AI226" s="269"/>
      <c r="AJ226" s="269"/>
      <c r="AK226" s="269"/>
      <c r="AL226" s="269"/>
      <c r="AM226" s="269"/>
      <c r="AN226" s="269"/>
      <c r="AO226" s="269"/>
      <c r="AP226" s="269"/>
      <c r="AQ226" s="269"/>
      <c r="AR226" s="269"/>
      <c r="AS226" s="269"/>
      <c r="AT226" s="269"/>
      <c r="AU226" s="269"/>
      <c r="AV226" s="269"/>
      <c r="AW226" s="269"/>
      <c r="AX226" s="269"/>
      <c r="AY226" s="269"/>
      <c r="AZ226" s="269"/>
      <c r="BA226" s="269"/>
      <c r="BB226" s="269"/>
      <c r="BC226" s="269"/>
      <c r="BD226" s="269"/>
      <c r="BE226" s="269"/>
      <c r="BF226" s="269"/>
      <c r="BG226" s="269"/>
      <c r="BH226" s="80"/>
      <c r="BI226" s="269"/>
      <c r="BJ226" s="269"/>
      <c r="BK226" s="269"/>
      <c r="BL226" s="269"/>
      <c r="BM226" s="269"/>
      <c r="BN226" s="269"/>
      <c r="BO226" s="269"/>
      <c r="BP226" s="269"/>
      <c r="BQ226" s="269"/>
      <c r="BR226" s="269"/>
      <c r="BS226" s="269"/>
      <c r="BT226" s="269"/>
      <c r="BU226" s="269"/>
      <c r="BV226" s="269"/>
      <c r="BW226" s="269"/>
      <c r="BX226" s="269"/>
      <c r="BY226" s="269"/>
      <c r="BZ226" s="269"/>
      <c r="CA226" s="269"/>
      <c r="CB226" s="269"/>
      <c r="CC226" s="269"/>
      <c r="CD226" s="269"/>
      <c r="CE226" s="269"/>
      <c r="CF226" s="269"/>
      <c r="CG226" s="269"/>
      <c r="CH226" s="269"/>
      <c r="CI226" s="269"/>
      <c r="CJ226" s="269"/>
      <c r="CK226" s="269"/>
      <c r="CL226" s="269"/>
      <c r="CM226" s="269"/>
      <c r="CN226" s="269"/>
      <c r="CO226" s="269"/>
      <c r="CP226" s="269"/>
      <c r="CQ226" s="269"/>
      <c r="CR226" s="269"/>
      <c r="CS226" s="269"/>
      <c r="CT226" s="269"/>
      <c r="CU226" s="269"/>
      <c r="CV226" s="269"/>
      <c r="CW226" s="269"/>
      <c r="CX226" s="269"/>
      <c r="CY226" s="269"/>
      <c r="CZ226" s="269"/>
      <c r="DA226" s="269"/>
      <c r="DB226" s="269"/>
      <c r="DC226" s="269"/>
      <c r="DD226" s="269"/>
      <c r="DE226" s="269"/>
      <c r="DF226" s="269"/>
      <c r="DG226" s="269"/>
      <c r="DH226" s="269"/>
      <c r="DI226" s="269"/>
      <c r="DJ226" s="269"/>
      <c r="DK226" s="269"/>
      <c r="DL226" s="269"/>
      <c r="DM226" s="269"/>
      <c r="DN226" s="269"/>
      <c r="DO226" s="269"/>
      <c r="DP226" s="269"/>
      <c r="DQ226" s="269"/>
      <c r="DR226" s="269"/>
      <c r="DS226" s="269"/>
      <c r="DT226" s="269"/>
      <c r="DU226" s="269"/>
      <c r="DV226" s="269"/>
      <c r="DW226" s="269"/>
      <c r="DX226" s="269"/>
      <c r="DY226" s="269"/>
      <c r="DZ226" s="269"/>
      <c r="EA226" s="269"/>
      <c r="EB226" s="269"/>
      <c r="EC226" s="269"/>
      <c r="ED226" s="269"/>
      <c r="EE226" s="269"/>
      <c r="EF226" s="269"/>
      <c r="EG226" s="269"/>
      <c r="EH226" s="269"/>
      <c r="EI226" s="269"/>
      <c r="EJ226" s="269"/>
      <c r="EK226" s="269"/>
      <c r="EL226" s="269"/>
      <c r="EM226" s="269"/>
      <c r="EN226" s="269"/>
      <c r="EO226" s="269"/>
      <c r="EP226" s="269"/>
      <c r="EQ226" s="269"/>
      <c r="ER226" s="269"/>
      <c r="ES226" s="269"/>
      <c r="ET226" s="470"/>
      <c r="EU226" s="470"/>
      <c r="EV226" s="470"/>
      <c r="EW226" s="470"/>
      <c r="EX226" s="470"/>
      <c r="EY226" s="470"/>
      <c r="EZ226" s="470"/>
      <c r="FA226" s="470"/>
      <c r="FB226" s="470"/>
      <c r="FC226" s="470"/>
      <c r="FD226" s="470"/>
      <c r="FE226" s="470"/>
      <c r="FF226" s="470"/>
      <c r="FG226" s="470"/>
      <c r="FH226" s="470"/>
      <c r="FI226" s="470"/>
      <c r="FJ226" s="470"/>
      <c r="FK226" s="470"/>
      <c r="FL226" s="470"/>
      <c r="FM226" s="470"/>
      <c r="FN226" s="470"/>
      <c r="FO226" s="470"/>
      <c r="FP226" s="470"/>
      <c r="FQ226" s="269"/>
      <c r="FR226" s="543"/>
      <c r="FS226" s="269"/>
      <c r="FT226" s="544"/>
      <c r="FU226" s="545"/>
      <c r="FV226" s="80"/>
      <c r="FW226" s="80"/>
      <c r="FX226" s="80"/>
      <c r="FY226" s="80"/>
      <c r="FZ226" s="80"/>
      <c r="GA226" s="80"/>
      <c r="GB226" s="80"/>
      <c r="GC226" s="80"/>
      <c r="GD226" s="80"/>
      <c r="GE226" s="80"/>
      <c r="GF226" s="80"/>
      <c r="GG226" s="80"/>
      <c r="GH226" s="80"/>
      <c r="GI226" s="80"/>
      <c r="GJ226" s="80"/>
      <c r="GK226" s="80"/>
    </row>
    <row r="227" ht="15.75" customHeight="1">
      <c r="A227" s="80"/>
      <c r="B227" s="80" t="s">
        <v>229</v>
      </c>
      <c r="C227" s="146">
        <v>1.0</v>
      </c>
      <c r="D227" s="146">
        <v>1.0</v>
      </c>
      <c r="E227" s="146">
        <v>1.0</v>
      </c>
      <c r="F227" s="146">
        <v>1.0</v>
      </c>
      <c r="G227" s="146">
        <v>3.0</v>
      </c>
      <c r="H227" s="146">
        <v>4.0</v>
      </c>
      <c r="I227" s="146">
        <v>8.0</v>
      </c>
      <c r="J227" s="146"/>
      <c r="K227" s="146"/>
      <c r="L227" s="146"/>
      <c r="M227" s="146"/>
      <c r="N227" s="146"/>
      <c r="O227" s="146"/>
      <c r="P227" s="146"/>
      <c r="Q227" s="146"/>
      <c r="R227" s="146"/>
      <c r="S227" s="146"/>
      <c r="T227" s="146"/>
      <c r="U227" s="146"/>
      <c r="V227" s="146"/>
      <c r="W227" s="80"/>
      <c r="X227" s="80"/>
      <c r="Y227" s="80"/>
      <c r="Z227" s="80"/>
      <c r="AA227" s="80"/>
      <c r="AB227" s="80"/>
      <c r="AC227" s="80"/>
      <c r="AD227" s="80"/>
      <c r="AE227" s="269"/>
      <c r="AF227" s="269"/>
      <c r="AG227" s="269"/>
      <c r="AH227" s="269"/>
      <c r="AI227" s="269"/>
      <c r="AJ227" s="269"/>
      <c r="AK227" s="269"/>
      <c r="AL227" s="269"/>
      <c r="AM227" s="269"/>
      <c r="AN227" s="269"/>
      <c r="AO227" s="269"/>
      <c r="AP227" s="269"/>
      <c r="AQ227" s="269"/>
      <c r="AR227" s="269"/>
      <c r="AS227" s="269"/>
      <c r="AT227" s="269"/>
      <c r="AU227" s="269"/>
      <c r="AV227" s="269"/>
      <c r="AW227" s="269"/>
      <c r="AX227" s="269"/>
      <c r="AY227" s="269"/>
      <c r="AZ227" s="269"/>
      <c r="BA227" s="269"/>
      <c r="BB227" s="269"/>
      <c r="BC227" s="269"/>
      <c r="BD227" s="269"/>
      <c r="BE227" s="269"/>
      <c r="BF227" s="269"/>
      <c r="BG227" s="269"/>
      <c r="BH227" s="80"/>
      <c r="BI227" s="269"/>
      <c r="BJ227" s="269"/>
      <c r="BK227" s="269"/>
      <c r="BL227" s="269"/>
      <c r="BM227" s="269"/>
      <c r="BN227" s="269"/>
      <c r="BO227" s="269"/>
      <c r="BP227" s="269"/>
      <c r="BQ227" s="269"/>
      <c r="BR227" s="269"/>
      <c r="BS227" s="269"/>
      <c r="BT227" s="269"/>
      <c r="BU227" s="269"/>
      <c r="BV227" s="269"/>
      <c r="BW227" s="269"/>
      <c r="BX227" s="269"/>
      <c r="BY227" s="269"/>
      <c r="BZ227" s="269"/>
      <c r="CA227" s="269"/>
      <c r="CB227" s="269"/>
      <c r="CC227" s="269"/>
      <c r="CD227" s="269"/>
      <c r="CE227" s="269"/>
      <c r="CF227" s="269"/>
      <c r="CG227" s="269"/>
      <c r="CH227" s="269"/>
      <c r="CI227" s="269"/>
      <c r="CJ227" s="269"/>
      <c r="CK227" s="269"/>
      <c r="CL227" s="269"/>
      <c r="CM227" s="269"/>
      <c r="CN227" s="269"/>
      <c r="CO227" s="269"/>
      <c r="CP227" s="269"/>
      <c r="CQ227" s="269"/>
      <c r="CR227" s="269"/>
      <c r="CS227" s="269"/>
      <c r="CT227" s="269"/>
      <c r="CU227" s="269"/>
      <c r="CV227" s="269"/>
      <c r="CW227" s="269"/>
      <c r="CX227" s="269"/>
      <c r="CY227" s="269"/>
      <c r="CZ227" s="269"/>
      <c r="DA227" s="269"/>
      <c r="DB227" s="269"/>
      <c r="DC227" s="269"/>
      <c r="DD227" s="269"/>
      <c r="DE227" s="269"/>
      <c r="DF227" s="269"/>
      <c r="DG227" s="269"/>
      <c r="DH227" s="269"/>
      <c r="DI227" s="269"/>
      <c r="DJ227" s="269"/>
      <c r="DK227" s="269"/>
      <c r="DL227" s="269"/>
      <c r="DM227" s="269"/>
      <c r="DN227" s="269"/>
      <c r="DO227" s="269"/>
      <c r="DP227" s="269"/>
      <c r="DQ227" s="269"/>
      <c r="DR227" s="269"/>
      <c r="DS227" s="269"/>
      <c r="DT227" s="269"/>
      <c r="DU227" s="269"/>
      <c r="DV227" s="269"/>
      <c r="DW227" s="269"/>
      <c r="DX227" s="269"/>
      <c r="DY227" s="269"/>
      <c r="DZ227" s="269"/>
      <c r="EA227" s="269"/>
      <c r="EB227" s="269"/>
      <c r="EC227" s="269"/>
      <c r="ED227" s="269"/>
      <c r="EE227" s="269"/>
      <c r="EF227" s="269"/>
      <c r="EG227" s="269"/>
      <c r="EH227" s="269"/>
      <c r="EI227" s="269"/>
      <c r="EJ227" s="269"/>
      <c r="EK227" s="269"/>
      <c r="EL227" s="269"/>
      <c r="EM227" s="269"/>
      <c r="EN227" s="269"/>
      <c r="EO227" s="269"/>
      <c r="EP227" s="269"/>
      <c r="EQ227" s="269"/>
      <c r="ER227" s="269"/>
      <c r="ES227" s="269"/>
      <c r="ET227" s="470"/>
      <c r="EU227" s="470"/>
      <c r="EV227" s="470"/>
      <c r="EW227" s="470"/>
      <c r="EX227" s="470"/>
      <c r="EY227" s="470"/>
      <c r="EZ227" s="470"/>
      <c r="FA227" s="470"/>
      <c r="FB227" s="470"/>
      <c r="FC227" s="470"/>
      <c r="FD227" s="470"/>
      <c r="FE227" s="470"/>
      <c r="FF227" s="470"/>
      <c r="FG227" s="470"/>
      <c r="FH227" s="470"/>
      <c r="FI227" s="470"/>
      <c r="FJ227" s="470"/>
      <c r="FK227" s="470"/>
      <c r="FL227" s="470"/>
      <c r="FM227" s="470"/>
      <c r="FN227" s="470"/>
      <c r="FO227" s="470"/>
      <c r="FP227" s="470"/>
      <c r="FQ227" s="269"/>
      <c r="FR227" s="543"/>
      <c r="FS227" s="269"/>
      <c r="FT227" s="544"/>
      <c r="FU227" s="545"/>
      <c r="FV227" s="80"/>
      <c r="FW227" s="80"/>
      <c r="FX227" s="80"/>
      <c r="FY227" s="80"/>
      <c r="FZ227" s="80"/>
      <c r="GA227" s="80"/>
      <c r="GB227" s="80"/>
      <c r="GC227" s="80"/>
      <c r="GD227" s="80"/>
      <c r="GE227" s="80"/>
      <c r="GF227" s="80"/>
      <c r="GG227" s="80"/>
      <c r="GH227" s="80"/>
      <c r="GI227" s="80"/>
      <c r="GJ227" s="80"/>
      <c r="GK227" s="80"/>
    </row>
    <row r="228" ht="15.75" customHeight="1">
      <c r="A228" s="80"/>
      <c r="B228" s="80" t="s">
        <v>230</v>
      </c>
      <c r="C228" s="146"/>
      <c r="D228" s="146"/>
      <c r="E228" s="146"/>
      <c r="F228" s="146"/>
      <c r="G228" s="146"/>
      <c r="H228" s="146">
        <v>1.0</v>
      </c>
      <c r="I228" s="146">
        <v>1.0</v>
      </c>
      <c r="J228" s="146"/>
      <c r="K228" s="146"/>
      <c r="L228" s="146"/>
      <c r="M228" s="146"/>
      <c r="N228" s="146"/>
      <c r="O228" s="146"/>
      <c r="P228" s="146"/>
      <c r="Q228" s="146"/>
      <c r="R228" s="146"/>
      <c r="S228" s="146"/>
      <c r="T228" s="146"/>
      <c r="U228" s="146"/>
      <c r="V228" s="146"/>
      <c r="W228" s="80"/>
      <c r="X228" s="80"/>
      <c r="Y228" s="80"/>
      <c r="Z228" s="80"/>
      <c r="AA228" s="80"/>
      <c r="AB228" s="80"/>
      <c r="AC228" s="80"/>
      <c r="AD228" s="80"/>
      <c r="AE228" s="269"/>
      <c r="AF228" s="269"/>
      <c r="AG228" s="269"/>
      <c r="AH228" s="269"/>
      <c r="AI228" s="269"/>
      <c r="AJ228" s="269"/>
      <c r="AK228" s="269"/>
      <c r="AL228" s="269"/>
      <c r="AM228" s="269"/>
      <c r="AN228" s="269"/>
      <c r="AO228" s="269"/>
      <c r="AP228" s="269"/>
      <c r="AQ228" s="269"/>
      <c r="AR228" s="269"/>
      <c r="AS228" s="269"/>
      <c r="AT228" s="269"/>
      <c r="AU228" s="269"/>
      <c r="AV228" s="269"/>
      <c r="AW228" s="269"/>
      <c r="AX228" s="269"/>
      <c r="AY228" s="269"/>
      <c r="AZ228" s="269"/>
      <c r="BA228" s="269"/>
      <c r="BB228" s="269"/>
      <c r="BC228" s="269"/>
      <c r="BD228" s="269"/>
      <c r="BE228" s="269"/>
      <c r="BF228" s="269"/>
      <c r="BG228" s="269"/>
      <c r="BH228" s="80"/>
      <c r="BI228" s="269"/>
      <c r="BJ228" s="269"/>
      <c r="BK228" s="269"/>
      <c r="BL228" s="269"/>
      <c r="BM228" s="269"/>
      <c r="BN228" s="269"/>
      <c r="BO228" s="269"/>
      <c r="BP228" s="269"/>
      <c r="BQ228" s="269"/>
      <c r="BR228" s="269"/>
      <c r="BS228" s="269"/>
      <c r="BT228" s="269"/>
      <c r="BU228" s="269"/>
      <c r="BV228" s="269"/>
      <c r="BW228" s="269"/>
      <c r="BX228" s="269"/>
      <c r="BY228" s="269"/>
      <c r="BZ228" s="269"/>
      <c r="CA228" s="269"/>
      <c r="CB228" s="269"/>
      <c r="CC228" s="269"/>
      <c r="CD228" s="269"/>
      <c r="CE228" s="269"/>
      <c r="CF228" s="269"/>
      <c r="CG228" s="269"/>
      <c r="CH228" s="269"/>
      <c r="CI228" s="269"/>
      <c r="CJ228" s="269"/>
      <c r="CK228" s="269"/>
      <c r="CL228" s="269"/>
      <c r="CM228" s="269"/>
      <c r="CN228" s="269"/>
      <c r="CO228" s="269"/>
      <c r="CP228" s="269"/>
      <c r="CQ228" s="269"/>
      <c r="CR228" s="269"/>
      <c r="CS228" s="269"/>
      <c r="CT228" s="269"/>
      <c r="CU228" s="269"/>
      <c r="CV228" s="269"/>
      <c r="CW228" s="269"/>
      <c r="CX228" s="269"/>
      <c r="CY228" s="269"/>
      <c r="CZ228" s="269"/>
      <c r="DA228" s="269"/>
      <c r="DB228" s="269"/>
      <c r="DC228" s="269"/>
      <c r="DD228" s="269"/>
      <c r="DE228" s="269"/>
      <c r="DF228" s="269"/>
      <c r="DG228" s="269"/>
      <c r="DH228" s="269"/>
      <c r="DI228" s="269"/>
      <c r="DJ228" s="269"/>
      <c r="DK228" s="269"/>
      <c r="DL228" s="269"/>
      <c r="DM228" s="269"/>
      <c r="DN228" s="269"/>
      <c r="DO228" s="269"/>
      <c r="DP228" s="269"/>
      <c r="DQ228" s="269"/>
      <c r="DR228" s="269"/>
      <c r="DS228" s="269"/>
      <c r="DT228" s="269"/>
      <c r="DU228" s="269"/>
      <c r="DV228" s="269"/>
      <c r="DW228" s="269"/>
      <c r="DX228" s="269"/>
      <c r="DY228" s="269"/>
      <c r="DZ228" s="269"/>
      <c r="EA228" s="269"/>
      <c r="EB228" s="269"/>
      <c r="EC228" s="269"/>
      <c r="ED228" s="269"/>
      <c r="EE228" s="269"/>
      <c r="EF228" s="269"/>
      <c r="EG228" s="269"/>
      <c r="EH228" s="269"/>
      <c r="EI228" s="269"/>
      <c r="EJ228" s="269"/>
      <c r="EK228" s="269"/>
      <c r="EL228" s="269"/>
      <c r="EM228" s="269"/>
      <c r="EN228" s="269"/>
      <c r="EO228" s="269"/>
      <c r="EP228" s="269"/>
      <c r="EQ228" s="269"/>
      <c r="ER228" s="269"/>
      <c r="ES228" s="269"/>
      <c r="ET228" s="470"/>
      <c r="EU228" s="470"/>
      <c r="EV228" s="470"/>
      <c r="EW228" s="470"/>
      <c r="EX228" s="470"/>
      <c r="EY228" s="470"/>
      <c r="EZ228" s="470"/>
      <c r="FA228" s="470"/>
      <c r="FB228" s="470"/>
      <c r="FC228" s="470"/>
      <c r="FD228" s="470"/>
      <c r="FE228" s="470"/>
      <c r="FF228" s="470"/>
      <c r="FG228" s="470"/>
      <c r="FH228" s="470"/>
      <c r="FI228" s="470"/>
      <c r="FJ228" s="470"/>
      <c r="FK228" s="470"/>
      <c r="FL228" s="470"/>
      <c r="FM228" s="470"/>
      <c r="FN228" s="470"/>
      <c r="FO228" s="470"/>
      <c r="FP228" s="470"/>
      <c r="FQ228" s="269"/>
      <c r="FR228" s="543"/>
      <c r="FS228" s="269"/>
      <c r="FT228" s="544"/>
      <c r="FU228" s="545"/>
      <c r="FV228" s="80"/>
      <c r="FW228" s="80"/>
      <c r="FX228" s="80"/>
      <c r="FY228" s="80"/>
      <c r="FZ228" s="80"/>
      <c r="GA228" s="80"/>
      <c r="GB228" s="80"/>
      <c r="GC228" s="80"/>
      <c r="GD228" s="80"/>
      <c r="GE228" s="80"/>
      <c r="GF228" s="80"/>
      <c r="GG228" s="80"/>
      <c r="GH228" s="80"/>
      <c r="GI228" s="80"/>
      <c r="GJ228" s="80"/>
      <c r="GK228" s="80"/>
    </row>
    <row r="229" ht="15.75" customHeight="1">
      <c r="A229" s="80"/>
      <c r="B229" s="80" t="s">
        <v>231</v>
      </c>
      <c r="C229" s="146"/>
      <c r="D229" s="146"/>
      <c r="E229" s="146">
        <v>1.0</v>
      </c>
      <c r="F229" s="146">
        <v>1.0</v>
      </c>
      <c r="G229" s="146">
        <v>1.0</v>
      </c>
      <c r="H229" s="146">
        <v>1.0</v>
      </c>
      <c r="I229" s="146">
        <v>2.0</v>
      </c>
      <c r="J229" s="146"/>
      <c r="K229" s="146"/>
      <c r="L229" s="146"/>
      <c r="M229" s="146"/>
      <c r="N229" s="146"/>
      <c r="O229" s="146"/>
      <c r="P229" s="146"/>
      <c r="Q229" s="146"/>
      <c r="R229" s="146"/>
      <c r="S229" s="146"/>
      <c r="T229" s="146"/>
      <c r="U229" s="146"/>
      <c r="V229" s="146"/>
      <c r="W229" s="80"/>
      <c r="X229" s="80"/>
      <c r="Y229" s="80"/>
      <c r="Z229" s="80"/>
      <c r="AA229" s="80"/>
      <c r="AB229" s="80"/>
      <c r="AC229" s="80"/>
      <c r="AD229" s="80"/>
      <c r="AE229" s="269"/>
      <c r="AF229" s="269"/>
      <c r="AG229" s="269"/>
      <c r="AH229" s="269"/>
      <c r="AI229" s="269"/>
      <c r="AJ229" s="269"/>
      <c r="AK229" s="269"/>
      <c r="AL229" s="269"/>
      <c r="AM229" s="269"/>
      <c r="AN229" s="269"/>
      <c r="AO229" s="269"/>
      <c r="AP229" s="269"/>
      <c r="AQ229" s="269"/>
      <c r="AR229" s="269"/>
      <c r="AS229" s="269"/>
      <c r="AT229" s="269"/>
      <c r="AU229" s="269"/>
      <c r="AV229" s="269"/>
      <c r="AW229" s="269"/>
      <c r="AX229" s="269"/>
      <c r="AY229" s="269"/>
      <c r="AZ229" s="269"/>
      <c r="BA229" s="269"/>
      <c r="BB229" s="269"/>
      <c r="BC229" s="269"/>
      <c r="BD229" s="269"/>
      <c r="BE229" s="269"/>
      <c r="BF229" s="269"/>
      <c r="BG229" s="269"/>
      <c r="BH229" s="80"/>
      <c r="BI229" s="269"/>
      <c r="BJ229" s="269"/>
      <c r="BK229" s="269"/>
      <c r="BL229" s="269"/>
      <c r="BM229" s="269"/>
      <c r="BN229" s="269"/>
      <c r="BO229" s="269"/>
      <c r="BP229" s="269"/>
      <c r="BQ229" s="269"/>
      <c r="BR229" s="269"/>
      <c r="BS229" s="269"/>
      <c r="BT229" s="269"/>
      <c r="BU229" s="269"/>
      <c r="BV229" s="269"/>
      <c r="BW229" s="269"/>
      <c r="BX229" s="269"/>
      <c r="BY229" s="269"/>
      <c r="BZ229" s="269"/>
      <c r="CA229" s="269"/>
      <c r="CB229" s="269"/>
      <c r="CC229" s="269"/>
      <c r="CD229" s="269"/>
      <c r="CE229" s="269"/>
      <c r="CF229" s="269"/>
      <c r="CG229" s="269"/>
      <c r="CH229" s="269"/>
      <c r="CI229" s="269"/>
      <c r="CJ229" s="269"/>
      <c r="CK229" s="269"/>
      <c r="CL229" s="269"/>
      <c r="CM229" s="269"/>
      <c r="CN229" s="269"/>
      <c r="CO229" s="269"/>
      <c r="CP229" s="269"/>
      <c r="CQ229" s="269"/>
      <c r="CR229" s="269"/>
      <c r="CS229" s="269"/>
      <c r="CT229" s="269"/>
      <c r="CU229" s="269"/>
      <c r="CV229" s="269"/>
      <c r="CW229" s="269"/>
      <c r="CX229" s="269"/>
      <c r="CY229" s="269"/>
      <c r="CZ229" s="269"/>
      <c r="DA229" s="269"/>
      <c r="DB229" s="269"/>
      <c r="DC229" s="269"/>
      <c r="DD229" s="269"/>
      <c r="DE229" s="269"/>
      <c r="DF229" s="269"/>
      <c r="DG229" s="269"/>
      <c r="DH229" s="269"/>
      <c r="DI229" s="269"/>
      <c r="DJ229" s="269"/>
      <c r="DK229" s="269"/>
      <c r="DL229" s="269"/>
      <c r="DM229" s="269"/>
      <c r="DN229" s="269"/>
      <c r="DO229" s="269"/>
      <c r="DP229" s="269"/>
      <c r="DQ229" s="269"/>
      <c r="DR229" s="269"/>
      <c r="DS229" s="269"/>
      <c r="DT229" s="269"/>
      <c r="DU229" s="269"/>
      <c r="DV229" s="269"/>
      <c r="DW229" s="269"/>
      <c r="DX229" s="269"/>
      <c r="DY229" s="269"/>
      <c r="DZ229" s="269"/>
      <c r="EA229" s="269"/>
      <c r="EB229" s="269"/>
      <c r="EC229" s="269"/>
      <c r="ED229" s="269"/>
      <c r="EE229" s="269"/>
      <c r="EF229" s="269"/>
      <c r="EG229" s="269"/>
      <c r="EH229" s="269"/>
      <c r="EI229" s="269"/>
      <c r="EJ229" s="269"/>
      <c r="EK229" s="269"/>
      <c r="EL229" s="269"/>
      <c r="EM229" s="269"/>
      <c r="EN229" s="269"/>
      <c r="EO229" s="269"/>
      <c r="EP229" s="269"/>
      <c r="EQ229" s="269"/>
      <c r="ER229" s="269"/>
      <c r="ES229" s="269"/>
      <c r="ET229" s="470"/>
      <c r="EU229" s="470"/>
      <c r="EV229" s="470"/>
      <c r="EW229" s="470"/>
      <c r="EX229" s="470"/>
      <c r="EY229" s="470"/>
      <c r="EZ229" s="470"/>
      <c r="FA229" s="470"/>
      <c r="FB229" s="470"/>
      <c r="FC229" s="470"/>
      <c r="FD229" s="470"/>
      <c r="FE229" s="470"/>
      <c r="FF229" s="470"/>
      <c r="FG229" s="470"/>
      <c r="FH229" s="470"/>
      <c r="FI229" s="470"/>
      <c r="FJ229" s="470"/>
      <c r="FK229" s="470"/>
      <c r="FL229" s="470"/>
      <c r="FM229" s="470"/>
      <c r="FN229" s="470"/>
      <c r="FO229" s="470"/>
      <c r="FP229" s="470"/>
      <c r="FQ229" s="269"/>
      <c r="FR229" s="543"/>
      <c r="FS229" s="269"/>
      <c r="FT229" s="544"/>
      <c r="FU229" s="545"/>
      <c r="FV229" s="80"/>
      <c r="FW229" s="80"/>
      <c r="FX229" s="80"/>
      <c r="FY229" s="80"/>
      <c r="FZ229" s="80"/>
      <c r="GA229" s="80"/>
      <c r="GB229" s="80"/>
      <c r="GC229" s="80"/>
      <c r="GD229" s="80"/>
      <c r="GE229" s="80"/>
      <c r="GF229" s="80"/>
      <c r="GG229" s="80"/>
      <c r="GH229" s="80"/>
      <c r="GI229" s="80"/>
      <c r="GJ229" s="80"/>
      <c r="GK229" s="80"/>
    </row>
    <row r="230" ht="15.75" customHeight="1">
      <c r="J230" s="146"/>
      <c r="K230" s="146"/>
      <c r="L230" s="146"/>
      <c r="M230" s="146"/>
      <c r="N230" s="146"/>
      <c r="O230" s="146"/>
      <c r="P230" s="146"/>
      <c r="Q230" s="146"/>
      <c r="R230" s="146"/>
      <c r="S230" s="146"/>
      <c r="T230" s="146"/>
      <c r="U230" s="146"/>
      <c r="V230" s="146"/>
      <c r="AE230" s="146"/>
      <c r="AF230" s="146"/>
      <c r="AG230" s="146"/>
      <c r="AH230" s="146"/>
      <c r="AI230" s="146"/>
      <c r="AJ230" s="146"/>
      <c r="AK230" s="146"/>
      <c r="AL230" s="146"/>
      <c r="AM230" s="146"/>
      <c r="AN230" s="146"/>
      <c r="AO230" s="146"/>
      <c r="AP230" s="146"/>
      <c r="AQ230" s="146"/>
      <c r="AR230" s="146"/>
      <c r="AS230" s="146"/>
      <c r="AT230" s="146"/>
      <c r="AU230" s="146"/>
      <c r="AV230" s="146"/>
      <c r="AW230" s="146"/>
      <c r="AX230" s="146"/>
      <c r="AY230" s="146"/>
      <c r="AZ230" s="146"/>
      <c r="BA230" s="146"/>
      <c r="BB230" s="146"/>
      <c r="BC230" s="146"/>
      <c r="BD230" s="146"/>
      <c r="BE230" s="146"/>
      <c r="BF230" s="146"/>
      <c r="BG230" s="146"/>
      <c r="BI230" s="146"/>
      <c r="BJ230" s="146"/>
      <c r="BK230" s="146"/>
      <c r="BL230" s="146"/>
      <c r="BM230" s="146"/>
      <c r="BN230" s="146"/>
      <c r="BO230" s="146"/>
      <c r="BP230" s="146"/>
      <c r="BQ230" s="146"/>
      <c r="BR230" s="146"/>
      <c r="BS230" s="146"/>
      <c r="BT230" s="146"/>
      <c r="BU230" s="146"/>
      <c r="BV230" s="146"/>
      <c r="BW230" s="146"/>
      <c r="BX230" s="146"/>
      <c r="BY230" s="146"/>
      <c r="BZ230" s="146"/>
      <c r="CA230" s="146"/>
      <c r="CB230" s="146"/>
      <c r="CC230" s="146"/>
      <c r="CD230" s="146"/>
      <c r="CE230" s="146"/>
      <c r="CF230" s="146"/>
      <c r="CG230" s="146"/>
      <c r="CH230" s="146"/>
      <c r="CI230" s="146"/>
      <c r="CJ230" s="146"/>
      <c r="CK230" s="146"/>
      <c r="CL230" s="146"/>
      <c r="CM230" s="146"/>
      <c r="CN230" s="146"/>
      <c r="CO230" s="146"/>
      <c r="CP230" s="146"/>
      <c r="CQ230" s="146"/>
      <c r="CR230" s="146"/>
      <c r="CS230" s="146"/>
      <c r="CT230" s="146"/>
      <c r="CU230" s="146"/>
      <c r="CV230" s="146"/>
      <c r="CW230" s="146"/>
      <c r="CX230" s="146"/>
      <c r="CY230" s="146"/>
      <c r="CZ230" s="146"/>
      <c r="DA230" s="146"/>
      <c r="DB230" s="146"/>
      <c r="DC230" s="146"/>
      <c r="DD230" s="146"/>
      <c r="DE230" s="146"/>
      <c r="DF230" s="146"/>
      <c r="DG230" s="146"/>
      <c r="DH230" s="146"/>
      <c r="DI230" s="146"/>
      <c r="DJ230" s="146"/>
      <c r="DK230" s="146"/>
      <c r="DL230" s="146"/>
      <c r="DM230" s="146"/>
      <c r="DN230" s="146"/>
      <c r="DO230" s="146"/>
      <c r="DP230" s="146"/>
      <c r="DQ230" s="146"/>
      <c r="DR230" s="146"/>
      <c r="DS230" s="146"/>
      <c r="DT230" s="146"/>
      <c r="DU230" s="146"/>
      <c r="DV230" s="146"/>
      <c r="DW230" s="146"/>
      <c r="DX230" s="146"/>
      <c r="DY230" s="146"/>
      <c r="DZ230" s="146"/>
      <c r="EA230" s="146"/>
      <c r="EB230" s="146"/>
      <c r="EC230" s="146"/>
      <c r="ED230" s="146"/>
      <c r="EE230" s="146"/>
      <c r="EF230" s="146"/>
      <c r="EG230" s="146"/>
      <c r="EH230" s="146"/>
      <c r="EI230" s="146"/>
      <c r="EJ230" s="146"/>
      <c r="EK230" s="146"/>
      <c r="EL230" s="146"/>
      <c r="EM230" s="146"/>
      <c r="EN230" s="146"/>
      <c r="EO230" s="146"/>
      <c r="EP230" s="146"/>
      <c r="EQ230" s="146"/>
      <c r="ER230" s="146"/>
      <c r="ES230" s="146"/>
      <c r="ET230" s="470"/>
      <c r="EU230" s="470"/>
      <c r="EV230" s="470"/>
      <c r="EW230" s="470"/>
      <c r="EX230" s="470"/>
      <c r="EY230" s="470"/>
      <c r="EZ230" s="470"/>
      <c r="FA230" s="470"/>
      <c r="FB230" s="470"/>
      <c r="FC230" s="470"/>
      <c r="FD230" s="470"/>
      <c r="FE230" s="470"/>
      <c r="FF230" s="470"/>
      <c r="FG230" s="470"/>
      <c r="FH230" s="470"/>
      <c r="FI230" s="470"/>
      <c r="FJ230" s="470"/>
      <c r="FK230" s="470"/>
      <c r="FL230" s="470"/>
      <c r="FM230" s="470"/>
      <c r="FN230" s="470"/>
      <c r="FO230" s="470"/>
      <c r="FP230" s="470"/>
      <c r="FQ230" s="146"/>
      <c r="FR230" s="569"/>
      <c r="FS230" s="146"/>
      <c r="FT230" s="570"/>
      <c r="FU230" s="178"/>
    </row>
    <row r="231" ht="15.75" customHeight="1">
      <c r="A231" s="80"/>
      <c r="B231" s="80" t="s">
        <v>232</v>
      </c>
      <c r="C231" s="146"/>
      <c r="D231" s="146">
        <v>1.0</v>
      </c>
      <c r="E231" s="146">
        <v>2.0</v>
      </c>
      <c r="F231" s="146">
        <v>2.0</v>
      </c>
      <c r="G231" s="146">
        <v>4.0</v>
      </c>
      <c r="H231" s="146">
        <v>5.0</v>
      </c>
      <c r="I231" s="571">
        <v>12.0</v>
      </c>
      <c r="J231" s="146"/>
      <c r="K231" s="146"/>
      <c r="L231" s="146"/>
      <c r="M231" s="146"/>
      <c r="N231" s="146"/>
      <c r="O231" s="146"/>
      <c r="P231" s="146"/>
      <c r="Q231" s="146"/>
      <c r="R231" s="146"/>
      <c r="S231" s="146"/>
      <c r="T231" s="146"/>
      <c r="U231" s="146"/>
      <c r="V231" s="146"/>
      <c r="W231" s="80"/>
      <c r="X231" s="80"/>
      <c r="Y231" s="80"/>
      <c r="Z231" s="80"/>
      <c r="AA231" s="80"/>
      <c r="AB231" s="80"/>
      <c r="AC231" s="80"/>
      <c r="AD231" s="80"/>
      <c r="AE231" s="269"/>
      <c r="AF231" s="269"/>
      <c r="AG231" s="269"/>
      <c r="AH231" s="269"/>
      <c r="AI231" s="269"/>
      <c r="AJ231" s="269"/>
      <c r="AK231" s="269"/>
      <c r="AL231" s="269"/>
      <c r="AM231" s="269"/>
      <c r="AN231" s="269"/>
      <c r="AO231" s="269"/>
      <c r="AP231" s="269"/>
      <c r="AQ231" s="269"/>
      <c r="AR231" s="269"/>
      <c r="AS231" s="269"/>
      <c r="AT231" s="269"/>
      <c r="AU231" s="269"/>
      <c r="AV231" s="269"/>
      <c r="AW231" s="269"/>
      <c r="AX231" s="269"/>
      <c r="AY231" s="269"/>
      <c r="AZ231" s="269"/>
      <c r="BA231" s="269"/>
      <c r="BB231" s="269"/>
      <c r="BC231" s="269"/>
      <c r="BD231" s="269"/>
      <c r="BE231" s="269"/>
      <c r="BF231" s="269"/>
      <c r="BG231" s="269"/>
      <c r="BH231" s="80"/>
      <c r="BI231" s="269"/>
      <c r="BJ231" s="269"/>
      <c r="BK231" s="269"/>
      <c r="BL231" s="269"/>
      <c r="BM231" s="269"/>
      <c r="BN231" s="269"/>
      <c r="BO231" s="269"/>
      <c r="BP231" s="269"/>
      <c r="BQ231" s="269"/>
      <c r="BR231" s="269"/>
      <c r="BS231" s="269"/>
      <c r="BT231" s="269"/>
      <c r="BU231" s="269"/>
      <c r="BV231" s="269"/>
      <c r="BW231" s="269"/>
      <c r="BX231" s="269"/>
      <c r="BY231" s="269"/>
      <c r="BZ231" s="269"/>
      <c r="CA231" s="269"/>
      <c r="CB231" s="269"/>
      <c r="CC231" s="269"/>
      <c r="CD231" s="269"/>
      <c r="CE231" s="269"/>
      <c r="CF231" s="269"/>
      <c r="CG231" s="269"/>
      <c r="CH231" s="269"/>
      <c r="CI231" s="269"/>
      <c r="CJ231" s="269"/>
      <c r="CK231" s="269"/>
      <c r="CL231" s="269"/>
      <c r="CM231" s="269"/>
      <c r="CN231" s="269"/>
      <c r="CO231" s="269"/>
      <c r="CP231" s="269"/>
      <c r="CQ231" s="269"/>
      <c r="CR231" s="269"/>
      <c r="CS231" s="269"/>
      <c r="CT231" s="269"/>
      <c r="CU231" s="269"/>
      <c r="CV231" s="269"/>
      <c r="CW231" s="269"/>
      <c r="CX231" s="269"/>
      <c r="CY231" s="269"/>
      <c r="CZ231" s="269"/>
      <c r="DA231" s="269"/>
      <c r="DB231" s="269"/>
      <c r="DC231" s="269"/>
      <c r="DD231" s="269"/>
      <c r="DE231" s="269"/>
      <c r="DF231" s="269"/>
      <c r="DG231" s="269"/>
      <c r="DH231" s="269"/>
      <c r="DI231" s="269"/>
      <c r="DJ231" s="269"/>
      <c r="DK231" s="269"/>
      <c r="DL231" s="269"/>
      <c r="DM231" s="269"/>
      <c r="DN231" s="269"/>
      <c r="DO231" s="269"/>
      <c r="DP231" s="269"/>
      <c r="DQ231" s="269"/>
      <c r="DR231" s="269"/>
      <c r="DS231" s="269"/>
      <c r="DT231" s="269"/>
      <c r="DU231" s="269"/>
      <c r="DV231" s="269"/>
      <c r="DW231" s="269"/>
      <c r="DX231" s="269"/>
      <c r="DY231" s="269"/>
      <c r="DZ231" s="269"/>
      <c r="EA231" s="269"/>
      <c r="EB231" s="269"/>
      <c r="EC231" s="269"/>
      <c r="ED231" s="269"/>
      <c r="EE231" s="269"/>
      <c r="EF231" s="269"/>
      <c r="EG231" s="269"/>
      <c r="EH231" s="269"/>
      <c r="EI231" s="269"/>
      <c r="EJ231" s="269"/>
      <c r="EK231" s="269"/>
      <c r="EL231" s="269"/>
      <c r="EM231" s="269"/>
      <c r="EN231" s="269"/>
      <c r="EO231" s="269"/>
      <c r="EP231" s="269"/>
      <c r="EQ231" s="269"/>
      <c r="ER231" s="269"/>
      <c r="ES231" s="269"/>
      <c r="ET231" s="470"/>
      <c r="EU231" s="470"/>
      <c r="EV231" s="470"/>
      <c r="EW231" s="470"/>
      <c r="EX231" s="470"/>
      <c r="EY231" s="470"/>
      <c r="EZ231" s="470"/>
      <c r="FA231" s="470"/>
      <c r="FB231" s="470"/>
      <c r="FC231" s="470"/>
      <c r="FD231" s="470"/>
      <c r="FE231" s="470"/>
      <c r="FF231" s="470"/>
      <c r="FG231" s="470"/>
      <c r="FH231" s="470"/>
      <c r="FI231" s="470"/>
      <c r="FJ231" s="470"/>
      <c r="FK231" s="470"/>
      <c r="FL231" s="470"/>
      <c r="FM231" s="470"/>
      <c r="FN231" s="470"/>
      <c r="FO231" s="470"/>
      <c r="FP231" s="470"/>
      <c r="FQ231" s="269"/>
      <c r="FR231" s="543"/>
      <c r="FS231" s="269"/>
      <c r="FT231" s="544"/>
      <c r="FU231" s="545"/>
      <c r="FV231" s="80"/>
      <c r="FW231" s="80"/>
      <c r="FX231" s="80"/>
      <c r="FY231" s="80"/>
      <c r="FZ231" s="80"/>
      <c r="GA231" s="80"/>
      <c r="GB231" s="80"/>
      <c r="GC231" s="80"/>
      <c r="GD231" s="80"/>
      <c r="GE231" s="80"/>
      <c r="GF231" s="80"/>
      <c r="GG231" s="80"/>
      <c r="GH231" s="80"/>
      <c r="GI231" s="80"/>
      <c r="GJ231" s="80"/>
      <c r="GK231" s="80"/>
    </row>
    <row r="232" ht="15.75" customHeight="1">
      <c r="A232" s="80"/>
      <c r="B232" s="80" t="s">
        <v>233</v>
      </c>
      <c r="C232" s="146"/>
      <c r="D232" s="146"/>
      <c r="E232" s="146"/>
      <c r="F232" s="146"/>
      <c r="G232" s="146"/>
      <c r="H232" s="146"/>
      <c r="I232" s="146">
        <v>2.0</v>
      </c>
      <c r="J232" s="146"/>
      <c r="K232" s="146"/>
      <c r="L232" s="146"/>
      <c r="M232" s="146"/>
      <c r="N232" s="146"/>
      <c r="O232" s="146"/>
      <c r="P232" s="146"/>
      <c r="Q232" s="146"/>
      <c r="R232" s="146"/>
      <c r="S232" s="146"/>
      <c r="T232" s="146"/>
      <c r="U232" s="146"/>
      <c r="V232" s="146"/>
      <c r="W232" s="80"/>
      <c r="X232" s="80"/>
      <c r="Y232" s="80"/>
      <c r="Z232" s="80"/>
      <c r="AA232" s="80"/>
      <c r="AB232" s="80"/>
      <c r="AC232" s="80"/>
      <c r="AD232" s="80"/>
      <c r="AE232" s="269"/>
      <c r="AF232" s="269"/>
      <c r="AG232" s="269"/>
      <c r="AH232" s="269"/>
      <c r="AI232" s="269"/>
      <c r="AJ232" s="269"/>
      <c r="AK232" s="269"/>
      <c r="AL232" s="269"/>
      <c r="AM232" s="269"/>
      <c r="AN232" s="269"/>
      <c r="AO232" s="269"/>
      <c r="AP232" s="269"/>
      <c r="AQ232" s="269"/>
      <c r="AR232" s="269"/>
      <c r="AS232" s="269"/>
      <c r="AT232" s="269"/>
      <c r="AU232" s="269"/>
      <c r="AV232" s="269"/>
      <c r="AW232" s="269"/>
      <c r="AX232" s="269"/>
      <c r="AY232" s="269"/>
      <c r="AZ232" s="269"/>
      <c r="BA232" s="269"/>
      <c r="BB232" s="269"/>
      <c r="BC232" s="269"/>
      <c r="BD232" s="269"/>
      <c r="BE232" s="269"/>
      <c r="BF232" s="269"/>
      <c r="BG232" s="269"/>
      <c r="BH232" s="80"/>
      <c r="BI232" s="269"/>
      <c r="BJ232" s="269"/>
      <c r="BK232" s="269"/>
      <c r="BL232" s="269"/>
      <c r="BM232" s="269"/>
      <c r="BN232" s="269"/>
      <c r="BO232" s="269"/>
      <c r="BP232" s="269"/>
      <c r="BQ232" s="269"/>
      <c r="BR232" s="269"/>
      <c r="BS232" s="269"/>
      <c r="BT232" s="269"/>
      <c r="BU232" s="269"/>
      <c r="BV232" s="269"/>
      <c r="BW232" s="269"/>
      <c r="BX232" s="269"/>
      <c r="BY232" s="269"/>
      <c r="BZ232" s="269"/>
      <c r="CA232" s="269"/>
      <c r="CB232" s="269"/>
      <c r="CC232" s="269"/>
      <c r="CD232" s="269"/>
      <c r="CE232" s="269"/>
      <c r="CF232" s="269"/>
      <c r="CG232" s="269"/>
      <c r="CH232" s="269"/>
      <c r="CI232" s="269"/>
      <c r="CJ232" s="269"/>
      <c r="CK232" s="269"/>
      <c r="CL232" s="269"/>
      <c r="CM232" s="269"/>
      <c r="CN232" s="269"/>
      <c r="CO232" s="269"/>
      <c r="CP232" s="269"/>
      <c r="CQ232" s="269"/>
      <c r="CR232" s="269"/>
      <c r="CS232" s="269"/>
      <c r="CT232" s="269"/>
      <c r="CU232" s="269"/>
      <c r="CV232" s="269"/>
      <c r="CW232" s="269"/>
      <c r="CX232" s="269"/>
      <c r="CY232" s="269"/>
      <c r="CZ232" s="269"/>
      <c r="DA232" s="269"/>
      <c r="DB232" s="269"/>
      <c r="DC232" s="269"/>
      <c r="DD232" s="269"/>
      <c r="DE232" s="269"/>
      <c r="DF232" s="269"/>
      <c r="DG232" s="269"/>
      <c r="DH232" s="269"/>
      <c r="DI232" s="269"/>
      <c r="DJ232" s="269"/>
      <c r="DK232" s="269"/>
      <c r="DL232" s="269"/>
      <c r="DM232" s="269"/>
      <c r="DN232" s="269"/>
      <c r="DO232" s="269"/>
      <c r="DP232" s="269"/>
      <c r="DQ232" s="269"/>
      <c r="DR232" s="269"/>
      <c r="DS232" s="269"/>
      <c r="DT232" s="269"/>
      <c r="DU232" s="269"/>
      <c r="DV232" s="269"/>
      <c r="DW232" s="269"/>
      <c r="DX232" s="269"/>
      <c r="DY232" s="269"/>
      <c r="DZ232" s="269"/>
      <c r="EA232" s="269"/>
      <c r="EB232" s="269"/>
      <c r="EC232" s="269"/>
      <c r="ED232" s="269"/>
      <c r="EE232" s="269"/>
      <c r="EF232" s="269"/>
      <c r="EG232" s="269"/>
      <c r="EH232" s="269"/>
      <c r="EI232" s="269"/>
      <c r="EJ232" s="269"/>
      <c r="EK232" s="269"/>
      <c r="EL232" s="269"/>
      <c r="EM232" s="269"/>
      <c r="EN232" s="269"/>
      <c r="EO232" s="269"/>
      <c r="EP232" s="269"/>
      <c r="EQ232" s="269"/>
      <c r="ER232" s="269"/>
      <c r="ES232" s="269"/>
      <c r="ET232" s="470"/>
      <c r="EU232" s="470"/>
      <c r="EV232" s="470"/>
      <c r="EW232" s="470"/>
      <c r="EX232" s="470"/>
      <c r="EY232" s="470"/>
      <c r="EZ232" s="470"/>
      <c r="FA232" s="470"/>
      <c r="FB232" s="470"/>
      <c r="FC232" s="470"/>
      <c r="FD232" s="470"/>
      <c r="FE232" s="470"/>
      <c r="FF232" s="470"/>
      <c r="FG232" s="470"/>
      <c r="FH232" s="470"/>
      <c r="FI232" s="470"/>
      <c r="FJ232" s="470"/>
      <c r="FK232" s="470"/>
      <c r="FL232" s="470"/>
      <c r="FM232" s="470"/>
      <c r="FN232" s="470"/>
      <c r="FO232" s="470"/>
      <c r="FP232" s="470"/>
      <c r="FQ232" s="269"/>
      <c r="FR232" s="543"/>
      <c r="FS232" s="269"/>
      <c r="FT232" s="544"/>
      <c r="FU232" s="545"/>
      <c r="FV232" s="80"/>
      <c r="FW232" s="80"/>
      <c r="FX232" s="80"/>
      <c r="FY232" s="80"/>
      <c r="FZ232" s="80"/>
      <c r="GA232" s="80"/>
      <c r="GB232" s="80"/>
      <c r="GC232" s="80"/>
      <c r="GD232" s="80"/>
      <c r="GE232" s="80"/>
      <c r="GF232" s="80"/>
      <c r="GG232" s="80"/>
      <c r="GH232" s="80"/>
      <c r="GI232" s="80"/>
      <c r="GJ232" s="80"/>
      <c r="GK232" s="80"/>
    </row>
    <row r="233" ht="15.75" customHeight="1">
      <c r="A233" s="80"/>
      <c r="B233" s="80" t="s">
        <v>234</v>
      </c>
      <c r="C233" s="146">
        <v>3.0</v>
      </c>
      <c r="D233" s="146">
        <v>3.0</v>
      </c>
      <c r="E233" s="146">
        <v>3.0</v>
      </c>
      <c r="F233" s="146">
        <v>3.0</v>
      </c>
      <c r="G233" s="146">
        <v>4.0</v>
      </c>
      <c r="H233" s="146">
        <v>6.0</v>
      </c>
      <c r="I233" s="146">
        <v>5.0</v>
      </c>
      <c r="J233" s="146"/>
      <c r="K233" s="146"/>
      <c r="L233" s="146"/>
      <c r="M233" s="146"/>
      <c r="N233" s="146"/>
      <c r="O233" s="146"/>
      <c r="P233" s="146"/>
      <c r="Q233" s="146"/>
      <c r="R233" s="146"/>
      <c r="S233" s="146"/>
      <c r="T233" s="146"/>
      <c r="U233" s="146"/>
      <c r="V233" s="146"/>
      <c r="W233" s="80"/>
      <c r="X233" s="80"/>
      <c r="Y233" s="80"/>
      <c r="Z233" s="80"/>
      <c r="AA233" s="80"/>
      <c r="AB233" s="80"/>
      <c r="AC233" s="80"/>
      <c r="AD233" s="80"/>
      <c r="AE233" s="269"/>
      <c r="AF233" s="269"/>
      <c r="AG233" s="269"/>
      <c r="AH233" s="269"/>
      <c r="AI233" s="269"/>
      <c r="AJ233" s="269"/>
      <c r="AK233" s="269"/>
      <c r="AL233" s="269"/>
      <c r="AM233" s="269"/>
      <c r="AN233" s="269"/>
      <c r="AO233" s="269"/>
      <c r="AP233" s="269"/>
      <c r="AQ233" s="269"/>
      <c r="AR233" s="269"/>
      <c r="AS233" s="269"/>
      <c r="AT233" s="269"/>
      <c r="AU233" s="269"/>
      <c r="AV233" s="269"/>
      <c r="AW233" s="269"/>
      <c r="AX233" s="269"/>
      <c r="AY233" s="269"/>
      <c r="AZ233" s="269"/>
      <c r="BA233" s="269"/>
      <c r="BB233" s="269"/>
      <c r="BC233" s="269"/>
      <c r="BD233" s="269"/>
      <c r="BE233" s="269"/>
      <c r="BF233" s="269"/>
      <c r="BG233" s="269"/>
      <c r="BH233" s="80"/>
      <c r="BI233" s="269"/>
      <c r="BJ233" s="269"/>
      <c r="BK233" s="269"/>
      <c r="BL233" s="269"/>
      <c r="BM233" s="269"/>
      <c r="BN233" s="269"/>
      <c r="BO233" s="269"/>
      <c r="BP233" s="269"/>
      <c r="BQ233" s="269"/>
      <c r="BR233" s="269"/>
      <c r="BS233" s="269"/>
      <c r="BT233" s="269"/>
      <c r="BU233" s="269"/>
      <c r="BV233" s="269"/>
      <c r="BW233" s="269"/>
      <c r="BX233" s="269"/>
      <c r="BY233" s="269"/>
      <c r="BZ233" s="269"/>
      <c r="CA233" s="269"/>
      <c r="CB233" s="269"/>
      <c r="CC233" s="269"/>
      <c r="CD233" s="269"/>
      <c r="CE233" s="269"/>
      <c r="CF233" s="269"/>
      <c r="CG233" s="269"/>
      <c r="CH233" s="269"/>
      <c r="CI233" s="269"/>
      <c r="CJ233" s="269"/>
      <c r="CK233" s="269"/>
      <c r="CL233" s="269"/>
      <c r="CM233" s="269"/>
      <c r="CN233" s="269"/>
      <c r="CO233" s="269"/>
      <c r="CP233" s="269"/>
      <c r="CQ233" s="269"/>
      <c r="CR233" s="269"/>
      <c r="CS233" s="269"/>
      <c r="CT233" s="269"/>
      <c r="CU233" s="269"/>
      <c r="CV233" s="269"/>
      <c r="CW233" s="269"/>
      <c r="CX233" s="269"/>
      <c r="CY233" s="269"/>
      <c r="CZ233" s="269"/>
      <c r="DA233" s="269"/>
      <c r="DB233" s="269"/>
      <c r="DC233" s="269"/>
      <c r="DD233" s="269"/>
      <c r="DE233" s="269"/>
      <c r="DF233" s="269"/>
      <c r="DG233" s="269"/>
      <c r="DH233" s="269"/>
      <c r="DI233" s="269"/>
      <c r="DJ233" s="269"/>
      <c r="DK233" s="269"/>
      <c r="DL233" s="269"/>
      <c r="DM233" s="269"/>
      <c r="DN233" s="269"/>
      <c r="DO233" s="269"/>
      <c r="DP233" s="269"/>
      <c r="DQ233" s="269"/>
      <c r="DR233" s="269"/>
      <c r="DS233" s="269"/>
      <c r="DT233" s="269"/>
      <c r="DU233" s="269"/>
      <c r="DV233" s="269"/>
      <c r="DW233" s="269"/>
      <c r="DX233" s="269"/>
      <c r="DY233" s="269"/>
      <c r="DZ233" s="269"/>
      <c r="EA233" s="269"/>
      <c r="EB233" s="269"/>
      <c r="EC233" s="269"/>
      <c r="ED233" s="269"/>
      <c r="EE233" s="269"/>
      <c r="EF233" s="269"/>
      <c r="EG233" s="269"/>
      <c r="EH233" s="269"/>
      <c r="EI233" s="269"/>
      <c r="EJ233" s="269"/>
      <c r="EK233" s="269"/>
      <c r="EL233" s="269"/>
      <c r="EM233" s="269"/>
      <c r="EN233" s="269"/>
      <c r="EO233" s="269"/>
      <c r="EP233" s="269"/>
      <c r="EQ233" s="269"/>
      <c r="ER233" s="269"/>
      <c r="ES233" s="269"/>
      <c r="ET233" s="470"/>
      <c r="EU233" s="470"/>
      <c r="EV233" s="470"/>
      <c r="EW233" s="470"/>
      <c r="EX233" s="470"/>
      <c r="EY233" s="470"/>
      <c r="EZ233" s="470"/>
      <c r="FA233" s="470"/>
      <c r="FB233" s="470"/>
      <c r="FC233" s="470"/>
      <c r="FD233" s="470"/>
      <c r="FE233" s="470"/>
      <c r="FF233" s="470"/>
      <c r="FG233" s="470"/>
      <c r="FH233" s="470"/>
      <c r="FI233" s="470"/>
      <c r="FJ233" s="470"/>
      <c r="FK233" s="470"/>
      <c r="FL233" s="470"/>
      <c r="FM233" s="470"/>
      <c r="FN233" s="470"/>
      <c r="FO233" s="470"/>
      <c r="FP233" s="470"/>
      <c r="FQ233" s="269"/>
      <c r="FR233" s="543"/>
      <c r="FS233" s="269"/>
      <c r="FT233" s="544"/>
      <c r="FU233" s="545"/>
      <c r="FV233" s="80"/>
      <c r="FW233" s="80"/>
      <c r="FX233" s="80"/>
      <c r="FY233" s="80"/>
      <c r="FZ233" s="80"/>
      <c r="GA233" s="80"/>
      <c r="GB233" s="80"/>
      <c r="GC233" s="80"/>
      <c r="GD233" s="80"/>
      <c r="GE233" s="80"/>
      <c r="GF233" s="80"/>
      <c r="GG233" s="80"/>
      <c r="GH233" s="80"/>
      <c r="GI233" s="80"/>
      <c r="GJ233" s="80"/>
      <c r="GK233" s="80"/>
    </row>
    <row r="234" ht="15.75" customHeight="1">
      <c r="A234" s="80"/>
      <c r="B234" s="80" t="s">
        <v>235</v>
      </c>
      <c r="C234" s="146"/>
      <c r="D234" s="146"/>
      <c r="E234" s="146"/>
      <c r="F234" s="146"/>
      <c r="G234" s="146">
        <v>1.0</v>
      </c>
      <c r="H234" s="146">
        <v>1.0</v>
      </c>
      <c r="I234" s="146">
        <v>1.0</v>
      </c>
      <c r="J234" s="146"/>
      <c r="K234" s="146"/>
      <c r="L234" s="146"/>
      <c r="M234" s="146"/>
      <c r="N234" s="146"/>
      <c r="O234" s="146"/>
      <c r="P234" s="146"/>
      <c r="Q234" s="146"/>
      <c r="R234" s="146"/>
      <c r="S234" s="146"/>
      <c r="T234" s="146"/>
      <c r="U234" s="146"/>
      <c r="V234" s="146"/>
      <c r="W234" s="80"/>
      <c r="X234" s="80"/>
      <c r="Y234" s="80"/>
      <c r="Z234" s="80"/>
      <c r="AA234" s="80"/>
      <c r="AB234" s="80"/>
      <c r="AC234" s="80"/>
      <c r="AD234" s="80"/>
      <c r="AE234" s="269"/>
      <c r="AF234" s="269"/>
      <c r="AG234" s="269"/>
      <c r="AH234" s="269"/>
      <c r="AI234" s="269"/>
      <c r="AJ234" s="269"/>
      <c r="AK234" s="269"/>
      <c r="AL234" s="269"/>
      <c r="AM234" s="269"/>
      <c r="AN234" s="269"/>
      <c r="AO234" s="269"/>
      <c r="AP234" s="269"/>
      <c r="AQ234" s="269"/>
      <c r="AR234" s="269"/>
      <c r="AS234" s="269"/>
      <c r="AT234" s="269"/>
      <c r="AU234" s="269"/>
      <c r="AV234" s="269"/>
      <c r="AW234" s="269"/>
      <c r="AX234" s="269"/>
      <c r="AY234" s="269"/>
      <c r="AZ234" s="269"/>
      <c r="BA234" s="269"/>
      <c r="BB234" s="269"/>
      <c r="BC234" s="269"/>
      <c r="BD234" s="269"/>
      <c r="BE234" s="269"/>
      <c r="BF234" s="269"/>
      <c r="BG234" s="269"/>
      <c r="BH234" s="80"/>
      <c r="BI234" s="269"/>
      <c r="BJ234" s="269"/>
      <c r="BK234" s="269"/>
      <c r="BL234" s="269"/>
      <c r="BM234" s="269"/>
      <c r="BN234" s="269"/>
      <c r="BO234" s="269"/>
      <c r="BP234" s="269"/>
      <c r="BQ234" s="269"/>
      <c r="BR234" s="269"/>
      <c r="BS234" s="269"/>
      <c r="BT234" s="269"/>
      <c r="BU234" s="269"/>
      <c r="BV234" s="269"/>
      <c r="BW234" s="269"/>
      <c r="BX234" s="269"/>
      <c r="BY234" s="269"/>
      <c r="BZ234" s="269"/>
      <c r="CA234" s="269"/>
      <c r="CB234" s="269"/>
      <c r="CC234" s="269"/>
      <c r="CD234" s="269"/>
      <c r="CE234" s="269"/>
      <c r="CF234" s="269"/>
      <c r="CG234" s="269"/>
      <c r="CH234" s="269"/>
      <c r="CI234" s="269"/>
      <c r="CJ234" s="269"/>
      <c r="CK234" s="269"/>
      <c r="CL234" s="269"/>
      <c r="CM234" s="269"/>
      <c r="CN234" s="269"/>
      <c r="CO234" s="269"/>
      <c r="CP234" s="269"/>
      <c r="CQ234" s="269"/>
      <c r="CR234" s="269"/>
      <c r="CS234" s="269"/>
      <c r="CT234" s="269"/>
      <c r="CU234" s="269"/>
      <c r="CV234" s="269"/>
      <c r="CW234" s="269"/>
      <c r="CX234" s="269"/>
      <c r="CY234" s="269"/>
      <c r="CZ234" s="269"/>
      <c r="DA234" s="269"/>
      <c r="DB234" s="269"/>
      <c r="DC234" s="269"/>
      <c r="DD234" s="269"/>
      <c r="DE234" s="269"/>
      <c r="DF234" s="269"/>
      <c r="DG234" s="269"/>
      <c r="DH234" s="269"/>
      <c r="DI234" s="269"/>
      <c r="DJ234" s="269"/>
      <c r="DK234" s="269"/>
      <c r="DL234" s="269"/>
      <c r="DM234" s="269"/>
      <c r="DN234" s="269"/>
      <c r="DO234" s="269"/>
      <c r="DP234" s="269"/>
      <c r="DQ234" s="269"/>
      <c r="DR234" s="269"/>
      <c r="DS234" s="269"/>
      <c r="DT234" s="269"/>
      <c r="DU234" s="269"/>
      <c r="DV234" s="269"/>
      <c r="DW234" s="269"/>
      <c r="DX234" s="269"/>
      <c r="DY234" s="269"/>
      <c r="DZ234" s="269"/>
      <c r="EA234" s="269"/>
      <c r="EB234" s="269"/>
      <c r="EC234" s="269"/>
      <c r="ED234" s="269"/>
      <c r="EE234" s="269"/>
      <c r="EF234" s="269"/>
      <c r="EG234" s="269"/>
      <c r="EH234" s="269"/>
      <c r="EI234" s="269"/>
      <c r="EJ234" s="269"/>
      <c r="EK234" s="269"/>
      <c r="EL234" s="269"/>
      <c r="EM234" s="269"/>
      <c r="EN234" s="269"/>
      <c r="EO234" s="269"/>
      <c r="EP234" s="269"/>
      <c r="EQ234" s="269"/>
      <c r="ER234" s="269"/>
      <c r="ES234" s="269"/>
      <c r="ET234" s="470"/>
      <c r="EU234" s="470"/>
      <c r="EV234" s="470"/>
      <c r="EW234" s="470"/>
      <c r="EX234" s="470"/>
      <c r="EY234" s="470"/>
      <c r="EZ234" s="470"/>
      <c r="FA234" s="470"/>
      <c r="FB234" s="470"/>
      <c r="FC234" s="470"/>
      <c r="FD234" s="470"/>
      <c r="FE234" s="470"/>
      <c r="FF234" s="470"/>
      <c r="FG234" s="470"/>
      <c r="FH234" s="470"/>
      <c r="FI234" s="470"/>
      <c r="FJ234" s="470"/>
      <c r="FK234" s="470"/>
      <c r="FL234" s="470"/>
      <c r="FM234" s="470"/>
      <c r="FN234" s="470"/>
      <c r="FO234" s="470"/>
      <c r="FP234" s="470"/>
      <c r="FQ234" s="269"/>
      <c r="FR234" s="543"/>
      <c r="FS234" s="269"/>
      <c r="FT234" s="544"/>
      <c r="FU234" s="545"/>
      <c r="FV234" s="80"/>
      <c r="FW234" s="80"/>
      <c r="FX234" s="80"/>
      <c r="FY234" s="80"/>
      <c r="FZ234" s="80"/>
      <c r="GA234" s="80"/>
      <c r="GB234" s="80"/>
      <c r="GC234" s="80"/>
      <c r="GD234" s="80"/>
      <c r="GE234" s="80"/>
      <c r="GF234" s="80"/>
      <c r="GG234" s="80"/>
      <c r="GH234" s="80"/>
      <c r="GI234" s="80"/>
      <c r="GJ234" s="80"/>
      <c r="GK234" s="80"/>
    </row>
    <row r="235" ht="15.75" customHeight="1">
      <c r="A235" s="80"/>
      <c r="B235" s="80" t="s">
        <v>236</v>
      </c>
      <c r="C235" s="146"/>
      <c r="D235" s="146"/>
      <c r="E235" s="146"/>
      <c r="F235" s="146"/>
      <c r="G235" s="146"/>
      <c r="H235" s="146"/>
      <c r="I235" s="146">
        <v>1.0</v>
      </c>
      <c r="J235" s="146"/>
      <c r="K235" s="146"/>
      <c r="L235" s="146"/>
      <c r="M235" s="146"/>
      <c r="N235" s="146"/>
      <c r="O235" s="146"/>
      <c r="P235" s="146"/>
      <c r="Q235" s="146"/>
      <c r="R235" s="146"/>
      <c r="S235" s="146"/>
      <c r="T235" s="146"/>
      <c r="U235" s="146"/>
      <c r="V235" s="146"/>
      <c r="W235" s="80"/>
      <c r="X235" s="80"/>
      <c r="Y235" s="80"/>
      <c r="Z235" s="80"/>
      <c r="AA235" s="80"/>
      <c r="AB235" s="80"/>
      <c r="AC235" s="80"/>
      <c r="AD235" s="80"/>
      <c r="AE235" s="269"/>
      <c r="AF235" s="269"/>
      <c r="AG235" s="269"/>
      <c r="AH235" s="269"/>
      <c r="AI235" s="269"/>
      <c r="AJ235" s="269"/>
      <c r="AK235" s="269"/>
      <c r="AL235" s="269"/>
      <c r="AM235" s="269"/>
      <c r="AN235" s="269"/>
      <c r="AO235" s="269"/>
      <c r="AP235" s="269"/>
      <c r="AQ235" s="269"/>
      <c r="AR235" s="269"/>
      <c r="AS235" s="269"/>
      <c r="AT235" s="269"/>
      <c r="AU235" s="269"/>
      <c r="AV235" s="269"/>
      <c r="AW235" s="269"/>
      <c r="AX235" s="269"/>
      <c r="AY235" s="269"/>
      <c r="AZ235" s="269"/>
      <c r="BA235" s="269"/>
      <c r="BB235" s="269"/>
      <c r="BC235" s="269"/>
      <c r="BD235" s="269"/>
      <c r="BE235" s="269"/>
      <c r="BF235" s="269"/>
      <c r="BG235" s="269"/>
      <c r="BH235" s="80"/>
      <c r="BI235" s="269"/>
      <c r="BJ235" s="269"/>
      <c r="BK235" s="269"/>
      <c r="BL235" s="269"/>
      <c r="BM235" s="269"/>
      <c r="BN235" s="269"/>
      <c r="BO235" s="269"/>
      <c r="BP235" s="269"/>
      <c r="BQ235" s="269"/>
      <c r="BR235" s="269"/>
      <c r="BS235" s="269"/>
      <c r="BT235" s="269"/>
      <c r="BU235" s="269"/>
      <c r="BV235" s="269"/>
      <c r="BW235" s="269"/>
      <c r="BX235" s="269"/>
      <c r="BY235" s="269"/>
      <c r="BZ235" s="269"/>
      <c r="CA235" s="269"/>
      <c r="CB235" s="269"/>
      <c r="CC235" s="269"/>
      <c r="CD235" s="269"/>
      <c r="CE235" s="269"/>
      <c r="CF235" s="269"/>
      <c r="CG235" s="269"/>
      <c r="CH235" s="269"/>
      <c r="CI235" s="269"/>
      <c r="CJ235" s="269"/>
      <c r="CK235" s="269"/>
      <c r="CL235" s="269"/>
      <c r="CM235" s="269"/>
      <c r="CN235" s="269"/>
      <c r="CO235" s="269"/>
      <c r="CP235" s="269"/>
      <c r="CQ235" s="269"/>
      <c r="CR235" s="269"/>
      <c r="CS235" s="269"/>
      <c r="CT235" s="269"/>
      <c r="CU235" s="269"/>
      <c r="CV235" s="269"/>
      <c r="CW235" s="269"/>
      <c r="CX235" s="269"/>
      <c r="CY235" s="269"/>
      <c r="CZ235" s="269"/>
      <c r="DA235" s="269"/>
      <c r="DB235" s="269"/>
      <c r="DC235" s="269"/>
      <c r="DD235" s="269"/>
      <c r="DE235" s="269"/>
      <c r="DF235" s="269"/>
      <c r="DG235" s="269"/>
      <c r="DH235" s="269"/>
      <c r="DI235" s="269"/>
      <c r="DJ235" s="269"/>
      <c r="DK235" s="269"/>
      <c r="DL235" s="269"/>
      <c r="DM235" s="269"/>
      <c r="DN235" s="269"/>
      <c r="DO235" s="269"/>
      <c r="DP235" s="269"/>
      <c r="DQ235" s="269"/>
      <c r="DR235" s="269"/>
      <c r="DS235" s="269"/>
      <c r="DT235" s="269"/>
      <c r="DU235" s="269"/>
      <c r="DV235" s="269"/>
      <c r="DW235" s="269"/>
      <c r="DX235" s="269"/>
      <c r="DY235" s="269"/>
      <c r="DZ235" s="269"/>
      <c r="EA235" s="269"/>
      <c r="EB235" s="269"/>
      <c r="EC235" s="269"/>
      <c r="ED235" s="269"/>
      <c r="EE235" s="269"/>
      <c r="EF235" s="269"/>
      <c r="EG235" s="269"/>
      <c r="EH235" s="269"/>
      <c r="EI235" s="269"/>
      <c r="EJ235" s="269"/>
      <c r="EK235" s="269"/>
      <c r="EL235" s="269"/>
      <c r="EM235" s="269"/>
      <c r="EN235" s="269"/>
      <c r="EO235" s="269"/>
      <c r="EP235" s="269"/>
      <c r="EQ235" s="269"/>
      <c r="ER235" s="269"/>
      <c r="ES235" s="269"/>
      <c r="ET235" s="470"/>
      <c r="EU235" s="470"/>
      <c r="EV235" s="470"/>
      <c r="EW235" s="470"/>
      <c r="EX235" s="470"/>
      <c r="EY235" s="470"/>
      <c r="EZ235" s="470"/>
      <c r="FA235" s="470"/>
      <c r="FB235" s="470"/>
      <c r="FC235" s="470"/>
      <c r="FD235" s="470"/>
      <c r="FE235" s="470"/>
      <c r="FF235" s="470"/>
      <c r="FG235" s="470"/>
      <c r="FH235" s="470"/>
      <c r="FI235" s="470"/>
      <c r="FJ235" s="470"/>
      <c r="FK235" s="470"/>
      <c r="FL235" s="470"/>
      <c r="FM235" s="470"/>
      <c r="FN235" s="470"/>
      <c r="FO235" s="470"/>
      <c r="FP235" s="470"/>
      <c r="FQ235" s="269"/>
      <c r="FR235" s="543"/>
      <c r="FS235" s="269"/>
      <c r="FT235" s="544"/>
      <c r="FU235" s="545"/>
      <c r="FV235" s="80"/>
      <c r="FW235" s="80"/>
      <c r="FX235" s="80"/>
      <c r="FY235" s="80"/>
      <c r="FZ235" s="80"/>
      <c r="GA235" s="80"/>
      <c r="GB235" s="80"/>
      <c r="GC235" s="80"/>
      <c r="GD235" s="80"/>
      <c r="GE235" s="80"/>
      <c r="GF235" s="80"/>
      <c r="GG235" s="80"/>
      <c r="GH235" s="80"/>
      <c r="GI235" s="80"/>
      <c r="GJ235" s="80"/>
      <c r="GK235" s="80"/>
    </row>
    <row r="236" ht="15.75" customHeight="1">
      <c r="A236" s="80"/>
      <c r="B236" s="80" t="s">
        <v>237</v>
      </c>
      <c r="C236" s="146"/>
      <c r="D236" s="146"/>
      <c r="E236" s="146"/>
      <c r="F236" s="146"/>
      <c r="G236" s="146"/>
      <c r="H236" s="146"/>
      <c r="I236" s="146">
        <v>1.0</v>
      </c>
      <c r="J236" s="146"/>
      <c r="K236" s="146"/>
      <c r="L236" s="146"/>
      <c r="M236" s="146"/>
      <c r="N236" s="146"/>
      <c r="O236" s="146"/>
      <c r="P236" s="146"/>
      <c r="Q236" s="146"/>
      <c r="R236" s="146"/>
      <c r="S236" s="146"/>
      <c r="T236" s="146"/>
      <c r="U236" s="146"/>
      <c r="V236" s="146"/>
      <c r="W236" s="80"/>
      <c r="X236" s="80"/>
      <c r="Y236" s="80"/>
      <c r="Z236" s="80"/>
      <c r="AA236" s="80"/>
      <c r="AB236" s="80"/>
      <c r="AC236" s="80"/>
      <c r="AD236" s="80"/>
      <c r="AE236" s="269"/>
      <c r="AF236" s="269"/>
      <c r="AG236" s="269"/>
      <c r="AH236" s="269"/>
      <c r="AI236" s="269"/>
      <c r="AJ236" s="269"/>
      <c r="AK236" s="269"/>
      <c r="AL236" s="269"/>
      <c r="AM236" s="269"/>
      <c r="AN236" s="269"/>
      <c r="AO236" s="269"/>
      <c r="AP236" s="269"/>
      <c r="AQ236" s="269"/>
      <c r="AR236" s="269"/>
      <c r="AS236" s="269"/>
      <c r="AT236" s="269"/>
      <c r="AU236" s="269"/>
      <c r="AV236" s="269"/>
      <c r="AW236" s="269"/>
      <c r="AX236" s="269"/>
      <c r="AY236" s="269"/>
      <c r="AZ236" s="269"/>
      <c r="BA236" s="269"/>
      <c r="BB236" s="269"/>
      <c r="BC236" s="269"/>
      <c r="BD236" s="269"/>
      <c r="BE236" s="269"/>
      <c r="BF236" s="269"/>
      <c r="BG236" s="269"/>
      <c r="BH236" s="80"/>
      <c r="BI236" s="269"/>
      <c r="BJ236" s="269"/>
      <c r="BK236" s="269"/>
      <c r="BL236" s="269"/>
      <c r="BM236" s="269"/>
      <c r="BN236" s="269"/>
      <c r="BO236" s="269"/>
      <c r="BP236" s="269"/>
      <c r="BQ236" s="269"/>
      <c r="BR236" s="269"/>
      <c r="BS236" s="269"/>
      <c r="BT236" s="269"/>
      <c r="BU236" s="269"/>
      <c r="BV236" s="269"/>
      <c r="BW236" s="269"/>
      <c r="BX236" s="269"/>
      <c r="BY236" s="269"/>
      <c r="BZ236" s="269"/>
      <c r="CA236" s="269"/>
      <c r="CB236" s="269"/>
      <c r="CC236" s="269"/>
      <c r="CD236" s="269"/>
      <c r="CE236" s="269"/>
      <c r="CF236" s="269"/>
      <c r="CG236" s="269"/>
      <c r="CH236" s="269"/>
      <c r="CI236" s="269"/>
      <c r="CJ236" s="269"/>
      <c r="CK236" s="269"/>
      <c r="CL236" s="269"/>
      <c r="CM236" s="269"/>
      <c r="CN236" s="269"/>
      <c r="CO236" s="269"/>
      <c r="CP236" s="269"/>
      <c r="CQ236" s="269"/>
      <c r="CR236" s="269"/>
      <c r="CS236" s="269"/>
      <c r="CT236" s="269"/>
      <c r="CU236" s="269"/>
      <c r="CV236" s="269"/>
      <c r="CW236" s="269"/>
      <c r="CX236" s="269"/>
      <c r="CY236" s="269"/>
      <c r="CZ236" s="269"/>
      <c r="DA236" s="269"/>
      <c r="DB236" s="269"/>
      <c r="DC236" s="269"/>
      <c r="DD236" s="269"/>
      <c r="DE236" s="269"/>
      <c r="DF236" s="269"/>
      <c r="DG236" s="269"/>
      <c r="DH236" s="269"/>
      <c r="DI236" s="269"/>
      <c r="DJ236" s="269"/>
      <c r="DK236" s="269"/>
      <c r="DL236" s="269"/>
      <c r="DM236" s="269"/>
      <c r="DN236" s="269"/>
      <c r="DO236" s="269"/>
      <c r="DP236" s="269"/>
      <c r="DQ236" s="269"/>
      <c r="DR236" s="269"/>
      <c r="DS236" s="269"/>
      <c r="DT236" s="269"/>
      <c r="DU236" s="269"/>
      <c r="DV236" s="269"/>
      <c r="DW236" s="269"/>
      <c r="DX236" s="269"/>
      <c r="DY236" s="269"/>
      <c r="DZ236" s="269"/>
      <c r="EA236" s="269"/>
      <c r="EB236" s="269"/>
      <c r="EC236" s="269"/>
      <c r="ED236" s="269"/>
      <c r="EE236" s="269"/>
      <c r="EF236" s="269"/>
      <c r="EG236" s="269"/>
      <c r="EH236" s="269"/>
      <c r="EI236" s="269"/>
      <c r="EJ236" s="269"/>
      <c r="EK236" s="269"/>
      <c r="EL236" s="269"/>
      <c r="EM236" s="269"/>
      <c r="EN236" s="269"/>
      <c r="EO236" s="269"/>
      <c r="EP236" s="269"/>
      <c r="EQ236" s="269"/>
      <c r="ER236" s="269"/>
      <c r="ES236" s="269"/>
      <c r="ET236" s="470"/>
      <c r="EU236" s="470"/>
      <c r="EV236" s="470"/>
      <c r="EW236" s="470"/>
      <c r="EX236" s="470"/>
      <c r="EY236" s="470"/>
      <c r="EZ236" s="470"/>
      <c r="FA236" s="470"/>
      <c r="FB236" s="470"/>
      <c r="FC236" s="470"/>
      <c r="FD236" s="470"/>
      <c r="FE236" s="470"/>
      <c r="FF236" s="470"/>
      <c r="FG236" s="470"/>
      <c r="FH236" s="470"/>
      <c r="FI236" s="470"/>
      <c r="FJ236" s="470"/>
      <c r="FK236" s="470"/>
      <c r="FL236" s="470"/>
      <c r="FM236" s="470"/>
      <c r="FN236" s="470"/>
      <c r="FO236" s="470"/>
      <c r="FP236" s="470"/>
      <c r="FQ236" s="269"/>
      <c r="FR236" s="543"/>
      <c r="FS236" s="269"/>
      <c r="FT236" s="544"/>
      <c r="FU236" s="545"/>
      <c r="FV236" s="80"/>
      <c r="FW236" s="80"/>
      <c r="FX236" s="80"/>
      <c r="FY236" s="80"/>
      <c r="FZ236" s="80"/>
      <c r="GA236" s="80"/>
      <c r="GB236" s="80"/>
      <c r="GC236" s="80"/>
      <c r="GD236" s="80"/>
      <c r="GE236" s="80"/>
      <c r="GF236" s="80"/>
      <c r="GG236" s="80"/>
      <c r="GH236" s="80"/>
      <c r="GI236" s="80"/>
      <c r="GJ236" s="80"/>
      <c r="GK236" s="80"/>
    </row>
    <row r="237" ht="15.75" customHeight="1">
      <c r="A237" s="80"/>
      <c r="B237" s="80" t="s">
        <v>238</v>
      </c>
      <c r="C237" s="146"/>
      <c r="D237" s="146"/>
      <c r="E237" s="146"/>
      <c r="F237" s="146"/>
      <c r="G237" s="146"/>
      <c r="H237" s="146"/>
      <c r="I237" s="146">
        <v>1.0</v>
      </c>
      <c r="J237" s="146"/>
      <c r="K237" s="146"/>
      <c r="L237" s="146"/>
      <c r="M237" s="146"/>
      <c r="N237" s="146"/>
      <c r="O237" s="146"/>
      <c r="P237" s="146"/>
      <c r="Q237" s="146"/>
      <c r="R237" s="146"/>
      <c r="S237" s="146"/>
      <c r="T237" s="146"/>
      <c r="U237" s="146"/>
      <c r="V237" s="146"/>
      <c r="W237" s="80"/>
      <c r="X237" s="80"/>
      <c r="Y237" s="80"/>
      <c r="Z237" s="80"/>
      <c r="AA237" s="80"/>
      <c r="AB237" s="80"/>
      <c r="AC237" s="80"/>
      <c r="AD237" s="80"/>
      <c r="AE237" s="269"/>
      <c r="AF237" s="269"/>
      <c r="AG237" s="269"/>
      <c r="AH237" s="269"/>
      <c r="AI237" s="269"/>
      <c r="AJ237" s="269"/>
      <c r="AK237" s="269"/>
      <c r="AL237" s="269"/>
      <c r="AM237" s="269"/>
      <c r="AN237" s="269"/>
      <c r="AO237" s="269"/>
      <c r="AP237" s="269"/>
      <c r="AQ237" s="269"/>
      <c r="AR237" s="269"/>
      <c r="AS237" s="269"/>
      <c r="AT237" s="269"/>
      <c r="AU237" s="269"/>
      <c r="AV237" s="269"/>
      <c r="AW237" s="269"/>
      <c r="AX237" s="269"/>
      <c r="AY237" s="269"/>
      <c r="AZ237" s="269"/>
      <c r="BA237" s="269"/>
      <c r="BB237" s="269"/>
      <c r="BC237" s="269"/>
      <c r="BD237" s="269"/>
      <c r="BE237" s="269"/>
      <c r="BF237" s="269"/>
      <c r="BG237" s="269"/>
      <c r="BH237" s="80"/>
      <c r="BI237" s="269"/>
      <c r="BJ237" s="269"/>
      <c r="BK237" s="269"/>
      <c r="BL237" s="269"/>
      <c r="BM237" s="269"/>
      <c r="BN237" s="269"/>
      <c r="BO237" s="269"/>
      <c r="BP237" s="269"/>
      <c r="BQ237" s="269"/>
      <c r="BR237" s="269"/>
      <c r="BS237" s="269"/>
      <c r="BT237" s="269"/>
      <c r="BU237" s="269"/>
      <c r="BV237" s="269"/>
      <c r="BW237" s="269"/>
      <c r="BX237" s="269"/>
      <c r="BY237" s="269"/>
      <c r="BZ237" s="269"/>
      <c r="CA237" s="269"/>
      <c r="CB237" s="269"/>
      <c r="CC237" s="269"/>
      <c r="CD237" s="269"/>
      <c r="CE237" s="269"/>
      <c r="CF237" s="269"/>
      <c r="CG237" s="269"/>
      <c r="CH237" s="269"/>
      <c r="CI237" s="269"/>
      <c r="CJ237" s="269"/>
      <c r="CK237" s="269"/>
      <c r="CL237" s="269"/>
      <c r="CM237" s="269"/>
      <c r="CN237" s="269"/>
      <c r="CO237" s="269"/>
      <c r="CP237" s="269"/>
      <c r="CQ237" s="269"/>
      <c r="CR237" s="269"/>
      <c r="CS237" s="269"/>
      <c r="CT237" s="269"/>
      <c r="CU237" s="269"/>
      <c r="CV237" s="269"/>
      <c r="CW237" s="269"/>
      <c r="CX237" s="269"/>
      <c r="CY237" s="269"/>
      <c r="CZ237" s="269"/>
      <c r="DA237" s="269"/>
      <c r="DB237" s="269"/>
      <c r="DC237" s="269"/>
      <c r="DD237" s="269"/>
      <c r="DE237" s="269"/>
      <c r="DF237" s="269"/>
      <c r="DG237" s="269"/>
      <c r="DH237" s="269"/>
      <c r="DI237" s="269"/>
      <c r="DJ237" s="269"/>
      <c r="DK237" s="269"/>
      <c r="DL237" s="269"/>
      <c r="DM237" s="269"/>
      <c r="DN237" s="269"/>
      <c r="DO237" s="269"/>
      <c r="DP237" s="269"/>
      <c r="DQ237" s="269"/>
      <c r="DR237" s="269"/>
      <c r="DS237" s="269"/>
      <c r="DT237" s="269"/>
      <c r="DU237" s="269"/>
      <c r="DV237" s="269"/>
      <c r="DW237" s="269"/>
      <c r="DX237" s="269"/>
      <c r="DY237" s="269"/>
      <c r="DZ237" s="269"/>
      <c r="EA237" s="269"/>
      <c r="EB237" s="269"/>
      <c r="EC237" s="269"/>
      <c r="ED237" s="269"/>
      <c r="EE237" s="269"/>
      <c r="EF237" s="269"/>
      <c r="EG237" s="269"/>
      <c r="EH237" s="269"/>
      <c r="EI237" s="269"/>
      <c r="EJ237" s="269"/>
      <c r="EK237" s="269"/>
      <c r="EL237" s="269"/>
      <c r="EM237" s="269"/>
      <c r="EN237" s="269"/>
      <c r="EO237" s="269"/>
      <c r="EP237" s="269"/>
      <c r="EQ237" s="269"/>
      <c r="ER237" s="269"/>
      <c r="ES237" s="269"/>
      <c r="ET237" s="470"/>
      <c r="EU237" s="470"/>
      <c r="EV237" s="470"/>
      <c r="EW237" s="470"/>
      <c r="EX237" s="470"/>
      <c r="EY237" s="470"/>
      <c r="EZ237" s="470"/>
      <c r="FA237" s="470"/>
      <c r="FB237" s="470"/>
      <c r="FC237" s="470"/>
      <c r="FD237" s="470"/>
      <c r="FE237" s="470"/>
      <c r="FF237" s="470"/>
      <c r="FG237" s="470"/>
      <c r="FH237" s="470"/>
      <c r="FI237" s="470"/>
      <c r="FJ237" s="470"/>
      <c r="FK237" s="470"/>
      <c r="FL237" s="470"/>
      <c r="FM237" s="470"/>
      <c r="FN237" s="470"/>
      <c r="FO237" s="470"/>
      <c r="FP237" s="470"/>
      <c r="FQ237" s="269"/>
      <c r="FR237" s="543"/>
      <c r="FS237" s="269"/>
      <c r="FT237" s="544"/>
      <c r="FU237" s="545"/>
      <c r="FV237" s="80"/>
      <c r="FW237" s="80"/>
      <c r="FX237" s="80"/>
      <c r="FY237" s="80"/>
      <c r="FZ237" s="80"/>
      <c r="GA237" s="80"/>
      <c r="GB237" s="80"/>
      <c r="GC237" s="80"/>
      <c r="GD237" s="80"/>
      <c r="GE237" s="80"/>
      <c r="GF237" s="80"/>
      <c r="GG237" s="80"/>
      <c r="GH237" s="80"/>
      <c r="GI237" s="80"/>
      <c r="GJ237" s="80"/>
      <c r="GK237" s="80"/>
    </row>
    <row r="238" ht="15.75" customHeight="1">
      <c r="A238" s="80"/>
      <c r="B238" s="80" t="s">
        <v>239</v>
      </c>
      <c r="C238" s="146"/>
      <c r="D238" s="146"/>
      <c r="E238" s="146"/>
      <c r="F238" s="146"/>
      <c r="G238" s="146">
        <v>2.0</v>
      </c>
      <c r="H238" s="146">
        <v>2.0</v>
      </c>
      <c r="I238" s="146">
        <v>8.0</v>
      </c>
      <c r="J238" s="146"/>
      <c r="K238" s="146"/>
      <c r="L238" s="146"/>
      <c r="M238" s="146"/>
      <c r="N238" s="146"/>
      <c r="O238" s="146"/>
      <c r="P238" s="146"/>
      <c r="Q238" s="146"/>
      <c r="R238" s="146"/>
      <c r="S238" s="146"/>
      <c r="T238" s="146"/>
      <c r="U238" s="146"/>
      <c r="V238" s="146"/>
      <c r="W238" s="80"/>
      <c r="X238" s="80"/>
      <c r="Y238" s="80"/>
      <c r="Z238" s="80"/>
      <c r="AA238" s="80"/>
      <c r="AB238" s="80"/>
      <c r="AC238" s="80"/>
      <c r="AD238" s="80"/>
      <c r="AE238" s="269"/>
      <c r="AF238" s="269"/>
      <c r="AG238" s="269"/>
      <c r="AH238" s="269"/>
      <c r="AI238" s="269"/>
      <c r="AJ238" s="269"/>
      <c r="AK238" s="269"/>
      <c r="AL238" s="269"/>
      <c r="AM238" s="269"/>
      <c r="AN238" s="269"/>
      <c r="AO238" s="269"/>
      <c r="AP238" s="269"/>
      <c r="AQ238" s="269"/>
      <c r="AR238" s="269"/>
      <c r="AS238" s="269"/>
      <c r="AT238" s="269"/>
      <c r="AU238" s="269"/>
      <c r="AV238" s="269"/>
      <c r="AW238" s="269"/>
      <c r="AX238" s="269"/>
      <c r="AY238" s="269"/>
      <c r="AZ238" s="269"/>
      <c r="BA238" s="269"/>
      <c r="BB238" s="269"/>
      <c r="BC238" s="269"/>
      <c r="BD238" s="269"/>
      <c r="BE238" s="269"/>
      <c r="BF238" s="269"/>
      <c r="BG238" s="269"/>
      <c r="BH238" s="80"/>
      <c r="BI238" s="269"/>
      <c r="BJ238" s="269"/>
      <c r="BK238" s="269"/>
      <c r="BL238" s="269"/>
      <c r="BM238" s="269"/>
      <c r="BN238" s="269"/>
      <c r="BO238" s="269"/>
      <c r="BP238" s="269"/>
      <c r="BQ238" s="269"/>
      <c r="BR238" s="269"/>
      <c r="BS238" s="269"/>
      <c r="BT238" s="269"/>
      <c r="BU238" s="269"/>
      <c r="BV238" s="269"/>
      <c r="BW238" s="269"/>
      <c r="BX238" s="269"/>
      <c r="BY238" s="269"/>
      <c r="BZ238" s="269"/>
      <c r="CA238" s="269"/>
      <c r="CB238" s="269"/>
      <c r="CC238" s="269"/>
      <c r="CD238" s="269"/>
      <c r="CE238" s="269"/>
      <c r="CF238" s="269"/>
      <c r="CG238" s="269"/>
      <c r="CH238" s="269"/>
      <c r="CI238" s="269"/>
      <c r="CJ238" s="269"/>
      <c r="CK238" s="269"/>
      <c r="CL238" s="269"/>
      <c r="CM238" s="269"/>
      <c r="CN238" s="269"/>
      <c r="CO238" s="269"/>
      <c r="CP238" s="269"/>
      <c r="CQ238" s="269"/>
      <c r="CR238" s="269"/>
      <c r="CS238" s="269"/>
      <c r="CT238" s="269"/>
      <c r="CU238" s="269"/>
      <c r="CV238" s="269"/>
      <c r="CW238" s="269"/>
      <c r="CX238" s="269"/>
      <c r="CY238" s="269"/>
      <c r="CZ238" s="269"/>
      <c r="DA238" s="269"/>
      <c r="DB238" s="269"/>
      <c r="DC238" s="269"/>
      <c r="DD238" s="269"/>
      <c r="DE238" s="269"/>
      <c r="DF238" s="269"/>
      <c r="DG238" s="269"/>
      <c r="DH238" s="269"/>
      <c r="DI238" s="269"/>
      <c r="DJ238" s="269"/>
      <c r="DK238" s="269"/>
      <c r="DL238" s="269"/>
      <c r="DM238" s="269"/>
      <c r="DN238" s="269"/>
      <c r="DO238" s="269"/>
      <c r="DP238" s="269"/>
      <c r="DQ238" s="269"/>
      <c r="DR238" s="269"/>
      <c r="DS238" s="269"/>
      <c r="DT238" s="269"/>
      <c r="DU238" s="269"/>
      <c r="DV238" s="269"/>
      <c r="DW238" s="269"/>
      <c r="DX238" s="269"/>
      <c r="DY238" s="269"/>
      <c r="DZ238" s="269"/>
      <c r="EA238" s="269"/>
      <c r="EB238" s="269"/>
      <c r="EC238" s="269"/>
      <c r="ED238" s="269"/>
      <c r="EE238" s="269"/>
      <c r="EF238" s="269"/>
      <c r="EG238" s="269"/>
      <c r="EH238" s="269"/>
      <c r="EI238" s="269"/>
      <c r="EJ238" s="269"/>
      <c r="EK238" s="269"/>
      <c r="EL238" s="269"/>
      <c r="EM238" s="269"/>
      <c r="EN238" s="269"/>
      <c r="EO238" s="269"/>
      <c r="EP238" s="269"/>
      <c r="EQ238" s="269"/>
      <c r="ER238" s="269"/>
      <c r="ES238" s="269"/>
      <c r="ET238" s="470"/>
      <c r="EU238" s="470"/>
      <c r="EV238" s="470"/>
      <c r="EW238" s="470"/>
      <c r="EX238" s="470"/>
      <c r="EY238" s="470"/>
      <c r="EZ238" s="470"/>
      <c r="FA238" s="470"/>
      <c r="FB238" s="470"/>
      <c r="FC238" s="470"/>
      <c r="FD238" s="470"/>
      <c r="FE238" s="470"/>
      <c r="FF238" s="470"/>
      <c r="FG238" s="470"/>
      <c r="FH238" s="470"/>
      <c r="FI238" s="470"/>
      <c r="FJ238" s="470"/>
      <c r="FK238" s="470"/>
      <c r="FL238" s="470"/>
      <c r="FM238" s="470"/>
      <c r="FN238" s="470"/>
      <c r="FO238" s="470"/>
      <c r="FP238" s="470"/>
      <c r="FQ238" s="269"/>
      <c r="FR238" s="543"/>
      <c r="FS238" s="269"/>
      <c r="FT238" s="544"/>
      <c r="FU238" s="545"/>
      <c r="FV238" s="80"/>
      <c r="FW238" s="80"/>
      <c r="FX238" s="80"/>
      <c r="FY238" s="80"/>
      <c r="FZ238" s="80"/>
      <c r="GA238" s="80"/>
      <c r="GB238" s="80"/>
      <c r="GC238" s="80"/>
      <c r="GD238" s="80"/>
      <c r="GE238" s="80"/>
      <c r="GF238" s="80"/>
      <c r="GG238" s="80"/>
      <c r="GH238" s="80"/>
      <c r="GI238" s="80"/>
      <c r="GJ238" s="80"/>
      <c r="GK238" s="80"/>
    </row>
    <row r="239" ht="15.75" customHeight="1">
      <c r="A239" s="80"/>
      <c r="B239" s="80" t="s">
        <v>240</v>
      </c>
      <c r="C239" s="146"/>
      <c r="D239" s="146"/>
      <c r="E239" s="146">
        <v>1.0</v>
      </c>
      <c r="F239" s="146">
        <v>1.0</v>
      </c>
      <c r="G239" s="146">
        <v>1.0</v>
      </c>
      <c r="H239" s="146">
        <v>1.0</v>
      </c>
      <c r="I239" s="146">
        <v>1.0</v>
      </c>
      <c r="J239" s="146"/>
      <c r="K239" s="146"/>
      <c r="L239" s="146"/>
      <c r="M239" s="146"/>
      <c r="N239" s="146"/>
      <c r="O239" s="146"/>
      <c r="P239" s="146"/>
      <c r="Q239" s="146"/>
      <c r="R239" s="146"/>
      <c r="S239" s="146"/>
      <c r="T239" s="146"/>
      <c r="U239" s="146"/>
      <c r="V239" s="146"/>
      <c r="W239" s="80"/>
      <c r="X239" s="80"/>
      <c r="Y239" s="80"/>
      <c r="Z239" s="80"/>
      <c r="AA239" s="80"/>
      <c r="AB239" s="80"/>
      <c r="AC239" s="80"/>
      <c r="AD239" s="80"/>
      <c r="AE239" s="269"/>
      <c r="AF239" s="269"/>
      <c r="AG239" s="269"/>
      <c r="AH239" s="269"/>
      <c r="AI239" s="269"/>
      <c r="AJ239" s="269"/>
      <c r="AK239" s="269"/>
      <c r="AL239" s="269"/>
      <c r="AM239" s="269"/>
      <c r="AN239" s="269"/>
      <c r="AO239" s="269"/>
      <c r="AP239" s="269"/>
      <c r="AQ239" s="269"/>
      <c r="AR239" s="269"/>
      <c r="AS239" s="269"/>
      <c r="AT239" s="269"/>
      <c r="AU239" s="269"/>
      <c r="AV239" s="269"/>
      <c r="AW239" s="269"/>
      <c r="AX239" s="269"/>
      <c r="AY239" s="269"/>
      <c r="AZ239" s="269"/>
      <c r="BA239" s="269"/>
      <c r="BB239" s="269"/>
      <c r="BC239" s="269"/>
      <c r="BD239" s="269"/>
      <c r="BE239" s="269"/>
      <c r="BF239" s="269"/>
      <c r="BG239" s="269"/>
      <c r="BH239" s="80"/>
      <c r="BI239" s="269"/>
      <c r="BJ239" s="269"/>
      <c r="BK239" s="269"/>
      <c r="BL239" s="269"/>
      <c r="BM239" s="269"/>
      <c r="BN239" s="269"/>
      <c r="BO239" s="269"/>
      <c r="BP239" s="269"/>
      <c r="BQ239" s="269"/>
      <c r="BR239" s="269"/>
      <c r="BS239" s="269"/>
      <c r="BT239" s="269"/>
      <c r="BU239" s="269"/>
      <c r="BV239" s="269"/>
      <c r="BW239" s="269"/>
      <c r="BX239" s="269"/>
      <c r="BY239" s="269"/>
      <c r="BZ239" s="269"/>
      <c r="CA239" s="269"/>
      <c r="CB239" s="269"/>
      <c r="CC239" s="269"/>
      <c r="CD239" s="269"/>
      <c r="CE239" s="269"/>
      <c r="CF239" s="269"/>
      <c r="CG239" s="269"/>
      <c r="CH239" s="269"/>
      <c r="CI239" s="269"/>
      <c r="CJ239" s="269"/>
      <c r="CK239" s="269"/>
      <c r="CL239" s="269"/>
      <c r="CM239" s="269"/>
      <c r="CN239" s="269"/>
      <c r="CO239" s="269"/>
      <c r="CP239" s="269"/>
      <c r="CQ239" s="269"/>
      <c r="CR239" s="269"/>
      <c r="CS239" s="269"/>
      <c r="CT239" s="269"/>
      <c r="CU239" s="269"/>
      <c r="CV239" s="269"/>
      <c r="CW239" s="269"/>
      <c r="CX239" s="269"/>
      <c r="CY239" s="269"/>
      <c r="CZ239" s="269"/>
      <c r="DA239" s="269"/>
      <c r="DB239" s="269"/>
      <c r="DC239" s="269"/>
      <c r="DD239" s="269"/>
      <c r="DE239" s="269"/>
      <c r="DF239" s="269"/>
      <c r="DG239" s="269"/>
      <c r="DH239" s="269"/>
      <c r="DI239" s="269"/>
      <c r="DJ239" s="269"/>
      <c r="DK239" s="269"/>
      <c r="DL239" s="269"/>
      <c r="DM239" s="269"/>
      <c r="DN239" s="269"/>
      <c r="DO239" s="269"/>
      <c r="DP239" s="269"/>
      <c r="DQ239" s="269"/>
      <c r="DR239" s="269"/>
      <c r="DS239" s="269"/>
      <c r="DT239" s="269"/>
      <c r="DU239" s="269"/>
      <c r="DV239" s="269"/>
      <c r="DW239" s="269"/>
      <c r="DX239" s="269"/>
      <c r="DY239" s="269"/>
      <c r="DZ239" s="269"/>
      <c r="EA239" s="269"/>
      <c r="EB239" s="269"/>
      <c r="EC239" s="269"/>
      <c r="ED239" s="269"/>
      <c r="EE239" s="269"/>
      <c r="EF239" s="269"/>
      <c r="EG239" s="269"/>
      <c r="EH239" s="269"/>
      <c r="EI239" s="269"/>
      <c r="EJ239" s="269"/>
      <c r="EK239" s="269"/>
      <c r="EL239" s="269"/>
      <c r="EM239" s="269"/>
      <c r="EN239" s="269"/>
      <c r="EO239" s="269"/>
      <c r="EP239" s="269"/>
      <c r="EQ239" s="269"/>
      <c r="ER239" s="269"/>
      <c r="ES239" s="269"/>
      <c r="ET239" s="470"/>
      <c r="EU239" s="470"/>
      <c r="EV239" s="470"/>
      <c r="EW239" s="470"/>
      <c r="EX239" s="470"/>
      <c r="EY239" s="470"/>
      <c r="EZ239" s="470"/>
      <c r="FA239" s="470"/>
      <c r="FB239" s="470"/>
      <c r="FC239" s="470"/>
      <c r="FD239" s="470"/>
      <c r="FE239" s="470"/>
      <c r="FF239" s="470"/>
      <c r="FG239" s="470"/>
      <c r="FH239" s="470"/>
      <c r="FI239" s="470"/>
      <c r="FJ239" s="470"/>
      <c r="FK239" s="470"/>
      <c r="FL239" s="470"/>
      <c r="FM239" s="470"/>
      <c r="FN239" s="470"/>
      <c r="FO239" s="470"/>
      <c r="FP239" s="470"/>
      <c r="FQ239" s="269"/>
      <c r="FR239" s="543"/>
      <c r="FS239" s="269"/>
      <c r="FT239" s="544"/>
      <c r="FU239" s="545"/>
      <c r="FV239" s="80"/>
      <c r="FW239" s="80"/>
      <c r="FX239" s="80"/>
      <c r="FY239" s="80"/>
      <c r="FZ239" s="80"/>
      <c r="GA239" s="80"/>
      <c r="GB239" s="80"/>
      <c r="GC239" s="80"/>
      <c r="GD239" s="80"/>
      <c r="GE239" s="80"/>
      <c r="GF239" s="80"/>
      <c r="GG239" s="80"/>
      <c r="GH239" s="80"/>
      <c r="GI239" s="80"/>
      <c r="GJ239" s="80"/>
      <c r="GK239" s="80"/>
    </row>
    <row r="240" ht="15.75" customHeight="1">
      <c r="A240" s="80"/>
      <c r="B240" s="80" t="s">
        <v>241</v>
      </c>
      <c r="C240" s="146"/>
      <c r="D240" s="146"/>
      <c r="E240" s="146"/>
      <c r="F240" s="146"/>
      <c r="G240" s="146">
        <v>1.0</v>
      </c>
      <c r="H240" s="146">
        <v>2.0</v>
      </c>
      <c r="I240" s="146">
        <v>3.0</v>
      </c>
      <c r="J240" s="146"/>
      <c r="K240" s="146"/>
      <c r="L240" s="146"/>
      <c r="M240" s="146"/>
      <c r="N240" s="146"/>
      <c r="O240" s="146"/>
      <c r="P240" s="146"/>
      <c r="Q240" s="146"/>
      <c r="R240" s="146"/>
      <c r="S240" s="146"/>
      <c r="T240" s="146"/>
      <c r="U240" s="146"/>
      <c r="V240" s="146"/>
      <c r="W240" s="80"/>
      <c r="X240" s="80"/>
      <c r="Y240" s="80"/>
      <c r="Z240" s="80"/>
      <c r="AA240" s="80"/>
      <c r="AB240" s="80"/>
      <c r="AC240" s="80"/>
      <c r="AD240" s="80"/>
      <c r="AE240" s="269"/>
      <c r="AF240" s="269"/>
      <c r="AG240" s="269"/>
      <c r="AH240" s="269"/>
      <c r="AI240" s="269"/>
      <c r="AJ240" s="269"/>
      <c r="AK240" s="269"/>
      <c r="AL240" s="269"/>
      <c r="AM240" s="269"/>
      <c r="AN240" s="269"/>
      <c r="AO240" s="269"/>
      <c r="AP240" s="269"/>
      <c r="AQ240" s="269"/>
      <c r="AR240" s="269"/>
      <c r="AS240" s="269"/>
      <c r="AT240" s="269"/>
      <c r="AU240" s="269"/>
      <c r="AV240" s="269"/>
      <c r="AW240" s="269"/>
      <c r="AX240" s="269"/>
      <c r="AY240" s="269"/>
      <c r="AZ240" s="269"/>
      <c r="BA240" s="269"/>
      <c r="BB240" s="269"/>
      <c r="BC240" s="269"/>
      <c r="BD240" s="269"/>
      <c r="BE240" s="269"/>
      <c r="BF240" s="269"/>
      <c r="BG240" s="269"/>
      <c r="BH240" s="80"/>
      <c r="BI240" s="269"/>
      <c r="BJ240" s="269"/>
      <c r="BK240" s="269"/>
      <c r="BL240" s="269"/>
      <c r="BM240" s="269"/>
      <c r="BN240" s="269"/>
      <c r="BO240" s="269"/>
      <c r="BP240" s="269"/>
      <c r="BQ240" s="269"/>
      <c r="BR240" s="269"/>
      <c r="BS240" s="269"/>
      <c r="BT240" s="269"/>
      <c r="BU240" s="269"/>
      <c r="BV240" s="269"/>
      <c r="BW240" s="269"/>
      <c r="BX240" s="269"/>
      <c r="BY240" s="269"/>
      <c r="BZ240" s="269"/>
      <c r="CA240" s="269"/>
      <c r="CB240" s="269"/>
      <c r="CC240" s="269"/>
      <c r="CD240" s="269"/>
      <c r="CE240" s="269"/>
      <c r="CF240" s="269"/>
      <c r="CG240" s="269"/>
      <c r="CH240" s="269"/>
      <c r="CI240" s="269"/>
      <c r="CJ240" s="269"/>
      <c r="CK240" s="269"/>
      <c r="CL240" s="269"/>
      <c r="CM240" s="269"/>
      <c r="CN240" s="269"/>
      <c r="CO240" s="269"/>
      <c r="CP240" s="269"/>
      <c r="CQ240" s="269"/>
      <c r="CR240" s="269"/>
      <c r="CS240" s="269"/>
      <c r="CT240" s="269"/>
      <c r="CU240" s="269"/>
      <c r="CV240" s="269"/>
      <c r="CW240" s="269"/>
      <c r="CX240" s="269"/>
      <c r="CY240" s="269"/>
      <c r="CZ240" s="269"/>
      <c r="DA240" s="269"/>
      <c r="DB240" s="269"/>
      <c r="DC240" s="269"/>
      <c r="DD240" s="269"/>
      <c r="DE240" s="269"/>
      <c r="DF240" s="269"/>
      <c r="DG240" s="269"/>
      <c r="DH240" s="269"/>
      <c r="DI240" s="269"/>
      <c r="DJ240" s="269"/>
      <c r="DK240" s="269"/>
      <c r="DL240" s="269"/>
      <c r="DM240" s="269"/>
      <c r="DN240" s="269"/>
      <c r="DO240" s="269"/>
      <c r="DP240" s="269"/>
      <c r="DQ240" s="269"/>
      <c r="DR240" s="269"/>
      <c r="DS240" s="269"/>
      <c r="DT240" s="269"/>
      <c r="DU240" s="269"/>
      <c r="DV240" s="269"/>
      <c r="DW240" s="269"/>
      <c r="DX240" s="269"/>
      <c r="DY240" s="269"/>
      <c r="DZ240" s="269"/>
      <c r="EA240" s="269"/>
      <c r="EB240" s="269"/>
      <c r="EC240" s="269"/>
      <c r="ED240" s="269"/>
      <c r="EE240" s="269"/>
      <c r="EF240" s="269"/>
      <c r="EG240" s="269"/>
      <c r="EH240" s="269"/>
      <c r="EI240" s="269"/>
      <c r="EJ240" s="269"/>
      <c r="EK240" s="269"/>
      <c r="EL240" s="269"/>
      <c r="EM240" s="269"/>
      <c r="EN240" s="269"/>
      <c r="EO240" s="269"/>
      <c r="EP240" s="269"/>
      <c r="EQ240" s="269"/>
      <c r="ER240" s="269"/>
      <c r="ES240" s="269"/>
      <c r="ET240" s="470"/>
      <c r="EU240" s="470"/>
      <c r="EV240" s="470"/>
      <c r="EW240" s="470"/>
      <c r="EX240" s="470"/>
      <c r="EY240" s="470"/>
      <c r="EZ240" s="470"/>
      <c r="FA240" s="470"/>
      <c r="FB240" s="470"/>
      <c r="FC240" s="470"/>
      <c r="FD240" s="470"/>
      <c r="FE240" s="470"/>
      <c r="FF240" s="470"/>
      <c r="FG240" s="470"/>
      <c r="FH240" s="470"/>
      <c r="FI240" s="470"/>
      <c r="FJ240" s="470"/>
      <c r="FK240" s="470"/>
      <c r="FL240" s="470"/>
      <c r="FM240" s="470"/>
      <c r="FN240" s="470"/>
      <c r="FO240" s="470"/>
      <c r="FP240" s="470"/>
      <c r="FQ240" s="269"/>
      <c r="FR240" s="543"/>
      <c r="FS240" s="269"/>
      <c r="FT240" s="544"/>
      <c r="FU240" s="545"/>
      <c r="FV240" s="80"/>
      <c r="FW240" s="80"/>
      <c r="FX240" s="80"/>
      <c r="FY240" s="80"/>
      <c r="FZ240" s="80"/>
      <c r="GA240" s="80"/>
      <c r="GB240" s="80"/>
      <c r="GC240" s="80"/>
      <c r="GD240" s="80"/>
      <c r="GE240" s="80"/>
      <c r="GF240" s="80"/>
      <c r="GG240" s="80"/>
      <c r="GH240" s="80"/>
      <c r="GI240" s="80"/>
      <c r="GJ240" s="80"/>
      <c r="GK240" s="80"/>
    </row>
    <row r="241" ht="15.75" customHeight="1">
      <c r="A241" s="80"/>
      <c r="B241" s="80" t="s">
        <v>242</v>
      </c>
      <c r="C241" s="146"/>
      <c r="D241" s="146"/>
      <c r="E241" s="146"/>
      <c r="F241" s="146"/>
      <c r="G241" s="146">
        <v>1.0</v>
      </c>
      <c r="H241" s="146">
        <v>1.0</v>
      </c>
      <c r="I241" s="146">
        <v>1.0</v>
      </c>
      <c r="J241" s="146"/>
      <c r="K241" s="146"/>
      <c r="L241" s="146"/>
      <c r="M241" s="146"/>
      <c r="N241" s="146"/>
      <c r="O241" s="146"/>
      <c r="P241" s="146"/>
      <c r="Q241" s="146"/>
      <c r="R241" s="146"/>
      <c r="S241" s="146"/>
      <c r="T241" s="146"/>
      <c r="U241" s="146"/>
      <c r="V241" s="146"/>
      <c r="W241" s="80"/>
      <c r="X241" s="80"/>
      <c r="Y241" s="80"/>
      <c r="Z241" s="80"/>
      <c r="AA241" s="80"/>
      <c r="AB241" s="80"/>
      <c r="AC241" s="80"/>
      <c r="AD241" s="80"/>
      <c r="AE241" s="269"/>
      <c r="AF241" s="269"/>
      <c r="AG241" s="269"/>
      <c r="AH241" s="269"/>
      <c r="AI241" s="269"/>
      <c r="AJ241" s="269"/>
      <c r="AK241" s="269"/>
      <c r="AL241" s="269"/>
      <c r="AM241" s="269"/>
      <c r="AN241" s="269"/>
      <c r="AO241" s="269"/>
      <c r="AP241" s="269"/>
      <c r="AQ241" s="269"/>
      <c r="AR241" s="269"/>
      <c r="AS241" s="269"/>
      <c r="AT241" s="269"/>
      <c r="AU241" s="269"/>
      <c r="AV241" s="269"/>
      <c r="AW241" s="269"/>
      <c r="AX241" s="269"/>
      <c r="AY241" s="269"/>
      <c r="AZ241" s="269"/>
      <c r="BA241" s="269"/>
      <c r="BB241" s="269"/>
      <c r="BC241" s="269"/>
      <c r="BD241" s="269"/>
      <c r="BE241" s="269"/>
      <c r="BF241" s="269"/>
      <c r="BG241" s="269"/>
      <c r="BH241" s="80"/>
      <c r="BI241" s="269"/>
      <c r="BJ241" s="269"/>
      <c r="BK241" s="269"/>
      <c r="BL241" s="269"/>
      <c r="BM241" s="269"/>
      <c r="BN241" s="269"/>
      <c r="BO241" s="269"/>
      <c r="BP241" s="269"/>
      <c r="BQ241" s="269"/>
      <c r="BR241" s="269"/>
      <c r="BS241" s="269"/>
      <c r="BT241" s="269"/>
      <c r="BU241" s="269"/>
      <c r="BV241" s="269"/>
      <c r="BW241" s="269"/>
      <c r="BX241" s="269"/>
      <c r="BY241" s="269"/>
      <c r="BZ241" s="269"/>
      <c r="CA241" s="269"/>
      <c r="CB241" s="269"/>
      <c r="CC241" s="269"/>
      <c r="CD241" s="269"/>
      <c r="CE241" s="269"/>
      <c r="CF241" s="269"/>
      <c r="CG241" s="269"/>
      <c r="CH241" s="269"/>
      <c r="CI241" s="269"/>
      <c r="CJ241" s="269"/>
      <c r="CK241" s="269"/>
      <c r="CL241" s="269"/>
      <c r="CM241" s="269"/>
      <c r="CN241" s="269"/>
      <c r="CO241" s="269"/>
      <c r="CP241" s="269"/>
      <c r="CQ241" s="269"/>
      <c r="CR241" s="269"/>
      <c r="CS241" s="269"/>
      <c r="CT241" s="269"/>
      <c r="CU241" s="269"/>
      <c r="CV241" s="269"/>
      <c r="CW241" s="269"/>
      <c r="CX241" s="269"/>
      <c r="CY241" s="269"/>
      <c r="CZ241" s="269"/>
      <c r="DA241" s="269"/>
      <c r="DB241" s="269"/>
      <c r="DC241" s="269"/>
      <c r="DD241" s="269"/>
      <c r="DE241" s="269"/>
      <c r="DF241" s="269"/>
      <c r="DG241" s="269"/>
      <c r="DH241" s="269"/>
      <c r="DI241" s="269"/>
      <c r="DJ241" s="269"/>
      <c r="DK241" s="269"/>
      <c r="DL241" s="269"/>
      <c r="DM241" s="269"/>
      <c r="DN241" s="269"/>
      <c r="DO241" s="269"/>
      <c r="DP241" s="269"/>
      <c r="DQ241" s="269"/>
      <c r="DR241" s="269"/>
      <c r="DS241" s="269"/>
      <c r="DT241" s="269"/>
      <c r="DU241" s="269"/>
      <c r="DV241" s="269"/>
      <c r="DW241" s="269"/>
      <c r="DX241" s="269"/>
      <c r="DY241" s="269"/>
      <c r="DZ241" s="269"/>
      <c r="EA241" s="269"/>
      <c r="EB241" s="269"/>
      <c r="EC241" s="269"/>
      <c r="ED241" s="269"/>
      <c r="EE241" s="269"/>
      <c r="EF241" s="269"/>
      <c r="EG241" s="269"/>
      <c r="EH241" s="269"/>
      <c r="EI241" s="269"/>
      <c r="EJ241" s="269"/>
      <c r="EK241" s="269"/>
      <c r="EL241" s="269"/>
      <c r="EM241" s="269"/>
      <c r="EN241" s="269"/>
      <c r="EO241" s="269"/>
      <c r="EP241" s="269"/>
      <c r="EQ241" s="269"/>
      <c r="ER241" s="269"/>
      <c r="ES241" s="269"/>
      <c r="ET241" s="470"/>
      <c r="EU241" s="470"/>
      <c r="EV241" s="470"/>
      <c r="EW241" s="470"/>
      <c r="EX241" s="470"/>
      <c r="EY241" s="470"/>
      <c r="EZ241" s="470"/>
      <c r="FA241" s="470"/>
      <c r="FB241" s="470"/>
      <c r="FC241" s="470"/>
      <c r="FD241" s="470"/>
      <c r="FE241" s="470"/>
      <c r="FF241" s="470"/>
      <c r="FG241" s="470"/>
      <c r="FH241" s="470"/>
      <c r="FI241" s="470"/>
      <c r="FJ241" s="470"/>
      <c r="FK241" s="470"/>
      <c r="FL241" s="470"/>
      <c r="FM241" s="470"/>
      <c r="FN241" s="470"/>
      <c r="FO241" s="470"/>
      <c r="FP241" s="470"/>
      <c r="FQ241" s="269"/>
      <c r="FR241" s="543"/>
      <c r="FS241" s="269"/>
      <c r="FT241" s="544"/>
      <c r="FU241" s="545"/>
      <c r="FV241" s="80"/>
      <c r="FW241" s="80"/>
      <c r="FX241" s="80"/>
      <c r="FY241" s="80"/>
      <c r="FZ241" s="80"/>
      <c r="GA241" s="80"/>
      <c r="GB241" s="80"/>
      <c r="GC241" s="80"/>
      <c r="GD241" s="80"/>
      <c r="GE241" s="80"/>
      <c r="GF241" s="80"/>
      <c r="GG241" s="80"/>
      <c r="GH241" s="80"/>
      <c r="GI241" s="80"/>
      <c r="GJ241" s="80"/>
      <c r="GK241" s="80"/>
    </row>
    <row r="242" ht="15.75" customHeight="1">
      <c r="A242" s="80"/>
      <c r="B242" s="80"/>
      <c r="C242" s="146"/>
      <c r="D242" s="146"/>
      <c r="E242" s="146"/>
      <c r="F242" s="146"/>
      <c r="G242" s="146"/>
      <c r="H242" s="146"/>
      <c r="I242" s="146"/>
      <c r="J242" s="146"/>
      <c r="K242" s="146"/>
      <c r="L242" s="146"/>
      <c r="M242" s="146"/>
      <c r="N242" s="146"/>
      <c r="O242" s="146"/>
      <c r="P242" s="146"/>
      <c r="Q242" s="146"/>
      <c r="R242" s="146"/>
      <c r="S242" s="146"/>
      <c r="T242" s="146"/>
      <c r="U242" s="146"/>
      <c r="V242" s="146"/>
      <c r="W242" s="80"/>
      <c r="X242" s="80"/>
      <c r="Y242" s="80"/>
      <c r="Z242" s="80"/>
      <c r="AA242" s="80"/>
      <c r="AB242" s="80"/>
      <c r="AC242" s="80"/>
      <c r="AD242" s="80"/>
      <c r="AE242" s="269"/>
      <c r="AF242" s="269"/>
      <c r="AG242" s="269"/>
      <c r="AH242" s="269"/>
      <c r="AI242" s="269"/>
      <c r="AJ242" s="269"/>
      <c r="AK242" s="269"/>
      <c r="AL242" s="269"/>
      <c r="AM242" s="269"/>
      <c r="AN242" s="269"/>
      <c r="AO242" s="269"/>
      <c r="AP242" s="269"/>
      <c r="AQ242" s="269"/>
      <c r="AR242" s="269"/>
      <c r="AS242" s="269"/>
      <c r="AT242" s="269"/>
      <c r="AU242" s="269"/>
      <c r="AV242" s="269"/>
      <c r="AW242" s="269"/>
      <c r="AX242" s="269"/>
      <c r="AY242" s="269"/>
      <c r="AZ242" s="269"/>
      <c r="BA242" s="269"/>
      <c r="BB242" s="269"/>
      <c r="BC242" s="269"/>
      <c r="BD242" s="269"/>
      <c r="BE242" s="269"/>
      <c r="BF242" s="269"/>
      <c r="BG242" s="269"/>
      <c r="BH242" s="80"/>
      <c r="BI242" s="269"/>
      <c r="BJ242" s="269"/>
      <c r="BK242" s="269"/>
      <c r="BL242" s="269"/>
      <c r="BM242" s="269"/>
      <c r="BN242" s="269"/>
      <c r="BO242" s="269"/>
      <c r="BP242" s="269"/>
      <c r="BQ242" s="269"/>
      <c r="BR242" s="269"/>
      <c r="BS242" s="269"/>
      <c r="BT242" s="269"/>
      <c r="BU242" s="269"/>
      <c r="BV242" s="269"/>
      <c r="BW242" s="269"/>
      <c r="BX242" s="269"/>
      <c r="BY242" s="269"/>
      <c r="BZ242" s="269"/>
      <c r="CA242" s="269"/>
      <c r="CB242" s="269"/>
      <c r="CC242" s="269"/>
      <c r="CD242" s="269"/>
      <c r="CE242" s="269"/>
      <c r="CF242" s="269"/>
      <c r="CG242" s="269"/>
      <c r="CH242" s="269"/>
      <c r="CI242" s="269"/>
      <c r="CJ242" s="269"/>
      <c r="CK242" s="269"/>
      <c r="CL242" s="269"/>
      <c r="CM242" s="269"/>
      <c r="CN242" s="269"/>
      <c r="CO242" s="269"/>
      <c r="CP242" s="269"/>
      <c r="CQ242" s="269"/>
      <c r="CR242" s="269"/>
      <c r="CS242" s="269"/>
      <c r="CT242" s="269"/>
      <c r="CU242" s="269"/>
      <c r="CV242" s="269"/>
      <c r="CW242" s="269"/>
      <c r="CX242" s="269"/>
      <c r="CY242" s="269"/>
      <c r="CZ242" s="269"/>
      <c r="DA242" s="269"/>
      <c r="DB242" s="269"/>
      <c r="DC242" s="269"/>
      <c r="DD242" s="269"/>
      <c r="DE242" s="269"/>
      <c r="DF242" s="269"/>
      <c r="DG242" s="269"/>
      <c r="DH242" s="269"/>
      <c r="DI242" s="269"/>
      <c r="DJ242" s="269"/>
      <c r="DK242" s="269"/>
      <c r="DL242" s="269"/>
      <c r="DM242" s="269"/>
      <c r="DN242" s="269"/>
      <c r="DO242" s="269"/>
      <c r="DP242" s="269"/>
      <c r="DQ242" s="269"/>
      <c r="DR242" s="269"/>
      <c r="DS242" s="269"/>
      <c r="DT242" s="269"/>
      <c r="DU242" s="269"/>
      <c r="DV242" s="269"/>
      <c r="DW242" s="269"/>
      <c r="DX242" s="269"/>
      <c r="DY242" s="269"/>
      <c r="DZ242" s="269"/>
      <c r="EA242" s="269"/>
      <c r="EB242" s="269"/>
      <c r="EC242" s="269"/>
      <c r="ED242" s="269"/>
      <c r="EE242" s="269"/>
      <c r="EF242" s="269"/>
      <c r="EG242" s="269"/>
      <c r="EH242" s="269"/>
      <c r="EI242" s="269"/>
      <c r="EJ242" s="269"/>
      <c r="EK242" s="269"/>
      <c r="EL242" s="269"/>
      <c r="EM242" s="269"/>
      <c r="EN242" s="269"/>
      <c r="EO242" s="269"/>
      <c r="EP242" s="269"/>
      <c r="EQ242" s="269"/>
      <c r="ER242" s="269"/>
      <c r="ES242" s="269"/>
      <c r="ET242" s="470"/>
      <c r="EU242" s="470"/>
      <c r="EV242" s="470"/>
      <c r="EW242" s="470"/>
      <c r="EX242" s="470"/>
      <c r="EY242" s="470"/>
      <c r="EZ242" s="470"/>
      <c r="FA242" s="470"/>
      <c r="FB242" s="470"/>
      <c r="FC242" s="470"/>
      <c r="FD242" s="470"/>
      <c r="FE242" s="470"/>
      <c r="FF242" s="470"/>
      <c r="FG242" s="470"/>
      <c r="FH242" s="470"/>
      <c r="FI242" s="470"/>
      <c r="FJ242" s="470"/>
      <c r="FK242" s="470"/>
      <c r="FL242" s="470"/>
      <c r="FM242" s="470"/>
      <c r="FN242" s="470"/>
      <c r="FO242" s="470"/>
      <c r="FP242" s="470"/>
      <c r="FQ242" s="269"/>
      <c r="FR242" s="543"/>
      <c r="FS242" s="269"/>
      <c r="FT242" s="544"/>
      <c r="FU242" s="545"/>
      <c r="FV242" s="80"/>
      <c r="FW242" s="80"/>
      <c r="FX242" s="80"/>
      <c r="FY242" s="80"/>
      <c r="FZ242" s="80"/>
      <c r="GA242" s="80"/>
      <c r="GB242" s="80"/>
      <c r="GC242" s="80"/>
      <c r="GD242" s="80"/>
      <c r="GE242" s="80"/>
      <c r="GF242" s="80"/>
      <c r="GG242" s="80"/>
      <c r="GH242" s="80"/>
      <c r="GI242" s="80"/>
      <c r="GJ242" s="80"/>
      <c r="GK242" s="80"/>
    </row>
    <row r="243" ht="15.75" customHeight="1">
      <c r="A243" s="80"/>
      <c r="B243" s="80" t="s">
        <v>243</v>
      </c>
      <c r="C243" s="146">
        <f t="shared" ref="C243:I243" si="81">SUM(C194:C242)</f>
        <v>491</v>
      </c>
      <c r="D243" s="146">
        <f t="shared" si="81"/>
        <v>530</v>
      </c>
      <c r="E243" s="146">
        <f t="shared" si="81"/>
        <v>624</v>
      </c>
      <c r="F243" s="146">
        <f t="shared" si="81"/>
        <v>695</v>
      </c>
      <c r="G243" s="146">
        <f t="shared" si="81"/>
        <v>743</v>
      </c>
      <c r="H243" s="146">
        <f t="shared" si="81"/>
        <v>835</v>
      </c>
      <c r="I243" s="146">
        <f t="shared" si="81"/>
        <v>1156</v>
      </c>
      <c r="J243" s="146"/>
      <c r="K243" s="146"/>
      <c r="L243" s="146"/>
      <c r="M243" s="146"/>
      <c r="N243" s="146"/>
      <c r="O243" s="146"/>
      <c r="P243" s="146"/>
      <c r="Q243" s="146"/>
      <c r="R243" s="146"/>
      <c r="S243" s="146"/>
      <c r="T243" s="146"/>
      <c r="U243" s="146"/>
      <c r="V243" s="146"/>
      <c r="W243" s="80"/>
      <c r="X243" s="80"/>
      <c r="Y243" s="80"/>
      <c r="Z243" s="80"/>
      <c r="AA243" s="80"/>
      <c r="AB243" s="80"/>
      <c r="AC243" s="80"/>
      <c r="AD243" s="80"/>
      <c r="AE243" s="269"/>
      <c r="AF243" s="269"/>
      <c r="AG243" s="269"/>
      <c r="AH243" s="269"/>
      <c r="AI243" s="269"/>
      <c r="AJ243" s="269"/>
      <c r="AK243" s="269"/>
      <c r="AL243" s="269"/>
      <c r="AM243" s="269"/>
      <c r="AN243" s="269"/>
      <c r="AO243" s="269"/>
      <c r="AP243" s="269"/>
      <c r="AQ243" s="269"/>
      <c r="AR243" s="269"/>
      <c r="AS243" s="269"/>
      <c r="AT243" s="269"/>
      <c r="AU243" s="269"/>
      <c r="AV243" s="269"/>
      <c r="AW243" s="269"/>
      <c r="AX243" s="269"/>
      <c r="AY243" s="269"/>
      <c r="AZ243" s="269"/>
      <c r="BA243" s="269"/>
      <c r="BB243" s="269"/>
      <c r="BC243" s="269"/>
      <c r="BD243" s="269"/>
      <c r="BE243" s="269"/>
      <c r="BF243" s="269"/>
      <c r="BG243" s="269"/>
      <c r="BH243" s="80"/>
      <c r="BI243" s="269"/>
      <c r="BJ243" s="269"/>
      <c r="BK243" s="269"/>
      <c r="BL243" s="269"/>
      <c r="BM243" s="269"/>
      <c r="BN243" s="269"/>
      <c r="BO243" s="269"/>
      <c r="BP243" s="269"/>
      <c r="BQ243" s="269"/>
      <c r="BR243" s="269"/>
      <c r="BS243" s="269"/>
      <c r="BT243" s="269"/>
      <c r="BU243" s="269"/>
      <c r="BV243" s="269"/>
      <c r="BW243" s="269"/>
      <c r="BX243" s="269"/>
      <c r="BY243" s="269"/>
      <c r="BZ243" s="269"/>
      <c r="CA243" s="269"/>
      <c r="CB243" s="269"/>
      <c r="CC243" s="269"/>
      <c r="CD243" s="269"/>
      <c r="CE243" s="269"/>
      <c r="CF243" s="269"/>
      <c r="CG243" s="269"/>
      <c r="CH243" s="269"/>
      <c r="CI243" s="269"/>
      <c r="CJ243" s="269"/>
      <c r="CK243" s="269"/>
      <c r="CL243" s="269"/>
      <c r="CM243" s="269"/>
      <c r="CN243" s="269"/>
      <c r="CO243" s="269"/>
      <c r="CP243" s="269"/>
      <c r="CQ243" s="269"/>
      <c r="CR243" s="269"/>
      <c r="CS243" s="269"/>
      <c r="CT243" s="269"/>
      <c r="CU243" s="269"/>
      <c r="CV243" s="269"/>
      <c r="CW243" s="269"/>
      <c r="CX243" s="269"/>
      <c r="CY243" s="269"/>
      <c r="CZ243" s="269"/>
      <c r="DA243" s="269"/>
      <c r="DB243" s="269"/>
      <c r="DC243" s="269"/>
      <c r="DD243" s="269"/>
      <c r="DE243" s="269"/>
      <c r="DF243" s="269"/>
      <c r="DG243" s="269"/>
      <c r="DH243" s="269"/>
      <c r="DI243" s="269"/>
      <c r="DJ243" s="269"/>
      <c r="DK243" s="269"/>
      <c r="DL243" s="269"/>
      <c r="DM243" s="269"/>
      <c r="DN243" s="269"/>
      <c r="DO243" s="269"/>
      <c r="DP243" s="269"/>
      <c r="DQ243" s="269"/>
      <c r="DR243" s="269"/>
      <c r="DS243" s="269"/>
      <c r="DT243" s="269"/>
      <c r="DU243" s="269"/>
      <c r="DV243" s="269"/>
      <c r="DW243" s="269"/>
      <c r="DX243" s="269"/>
      <c r="DY243" s="269"/>
      <c r="DZ243" s="269"/>
      <c r="EA243" s="269"/>
      <c r="EB243" s="269"/>
      <c r="EC243" s="269"/>
      <c r="ED243" s="269"/>
      <c r="EE243" s="269"/>
      <c r="EF243" s="269"/>
      <c r="EG243" s="269"/>
      <c r="EH243" s="269"/>
      <c r="EI243" s="269"/>
      <c r="EJ243" s="269"/>
      <c r="EK243" s="269"/>
      <c r="EL243" s="269"/>
      <c r="EM243" s="269"/>
      <c r="EN243" s="269"/>
      <c r="EO243" s="269"/>
      <c r="EP243" s="269"/>
      <c r="EQ243" s="269"/>
      <c r="ER243" s="269"/>
      <c r="ES243" s="269"/>
      <c r="ET243" s="470"/>
      <c r="EU243" s="470"/>
      <c r="EV243" s="470"/>
      <c r="EW243" s="470"/>
      <c r="EX243" s="470"/>
      <c r="EY243" s="470"/>
      <c r="EZ243" s="470"/>
      <c r="FA243" s="470"/>
      <c r="FB243" s="470"/>
      <c r="FC243" s="470"/>
      <c r="FD243" s="470"/>
      <c r="FE243" s="470"/>
      <c r="FF243" s="470"/>
      <c r="FG243" s="470"/>
      <c r="FH243" s="470"/>
      <c r="FI243" s="470"/>
      <c r="FJ243" s="470"/>
      <c r="FK243" s="470"/>
      <c r="FL243" s="470"/>
      <c r="FM243" s="470"/>
      <c r="FN243" s="470"/>
      <c r="FO243" s="470"/>
      <c r="FP243" s="470"/>
      <c r="FQ243" s="269"/>
      <c r="FR243" s="543"/>
      <c r="FS243" s="269"/>
      <c r="FT243" s="544"/>
      <c r="FU243" s="545"/>
      <c r="FV243" s="80"/>
      <c r="FW243" s="80"/>
      <c r="FX243" s="80"/>
      <c r="FY243" s="80"/>
      <c r="FZ243" s="80"/>
      <c r="GA243" s="80"/>
      <c r="GB243" s="80"/>
      <c r="GC243" s="80"/>
      <c r="GD243" s="80"/>
      <c r="GE243" s="80"/>
      <c r="GF243" s="80"/>
      <c r="GG243" s="80"/>
      <c r="GH243" s="80"/>
      <c r="GI243" s="80"/>
      <c r="GJ243" s="80"/>
      <c r="GK243" s="80"/>
    </row>
    <row r="244" ht="15.75" customHeight="1">
      <c r="A244" s="572"/>
      <c r="B244" s="572"/>
      <c r="C244" s="269"/>
      <c r="D244" s="269"/>
      <c r="E244" s="80"/>
      <c r="F244" s="80"/>
      <c r="G244" s="80"/>
      <c r="H244" s="80"/>
      <c r="I244" s="80"/>
      <c r="J244" s="146"/>
      <c r="K244" s="146"/>
      <c r="L244" s="146"/>
      <c r="M244" s="146"/>
      <c r="N244" s="146"/>
      <c r="O244" s="146"/>
      <c r="P244" s="146"/>
      <c r="Q244" s="146"/>
      <c r="R244" s="146"/>
      <c r="S244" s="146"/>
      <c r="T244" s="146"/>
      <c r="U244" s="146"/>
      <c r="V244" s="146"/>
      <c r="W244" s="80"/>
      <c r="X244" s="80"/>
      <c r="Y244" s="80"/>
      <c r="Z244" s="80"/>
      <c r="AA244" s="80"/>
      <c r="AB244" s="80"/>
      <c r="AC244" s="80"/>
      <c r="AD244" s="80"/>
      <c r="AE244" s="269"/>
      <c r="AF244" s="269"/>
      <c r="AG244" s="269"/>
      <c r="AH244" s="269"/>
      <c r="AI244" s="269"/>
      <c r="AJ244" s="269"/>
      <c r="AK244" s="269"/>
      <c r="AL244" s="269"/>
      <c r="AM244" s="269"/>
      <c r="AN244" s="269"/>
      <c r="AO244" s="269"/>
      <c r="AP244" s="269"/>
      <c r="AQ244" s="269"/>
      <c r="AR244" s="269"/>
      <c r="AS244" s="269"/>
      <c r="AT244" s="269"/>
      <c r="AU244" s="269"/>
      <c r="AV244" s="269"/>
      <c r="AW244" s="269"/>
      <c r="AX244" s="269"/>
      <c r="AY244" s="269"/>
      <c r="AZ244" s="269"/>
      <c r="BA244" s="269"/>
      <c r="BB244" s="269"/>
      <c r="BC244" s="269"/>
      <c r="BD244" s="269"/>
      <c r="BE244" s="269"/>
      <c r="BF244" s="269"/>
      <c r="BG244" s="269"/>
      <c r="BH244" s="80"/>
      <c r="BI244" s="269"/>
      <c r="BJ244" s="269"/>
      <c r="BK244" s="269"/>
      <c r="BL244" s="269"/>
      <c r="BM244" s="269"/>
      <c r="BN244" s="269"/>
      <c r="BO244" s="269"/>
      <c r="BP244" s="269"/>
      <c r="BQ244" s="269"/>
      <c r="BR244" s="269"/>
      <c r="BS244" s="269"/>
      <c r="BT244" s="269"/>
      <c r="BU244" s="269"/>
      <c r="BV244" s="269"/>
      <c r="BW244" s="269"/>
      <c r="BX244" s="269"/>
      <c r="BY244" s="269"/>
      <c r="BZ244" s="269"/>
      <c r="CA244" s="269"/>
      <c r="CB244" s="269"/>
      <c r="CC244" s="269"/>
      <c r="CD244" s="269"/>
      <c r="CE244" s="269"/>
      <c r="CF244" s="269"/>
      <c r="CG244" s="269"/>
      <c r="CH244" s="269"/>
      <c r="CI244" s="269"/>
      <c r="CJ244" s="269"/>
      <c r="CK244" s="269"/>
      <c r="CL244" s="269"/>
      <c r="CM244" s="269"/>
      <c r="CN244" s="269"/>
      <c r="CO244" s="269"/>
      <c r="CP244" s="269"/>
      <c r="CQ244" s="269"/>
      <c r="CR244" s="269"/>
      <c r="CS244" s="269"/>
      <c r="CT244" s="269"/>
      <c r="CU244" s="269"/>
      <c r="CV244" s="269"/>
      <c r="CW244" s="269"/>
      <c r="CX244" s="269"/>
      <c r="CY244" s="269"/>
      <c r="CZ244" s="269"/>
      <c r="DA244" s="269"/>
      <c r="DB244" s="269"/>
      <c r="DC244" s="269"/>
      <c r="DD244" s="269"/>
      <c r="DE244" s="269"/>
      <c r="DF244" s="269"/>
      <c r="DG244" s="269"/>
      <c r="DH244" s="269"/>
      <c r="DI244" s="269"/>
      <c r="DJ244" s="269"/>
      <c r="DK244" s="269"/>
      <c r="DL244" s="269"/>
      <c r="DM244" s="269"/>
      <c r="DN244" s="269"/>
      <c r="DO244" s="269"/>
      <c r="DP244" s="269"/>
      <c r="DQ244" s="269"/>
      <c r="DR244" s="269"/>
      <c r="DS244" s="269"/>
      <c r="DT244" s="269"/>
      <c r="DU244" s="269"/>
      <c r="DV244" s="269"/>
      <c r="DW244" s="269"/>
      <c r="DX244" s="269"/>
      <c r="DY244" s="269"/>
      <c r="DZ244" s="269"/>
      <c r="EA244" s="269"/>
      <c r="EB244" s="269"/>
      <c r="EC244" s="269"/>
      <c r="ED244" s="269"/>
      <c r="EE244" s="269"/>
      <c r="EF244" s="269"/>
      <c r="EG244" s="269"/>
      <c r="EH244" s="269"/>
      <c r="EI244" s="269"/>
      <c r="EJ244" s="269"/>
      <c r="EK244" s="269"/>
      <c r="EL244" s="269"/>
      <c r="EM244" s="269"/>
      <c r="EN244" s="269"/>
      <c r="EO244" s="269"/>
      <c r="EP244" s="269"/>
      <c r="EQ244" s="269"/>
      <c r="ER244" s="269"/>
      <c r="ES244" s="269"/>
      <c r="ET244" s="470"/>
      <c r="EU244" s="470"/>
      <c r="EV244" s="470"/>
      <c r="EW244" s="470"/>
      <c r="EX244" s="470"/>
      <c r="EY244" s="470"/>
      <c r="EZ244" s="470"/>
      <c r="FA244" s="470"/>
      <c r="FB244" s="470"/>
      <c r="FC244" s="470"/>
      <c r="FD244" s="470"/>
      <c r="FE244" s="470"/>
      <c r="FF244" s="470"/>
      <c r="FG244" s="470"/>
      <c r="FH244" s="470"/>
      <c r="FI244" s="470"/>
      <c r="FJ244" s="470"/>
      <c r="FK244" s="470"/>
      <c r="FL244" s="470"/>
      <c r="FM244" s="470"/>
      <c r="FN244" s="470"/>
      <c r="FO244" s="470"/>
      <c r="FP244" s="470"/>
      <c r="FQ244" s="269"/>
      <c r="FR244" s="543"/>
      <c r="FS244" s="269"/>
      <c r="FT244" s="544"/>
      <c r="FU244" s="545"/>
      <c r="FV244" s="80"/>
      <c r="FW244" s="80"/>
      <c r="FX244" s="80"/>
      <c r="FY244" s="80"/>
      <c r="FZ244" s="80"/>
      <c r="GA244" s="80"/>
      <c r="GB244" s="80"/>
      <c r="GC244" s="80"/>
      <c r="GD244" s="80"/>
      <c r="GE244" s="80"/>
      <c r="GF244" s="80"/>
      <c r="GG244" s="80"/>
      <c r="GH244" s="80"/>
      <c r="GI244" s="80"/>
      <c r="GJ244" s="80"/>
      <c r="GK244" s="80"/>
    </row>
    <row r="245" ht="15.75" customHeight="1">
      <c r="A245" s="572"/>
      <c r="B245" s="572"/>
      <c r="C245" s="269"/>
      <c r="D245" s="269"/>
      <c r="E245" s="80"/>
      <c r="F245" s="80"/>
      <c r="G245" s="80"/>
      <c r="H245" s="80"/>
      <c r="I245" s="80"/>
      <c r="J245" s="146"/>
      <c r="K245" s="146"/>
      <c r="L245" s="146"/>
      <c r="M245" s="146"/>
      <c r="N245" s="146"/>
      <c r="O245" s="146"/>
      <c r="P245" s="146"/>
      <c r="Q245" s="146"/>
      <c r="R245" s="146"/>
      <c r="S245" s="146"/>
      <c r="T245" s="146"/>
      <c r="U245" s="146"/>
      <c r="V245" s="146"/>
      <c r="W245" s="80"/>
      <c r="X245" s="80"/>
      <c r="Y245" s="80"/>
      <c r="Z245" s="80"/>
      <c r="AA245" s="80"/>
      <c r="AB245" s="80"/>
      <c r="AC245" s="80"/>
      <c r="AD245" s="80"/>
      <c r="AE245" s="269"/>
      <c r="AF245" s="269"/>
      <c r="AG245" s="269"/>
      <c r="AH245" s="269"/>
      <c r="AI245" s="269"/>
      <c r="AJ245" s="269"/>
      <c r="AK245" s="269"/>
      <c r="AL245" s="269"/>
      <c r="AM245" s="269"/>
      <c r="AN245" s="269"/>
      <c r="AO245" s="269"/>
      <c r="AP245" s="269"/>
      <c r="AQ245" s="269"/>
      <c r="AR245" s="269"/>
      <c r="AS245" s="269"/>
      <c r="AT245" s="269"/>
      <c r="AU245" s="269"/>
      <c r="AV245" s="269"/>
      <c r="AW245" s="269"/>
      <c r="AX245" s="269"/>
      <c r="AY245" s="269"/>
      <c r="AZ245" s="269"/>
      <c r="BA245" s="269"/>
      <c r="BB245" s="269"/>
      <c r="BC245" s="269"/>
      <c r="BD245" s="269"/>
      <c r="BE245" s="269"/>
      <c r="BF245" s="269"/>
      <c r="BG245" s="269"/>
      <c r="BH245" s="80"/>
      <c r="BI245" s="269"/>
      <c r="BJ245" s="269"/>
      <c r="BK245" s="269"/>
      <c r="BL245" s="269"/>
      <c r="BM245" s="269"/>
      <c r="BN245" s="269"/>
      <c r="BO245" s="269"/>
      <c r="BP245" s="269"/>
      <c r="BQ245" s="269"/>
      <c r="BR245" s="269"/>
      <c r="BS245" s="269"/>
      <c r="BT245" s="269"/>
      <c r="BU245" s="269"/>
      <c r="BV245" s="269"/>
      <c r="BW245" s="269"/>
      <c r="BX245" s="269"/>
      <c r="BY245" s="269"/>
      <c r="BZ245" s="269"/>
      <c r="CA245" s="269"/>
      <c r="CB245" s="269"/>
      <c r="CC245" s="269"/>
      <c r="CD245" s="269"/>
      <c r="CE245" s="269"/>
      <c r="CF245" s="269"/>
      <c r="CG245" s="269"/>
      <c r="CH245" s="269"/>
      <c r="CI245" s="269"/>
      <c r="CJ245" s="269"/>
      <c r="CK245" s="269"/>
      <c r="CL245" s="269"/>
      <c r="CM245" s="269"/>
      <c r="CN245" s="269"/>
      <c r="CO245" s="269"/>
      <c r="CP245" s="269"/>
      <c r="CQ245" s="269"/>
      <c r="CR245" s="269"/>
      <c r="CS245" s="269"/>
      <c r="CT245" s="269"/>
      <c r="CU245" s="269"/>
      <c r="CV245" s="269"/>
      <c r="CW245" s="269"/>
      <c r="CX245" s="269"/>
      <c r="CY245" s="269"/>
      <c r="CZ245" s="269"/>
      <c r="DA245" s="269"/>
      <c r="DB245" s="269"/>
      <c r="DC245" s="269"/>
      <c r="DD245" s="269"/>
      <c r="DE245" s="269"/>
      <c r="DF245" s="269"/>
      <c r="DG245" s="269"/>
      <c r="DH245" s="269"/>
      <c r="DI245" s="269"/>
      <c r="DJ245" s="269"/>
      <c r="DK245" s="269"/>
      <c r="DL245" s="269"/>
      <c r="DM245" s="269"/>
      <c r="DN245" s="269"/>
      <c r="DO245" s="269"/>
      <c r="DP245" s="269"/>
      <c r="DQ245" s="269"/>
      <c r="DR245" s="269"/>
      <c r="DS245" s="269"/>
      <c r="DT245" s="269"/>
      <c r="DU245" s="269"/>
      <c r="DV245" s="269"/>
      <c r="DW245" s="269"/>
      <c r="DX245" s="269"/>
      <c r="DY245" s="269"/>
      <c r="DZ245" s="269"/>
      <c r="EA245" s="269"/>
      <c r="EB245" s="269"/>
      <c r="EC245" s="269"/>
      <c r="ED245" s="269"/>
      <c r="EE245" s="269"/>
      <c r="EF245" s="269"/>
      <c r="EG245" s="269"/>
      <c r="EH245" s="269"/>
      <c r="EI245" s="269"/>
      <c r="EJ245" s="269"/>
      <c r="EK245" s="269"/>
      <c r="EL245" s="269"/>
      <c r="EM245" s="269"/>
      <c r="EN245" s="269"/>
      <c r="EO245" s="269"/>
      <c r="EP245" s="269"/>
      <c r="EQ245" s="269"/>
      <c r="ER245" s="269"/>
      <c r="ES245" s="269"/>
      <c r="ET245" s="470"/>
      <c r="EU245" s="470"/>
      <c r="EV245" s="470"/>
      <c r="EW245" s="470"/>
      <c r="EX245" s="470"/>
      <c r="EY245" s="470"/>
      <c r="EZ245" s="470"/>
      <c r="FA245" s="470"/>
      <c r="FB245" s="470"/>
      <c r="FC245" s="470"/>
      <c r="FD245" s="470"/>
      <c r="FE245" s="470"/>
      <c r="FF245" s="470"/>
      <c r="FG245" s="470"/>
      <c r="FH245" s="470"/>
      <c r="FI245" s="470"/>
      <c r="FJ245" s="470"/>
      <c r="FK245" s="470"/>
      <c r="FL245" s="470"/>
      <c r="FM245" s="470"/>
      <c r="FN245" s="470"/>
      <c r="FO245" s="470"/>
      <c r="FP245" s="470"/>
      <c r="FQ245" s="269"/>
      <c r="FR245" s="543"/>
      <c r="FS245" s="269"/>
      <c r="FT245" s="544"/>
      <c r="FU245" s="545"/>
      <c r="FV245" s="80"/>
      <c r="FW245" s="80"/>
      <c r="FX245" s="80"/>
      <c r="FY245" s="80"/>
      <c r="FZ245" s="80"/>
      <c r="GA245" s="80"/>
      <c r="GB245" s="80"/>
      <c r="GC245" s="80"/>
      <c r="GD245" s="80"/>
      <c r="GE245" s="80"/>
      <c r="GF245" s="80"/>
      <c r="GG245" s="80"/>
      <c r="GH245" s="80"/>
      <c r="GI245" s="80"/>
      <c r="GJ245" s="80"/>
      <c r="GK245" s="80"/>
    </row>
    <row r="246" ht="15.75" customHeight="1">
      <c r="A246" s="572"/>
      <c r="B246" s="572"/>
      <c r="C246" s="269"/>
      <c r="D246" s="269"/>
      <c r="E246" s="80"/>
      <c r="F246" s="80"/>
      <c r="G246" s="80"/>
      <c r="H246" s="80"/>
      <c r="I246" s="80"/>
      <c r="J246" s="146"/>
      <c r="K246" s="146"/>
      <c r="L246" s="146"/>
      <c r="M246" s="146"/>
      <c r="N246" s="146"/>
      <c r="O246" s="146"/>
      <c r="P246" s="146"/>
      <c r="Q246" s="146"/>
      <c r="R246" s="146"/>
      <c r="S246" s="146"/>
      <c r="T246" s="146"/>
      <c r="U246" s="146"/>
      <c r="V246" s="146"/>
      <c r="W246" s="80"/>
      <c r="X246" s="80"/>
      <c r="Y246" s="80"/>
      <c r="Z246" s="80"/>
      <c r="AA246" s="80"/>
      <c r="AB246" s="80"/>
      <c r="AC246" s="80"/>
      <c r="AD246" s="80"/>
      <c r="AE246" s="269"/>
      <c r="AF246" s="269"/>
      <c r="AG246" s="269"/>
      <c r="AH246" s="269"/>
      <c r="AI246" s="269"/>
      <c r="AJ246" s="269"/>
      <c r="AK246" s="269"/>
      <c r="AL246" s="269"/>
      <c r="AM246" s="269"/>
      <c r="AN246" s="269"/>
      <c r="AO246" s="269"/>
      <c r="AP246" s="269"/>
      <c r="AQ246" s="269"/>
      <c r="AR246" s="269"/>
      <c r="AS246" s="269"/>
      <c r="AT246" s="269"/>
      <c r="AU246" s="269"/>
      <c r="AV246" s="269"/>
      <c r="AW246" s="269"/>
      <c r="AX246" s="269"/>
      <c r="AY246" s="269"/>
      <c r="AZ246" s="269"/>
      <c r="BA246" s="269"/>
      <c r="BB246" s="269"/>
      <c r="BC246" s="269"/>
      <c r="BD246" s="269"/>
      <c r="BE246" s="269"/>
      <c r="BF246" s="269"/>
      <c r="BG246" s="269"/>
      <c r="BH246" s="80"/>
      <c r="BI246" s="269"/>
      <c r="BJ246" s="269"/>
      <c r="BK246" s="269"/>
      <c r="BL246" s="269"/>
      <c r="BM246" s="269"/>
      <c r="BN246" s="269"/>
      <c r="BO246" s="269"/>
      <c r="BP246" s="269"/>
      <c r="BQ246" s="269"/>
      <c r="BR246" s="269"/>
      <c r="BS246" s="269"/>
      <c r="BT246" s="269"/>
      <c r="BU246" s="269"/>
      <c r="BV246" s="269"/>
      <c r="BW246" s="269"/>
      <c r="BX246" s="269"/>
      <c r="BY246" s="269"/>
      <c r="BZ246" s="269"/>
      <c r="CA246" s="269"/>
      <c r="CB246" s="269"/>
      <c r="CC246" s="269"/>
      <c r="CD246" s="269"/>
      <c r="CE246" s="269"/>
      <c r="CF246" s="269"/>
      <c r="CG246" s="269"/>
      <c r="CH246" s="269"/>
      <c r="CI246" s="269"/>
      <c r="CJ246" s="269"/>
      <c r="CK246" s="269"/>
      <c r="CL246" s="269"/>
      <c r="CM246" s="269"/>
      <c r="CN246" s="269"/>
      <c r="CO246" s="269"/>
      <c r="CP246" s="269"/>
      <c r="CQ246" s="269"/>
      <c r="CR246" s="269"/>
      <c r="CS246" s="269"/>
      <c r="CT246" s="269"/>
      <c r="CU246" s="269"/>
      <c r="CV246" s="269"/>
      <c r="CW246" s="269"/>
      <c r="CX246" s="269"/>
      <c r="CY246" s="269"/>
      <c r="CZ246" s="269"/>
      <c r="DA246" s="269"/>
      <c r="DB246" s="269"/>
      <c r="DC246" s="269"/>
      <c r="DD246" s="269"/>
      <c r="DE246" s="269"/>
      <c r="DF246" s="269"/>
      <c r="DG246" s="269"/>
      <c r="DH246" s="269"/>
      <c r="DI246" s="269"/>
      <c r="DJ246" s="269"/>
      <c r="DK246" s="269"/>
      <c r="DL246" s="269"/>
      <c r="DM246" s="269"/>
      <c r="DN246" s="269"/>
      <c r="DO246" s="269"/>
      <c r="DP246" s="269"/>
      <c r="DQ246" s="269"/>
      <c r="DR246" s="269"/>
      <c r="DS246" s="269"/>
      <c r="DT246" s="269"/>
      <c r="DU246" s="269"/>
      <c r="DV246" s="269"/>
      <c r="DW246" s="269"/>
      <c r="DX246" s="269"/>
      <c r="DY246" s="269"/>
      <c r="DZ246" s="269"/>
      <c r="EA246" s="269"/>
      <c r="EB246" s="269"/>
      <c r="EC246" s="269"/>
      <c r="ED246" s="269"/>
      <c r="EE246" s="269"/>
      <c r="EF246" s="269"/>
      <c r="EG246" s="269"/>
      <c r="EH246" s="269"/>
      <c r="EI246" s="269"/>
      <c r="EJ246" s="269"/>
      <c r="EK246" s="269"/>
      <c r="EL246" s="269"/>
      <c r="EM246" s="269"/>
      <c r="EN246" s="269"/>
      <c r="EO246" s="269"/>
      <c r="EP246" s="269"/>
      <c r="EQ246" s="269"/>
      <c r="ER246" s="269"/>
      <c r="ES246" s="269"/>
      <c r="ET246" s="470"/>
      <c r="EU246" s="470"/>
      <c r="EV246" s="470"/>
      <c r="EW246" s="470"/>
      <c r="EX246" s="470"/>
      <c r="EY246" s="470"/>
      <c r="EZ246" s="470"/>
      <c r="FA246" s="470"/>
      <c r="FB246" s="470"/>
      <c r="FC246" s="470"/>
      <c r="FD246" s="470"/>
      <c r="FE246" s="470"/>
      <c r="FF246" s="470"/>
      <c r="FG246" s="470"/>
      <c r="FH246" s="470"/>
      <c r="FI246" s="470"/>
      <c r="FJ246" s="470"/>
      <c r="FK246" s="470"/>
      <c r="FL246" s="470"/>
      <c r="FM246" s="470"/>
      <c r="FN246" s="470"/>
      <c r="FO246" s="470"/>
      <c r="FP246" s="470"/>
      <c r="FQ246" s="269"/>
      <c r="FR246" s="543"/>
      <c r="FS246" s="269"/>
      <c r="FT246" s="544"/>
      <c r="FU246" s="545"/>
      <c r="FV246" s="80"/>
      <c r="FW246" s="80"/>
      <c r="FX246" s="80"/>
      <c r="FY246" s="80"/>
      <c r="FZ246" s="80"/>
      <c r="GA246" s="80"/>
      <c r="GB246" s="80"/>
      <c r="GC246" s="80"/>
      <c r="GD246" s="80"/>
      <c r="GE246" s="80"/>
      <c r="GF246" s="80"/>
      <c r="GG246" s="80"/>
      <c r="GH246" s="80"/>
      <c r="GI246" s="80"/>
      <c r="GJ246" s="80"/>
      <c r="GK246" s="80"/>
    </row>
    <row r="247" ht="15.75" customHeight="1">
      <c r="A247" s="572"/>
      <c r="B247" s="572"/>
      <c r="C247" s="269"/>
      <c r="D247" s="269"/>
      <c r="E247" s="80"/>
      <c r="F247" s="80"/>
      <c r="G247" s="80"/>
      <c r="H247" s="80"/>
      <c r="I247" s="80"/>
      <c r="J247" s="146"/>
      <c r="K247" s="146"/>
      <c r="L247" s="146"/>
      <c r="M247" s="146"/>
      <c r="N247" s="146"/>
      <c r="O247" s="146"/>
      <c r="P247" s="146"/>
      <c r="Q247" s="146"/>
      <c r="R247" s="146"/>
      <c r="S247" s="146"/>
      <c r="T247" s="146"/>
      <c r="U247" s="146"/>
      <c r="V247" s="146"/>
      <c r="W247" s="80"/>
      <c r="X247" s="80"/>
      <c r="Y247" s="80"/>
      <c r="Z247" s="80"/>
      <c r="AA247" s="80"/>
      <c r="AB247" s="80"/>
      <c r="AC247" s="80"/>
      <c r="AD247" s="80"/>
      <c r="AE247" s="269"/>
      <c r="AF247" s="269"/>
      <c r="AG247" s="269"/>
      <c r="AH247" s="269"/>
      <c r="AI247" s="269"/>
      <c r="AJ247" s="269"/>
      <c r="AK247" s="269"/>
      <c r="AL247" s="269"/>
      <c r="AM247" s="269"/>
      <c r="AN247" s="269"/>
      <c r="AO247" s="269"/>
      <c r="AP247" s="269"/>
      <c r="AQ247" s="269"/>
      <c r="AR247" s="269"/>
      <c r="AS247" s="269"/>
      <c r="AT247" s="269"/>
      <c r="AU247" s="269"/>
      <c r="AV247" s="269"/>
      <c r="AW247" s="269"/>
      <c r="AX247" s="269"/>
      <c r="AY247" s="269"/>
      <c r="AZ247" s="269"/>
      <c r="BA247" s="269"/>
      <c r="BB247" s="269"/>
      <c r="BC247" s="269"/>
      <c r="BD247" s="269"/>
      <c r="BE247" s="269"/>
      <c r="BF247" s="269"/>
      <c r="BG247" s="269"/>
      <c r="BH247" s="80"/>
      <c r="BI247" s="269"/>
      <c r="BJ247" s="269"/>
      <c r="BK247" s="269"/>
      <c r="BL247" s="269"/>
      <c r="BM247" s="269"/>
      <c r="BN247" s="269"/>
      <c r="BO247" s="269"/>
      <c r="BP247" s="269"/>
      <c r="BQ247" s="269"/>
      <c r="BR247" s="269"/>
      <c r="BS247" s="269"/>
      <c r="BT247" s="269"/>
      <c r="BU247" s="269"/>
      <c r="BV247" s="269"/>
      <c r="BW247" s="269"/>
      <c r="BX247" s="269"/>
      <c r="BY247" s="269"/>
      <c r="BZ247" s="269"/>
      <c r="CA247" s="269"/>
      <c r="CB247" s="269"/>
      <c r="CC247" s="269"/>
      <c r="CD247" s="269"/>
      <c r="CE247" s="269"/>
      <c r="CF247" s="269"/>
      <c r="CG247" s="269"/>
      <c r="CH247" s="269"/>
      <c r="CI247" s="269"/>
      <c r="CJ247" s="269"/>
      <c r="CK247" s="269"/>
      <c r="CL247" s="269"/>
      <c r="CM247" s="269"/>
      <c r="CN247" s="269"/>
      <c r="CO247" s="269"/>
      <c r="CP247" s="269"/>
      <c r="CQ247" s="269"/>
      <c r="CR247" s="269"/>
      <c r="CS247" s="269"/>
      <c r="CT247" s="269"/>
      <c r="CU247" s="269"/>
      <c r="CV247" s="269"/>
      <c r="CW247" s="269"/>
      <c r="CX247" s="269"/>
      <c r="CY247" s="269"/>
      <c r="CZ247" s="269"/>
      <c r="DA247" s="269"/>
      <c r="DB247" s="269"/>
      <c r="DC247" s="269"/>
      <c r="DD247" s="269"/>
      <c r="DE247" s="269"/>
      <c r="DF247" s="269"/>
      <c r="DG247" s="269"/>
      <c r="DH247" s="269"/>
      <c r="DI247" s="269"/>
      <c r="DJ247" s="269"/>
      <c r="DK247" s="269"/>
      <c r="DL247" s="269"/>
      <c r="DM247" s="269"/>
      <c r="DN247" s="269"/>
      <c r="DO247" s="269"/>
      <c r="DP247" s="269"/>
      <c r="DQ247" s="269"/>
      <c r="DR247" s="269"/>
      <c r="DS247" s="269"/>
      <c r="DT247" s="269"/>
      <c r="DU247" s="269"/>
      <c r="DV247" s="269"/>
      <c r="DW247" s="269"/>
      <c r="DX247" s="269"/>
      <c r="DY247" s="269"/>
      <c r="DZ247" s="269"/>
      <c r="EA247" s="269"/>
      <c r="EB247" s="269"/>
      <c r="EC247" s="269"/>
      <c r="ED247" s="269"/>
      <c r="EE247" s="269"/>
      <c r="EF247" s="269"/>
      <c r="EG247" s="269"/>
      <c r="EH247" s="269"/>
      <c r="EI247" s="269"/>
      <c r="EJ247" s="269"/>
      <c r="EK247" s="269"/>
      <c r="EL247" s="269"/>
      <c r="EM247" s="269"/>
      <c r="EN247" s="269"/>
      <c r="EO247" s="269"/>
      <c r="EP247" s="269"/>
      <c r="EQ247" s="269"/>
      <c r="ER247" s="269"/>
      <c r="ES247" s="269"/>
      <c r="ET247" s="470"/>
      <c r="EU247" s="470"/>
      <c r="EV247" s="470"/>
      <c r="EW247" s="470"/>
      <c r="EX247" s="470"/>
      <c r="EY247" s="470"/>
      <c r="EZ247" s="470"/>
      <c r="FA247" s="470"/>
      <c r="FB247" s="470"/>
      <c r="FC247" s="470"/>
      <c r="FD247" s="470"/>
      <c r="FE247" s="470"/>
      <c r="FF247" s="470"/>
      <c r="FG247" s="470"/>
      <c r="FH247" s="470"/>
      <c r="FI247" s="470"/>
      <c r="FJ247" s="470"/>
      <c r="FK247" s="470"/>
      <c r="FL247" s="470"/>
      <c r="FM247" s="470"/>
      <c r="FN247" s="470"/>
      <c r="FO247" s="470"/>
      <c r="FP247" s="470"/>
      <c r="FQ247" s="269"/>
      <c r="FR247" s="543"/>
      <c r="FS247" s="269"/>
      <c r="FT247" s="544"/>
      <c r="FU247" s="545"/>
      <c r="FV247" s="80"/>
      <c r="FW247" s="80"/>
      <c r="FX247" s="80"/>
      <c r="FY247" s="80"/>
      <c r="FZ247" s="80"/>
      <c r="GA247" s="80"/>
      <c r="GB247" s="80"/>
      <c r="GC247" s="80"/>
      <c r="GD247" s="80"/>
      <c r="GE247" s="80"/>
      <c r="GF247" s="80"/>
      <c r="GG247" s="80"/>
      <c r="GH247" s="80"/>
      <c r="GI247" s="80"/>
      <c r="GJ247" s="80"/>
      <c r="GK247" s="80"/>
    </row>
    <row r="248" ht="15.75" customHeight="1">
      <c r="A248" s="572"/>
      <c r="B248" s="572"/>
      <c r="C248" s="269"/>
      <c r="D248" s="269"/>
      <c r="E248" s="80"/>
      <c r="F248" s="80"/>
      <c r="G248" s="80"/>
      <c r="H248" s="80"/>
      <c r="I248" s="80"/>
      <c r="J248" s="146"/>
      <c r="K248" s="146"/>
      <c r="L248" s="146"/>
      <c r="M248" s="146"/>
      <c r="N248" s="146"/>
      <c r="O248" s="146"/>
      <c r="P248" s="146"/>
      <c r="Q248" s="146"/>
      <c r="R248" s="146"/>
      <c r="S248" s="146"/>
      <c r="T248" s="146"/>
      <c r="U248" s="146"/>
      <c r="V248" s="146"/>
      <c r="W248" s="80"/>
      <c r="X248" s="80"/>
      <c r="Y248" s="80"/>
      <c r="Z248" s="80"/>
      <c r="AA248" s="80"/>
      <c r="AB248" s="80"/>
      <c r="AC248" s="80"/>
      <c r="AD248" s="80"/>
      <c r="AE248" s="269"/>
      <c r="AF248" s="269"/>
      <c r="AG248" s="269"/>
      <c r="AH248" s="269"/>
      <c r="AI248" s="269"/>
      <c r="AJ248" s="269"/>
      <c r="AK248" s="269"/>
      <c r="AL248" s="269"/>
      <c r="AM248" s="269"/>
      <c r="AN248" s="269"/>
      <c r="AO248" s="269"/>
      <c r="AP248" s="269"/>
      <c r="AQ248" s="269"/>
      <c r="AR248" s="269"/>
      <c r="AS248" s="269"/>
      <c r="AT248" s="269"/>
      <c r="AU248" s="269"/>
      <c r="AV248" s="269"/>
      <c r="AW248" s="269"/>
      <c r="AX248" s="269"/>
      <c r="AY248" s="269"/>
      <c r="AZ248" s="269"/>
      <c r="BA248" s="269"/>
      <c r="BB248" s="269"/>
      <c r="BC248" s="269"/>
      <c r="BD248" s="269"/>
      <c r="BE248" s="269"/>
      <c r="BF248" s="269"/>
      <c r="BG248" s="269"/>
      <c r="BH248" s="80"/>
      <c r="BI248" s="269"/>
      <c r="BJ248" s="269"/>
      <c r="BK248" s="269"/>
      <c r="BL248" s="269"/>
      <c r="BM248" s="269"/>
      <c r="BN248" s="269"/>
      <c r="BO248" s="269"/>
      <c r="BP248" s="269"/>
      <c r="BQ248" s="269"/>
      <c r="BR248" s="269"/>
      <c r="BS248" s="269"/>
      <c r="BT248" s="269"/>
      <c r="BU248" s="269"/>
      <c r="BV248" s="269"/>
      <c r="BW248" s="269"/>
      <c r="BX248" s="269"/>
      <c r="BY248" s="269"/>
      <c r="BZ248" s="269"/>
      <c r="CA248" s="269"/>
      <c r="CB248" s="269"/>
      <c r="CC248" s="269"/>
      <c r="CD248" s="269"/>
      <c r="CE248" s="269"/>
      <c r="CF248" s="269"/>
      <c r="CG248" s="269"/>
      <c r="CH248" s="269"/>
      <c r="CI248" s="269"/>
      <c r="CJ248" s="269"/>
      <c r="CK248" s="269"/>
      <c r="CL248" s="269"/>
      <c r="CM248" s="269"/>
      <c r="CN248" s="269"/>
      <c r="CO248" s="269"/>
      <c r="CP248" s="269"/>
      <c r="CQ248" s="269"/>
      <c r="CR248" s="269"/>
      <c r="CS248" s="269"/>
      <c r="CT248" s="269"/>
      <c r="CU248" s="269"/>
      <c r="CV248" s="269"/>
      <c r="CW248" s="269"/>
      <c r="CX248" s="269"/>
      <c r="CY248" s="269"/>
      <c r="CZ248" s="269"/>
      <c r="DA248" s="269"/>
      <c r="DB248" s="269"/>
      <c r="DC248" s="269"/>
      <c r="DD248" s="269"/>
      <c r="DE248" s="269"/>
      <c r="DF248" s="269"/>
      <c r="DG248" s="269"/>
      <c r="DH248" s="269"/>
      <c r="DI248" s="269"/>
      <c r="DJ248" s="269"/>
      <c r="DK248" s="269"/>
      <c r="DL248" s="269"/>
      <c r="DM248" s="269"/>
      <c r="DN248" s="269"/>
      <c r="DO248" s="269"/>
      <c r="DP248" s="269"/>
      <c r="DQ248" s="269"/>
      <c r="DR248" s="269"/>
      <c r="DS248" s="269"/>
      <c r="DT248" s="269"/>
      <c r="DU248" s="269"/>
      <c r="DV248" s="269"/>
      <c r="DW248" s="269"/>
      <c r="DX248" s="269"/>
      <c r="DY248" s="269"/>
      <c r="DZ248" s="269"/>
      <c r="EA248" s="269"/>
      <c r="EB248" s="269"/>
      <c r="EC248" s="269"/>
      <c r="ED248" s="269"/>
      <c r="EE248" s="269"/>
      <c r="EF248" s="269"/>
      <c r="EG248" s="269"/>
      <c r="EH248" s="269"/>
      <c r="EI248" s="269"/>
      <c r="EJ248" s="269"/>
      <c r="EK248" s="269"/>
      <c r="EL248" s="269"/>
      <c r="EM248" s="269"/>
      <c r="EN248" s="269"/>
      <c r="EO248" s="269"/>
      <c r="EP248" s="269"/>
      <c r="EQ248" s="269"/>
      <c r="ER248" s="269"/>
      <c r="ES248" s="269"/>
      <c r="ET248" s="470"/>
      <c r="EU248" s="470"/>
      <c r="EV248" s="470"/>
      <c r="EW248" s="470"/>
      <c r="EX248" s="470"/>
      <c r="EY248" s="470"/>
      <c r="EZ248" s="470"/>
      <c r="FA248" s="470"/>
      <c r="FB248" s="470"/>
      <c r="FC248" s="470"/>
      <c r="FD248" s="470"/>
      <c r="FE248" s="470"/>
      <c r="FF248" s="470"/>
      <c r="FG248" s="470"/>
      <c r="FH248" s="470"/>
      <c r="FI248" s="470"/>
      <c r="FJ248" s="470"/>
      <c r="FK248" s="470"/>
      <c r="FL248" s="470"/>
      <c r="FM248" s="470"/>
      <c r="FN248" s="470"/>
      <c r="FO248" s="470"/>
      <c r="FP248" s="470"/>
      <c r="FQ248" s="269"/>
      <c r="FR248" s="543"/>
      <c r="FS248" s="269"/>
      <c r="FT248" s="544"/>
      <c r="FU248" s="545"/>
      <c r="FV248" s="80"/>
      <c r="FW248" s="80"/>
      <c r="FX248" s="80"/>
      <c r="FY248" s="80"/>
      <c r="FZ248" s="80"/>
      <c r="GA248" s="80"/>
      <c r="GB248" s="80"/>
      <c r="GC248" s="80"/>
      <c r="GD248" s="80"/>
      <c r="GE248" s="80"/>
      <c r="GF248" s="80"/>
      <c r="GG248" s="80"/>
      <c r="GH248" s="80"/>
      <c r="GI248" s="80"/>
      <c r="GJ248" s="80"/>
      <c r="GK248" s="80"/>
    </row>
    <row r="249" ht="15.75" customHeight="1">
      <c r="A249" s="572"/>
      <c r="B249" s="572"/>
      <c r="C249" s="269"/>
      <c r="D249" s="269"/>
      <c r="E249" s="80"/>
      <c r="F249" s="80"/>
      <c r="G249" s="80"/>
      <c r="H249" s="80"/>
      <c r="I249" s="80"/>
      <c r="J249" s="146"/>
      <c r="K249" s="146"/>
      <c r="L249" s="146"/>
      <c r="M249" s="146"/>
      <c r="N249" s="146"/>
      <c r="O249" s="146"/>
      <c r="P249" s="146"/>
      <c r="Q249" s="146"/>
      <c r="R249" s="146"/>
      <c r="S249" s="146"/>
      <c r="T249" s="146"/>
      <c r="U249" s="146"/>
      <c r="V249" s="146"/>
      <c r="W249" s="80"/>
      <c r="X249" s="80"/>
      <c r="Y249" s="80"/>
      <c r="Z249" s="80"/>
      <c r="AA249" s="80"/>
      <c r="AB249" s="80"/>
      <c r="AC249" s="80"/>
      <c r="AD249" s="80"/>
      <c r="AE249" s="269"/>
      <c r="AF249" s="269"/>
      <c r="AG249" s="269"/>
      <c r="AH249" s="269"/>
      <c r="AI249" s="269"/>
      <c r="AJ249" s="269"/>
      <c r="AK249" s="269"/>
      <c r="AL249" s="269"/>
      <c r="AM249" s="269"/>
      <c r="AN249" s="269"/>
      <c r="AO249" s="269"/>
      <c r="AP249" s="269"/>
      <c r="AQ249" s="269"/>
      <c r="AR249" s="269"/>
      <c r="AS249" s="269"/>
      <c r="AT249" s="269"/>
      <c r="AU249" s="269"/>
      <c r="AV249" s="269"/>
      <c r="AW249" s="269"/>
      <c r="AX249" s="269"/>
      <c r="AY249" s="269"/>
      <c r="AZ249" s="269"/>
      <c r="BA249" s="269"/>
      <c r="BB249" s="269"/>
      <c r="BC249" s="269"/>
      <c r="BD249" s="269"/>
      <c r="BE249" s="269"/>
      <c r="BF249" s="269"/>
      <c r="BG249" s="269"/>
      <c r="BH249" s="80"/>
      <c r="BI249" s="269"/>
      <c r="BJ249" s="269"/>
      <c r="BK249" s="269"/>
      <c r="BL249" s="269"/>
      <c r="BM249" s="269"/>
      <c r="BN249" s="269"/>
      <c r="BO249" s="269"/>
      <c r="BP249" s="269"/>
      <c r="BQ249" s="269"/>
      <c r="BR249" s="269"/>
      <c r="BS249" s="269"/>
      <c r="BT249" s="269"/>
      <c r="BU249" s="269"/>
      <c r="BV249" s="269"/>
      <c r="BW249" s="269"/>
      <c r="BX249" s="269"/>
      <c r="BY249" s="269"/>
      <c r="BZ249" s="269"/>
      <c r="CA249" s="269"/>
      <c r="CB249" s="269"/>
      <c r="CC249" s="269"/>
      <c r="CD249" s="269"/>
      <c r="CE249" s="269"/>
      <c r="CF249" s="269"/>
      <c r="CG249" s="269"/>
      <c r="CH249" s="269"/>
      <c r="CI249" s="269"/>
      <c r="CJ249" s="269"/>
      <c r="CK249" s="269"/>
      <c r="CL249" s="269"/>
      <c r="CM249" s="269"/>
      <c r="CN249" s="269"/>
      <c r="CO249" s="269"/>
      <c r="CP249" s="269"/>
      <c r="CQ249" s="269"/>
      <c r="CR249" s="269"/>
      <c r="CS249" s="269"/>
      <c r="CT249" s="269"/>
      <c r="CU249" s="269"/>
      <c r="CV249" s="269"/>
      <c r="CW249" s="269"/>
      <c r="CX249" s="269"/>
      <c r="CY249" s="269"/>
      <c r="CZ249" s="269"/>
      <c r="DA249" s="269"/>
      <c r="DB249" s="269"/>
      <c r="DC249" s="269"/>
      <c r="DD249" s="269"/>
      <c r="DE249" s="269"/>
      <c r="DF249" s="269"/>
      <c r="DG249" s="269"/>
      <c r="DH249" s="269"/>
      <c r="DI249" s="269"/>
      <c r="DJ249" s="269"/>
      <c r="DK249" s="269"/>
      <c r="DL249" s="269"/>
      <c r="DM249" s="269"/>
      <c r="DN249" s="269"/>
      <c r="DO249" s="269"/>
      <c r="DP249" s="269"/>
      <c r="DQ249" s="269"/>
      <c r="DR249" s="269"/>
      <c r="DS249" s="269"/>
      <c r="DT249" s="269"/>
      <c r="DU249" s="269"/>
      <c r="DV249" s="269"/>
      <c r="DW249" s="269"/>
      <c r="DX249" s="269"/>
      <c r="DY249" s="269"/>
      <c r="DZ249" s="269"/>
      <c r="EA249" s="269"/>
      <c r="EB249" s="269"/>
      <c r="EC249" s="269"/>
      <c r="ED249" s="269"/>
      <c r="EE249" s="269"/>
      <c r="EF249" s="269"/>
      <c r="EG249" s="269"/>
      <c r="EH249" s="269"/>
      <c r="EI249" s="269"/>
      <c r="EJ249" s="269"/>
      <c r="EK249" s="269"/>
      <c r="EL249" s="269"/>
      <c r="EM249" s="269"/>
      <c r="EN249" s="269"/>
      <c r="EO249" s="269"/>
      <c r="EP249" s="269"/>
      <c r="EQ249" s="269"/>
      <c r="ER249" s="269"/>
      <c r="ES249" s="269"/>
      <c r="ET249" s="470"/>
      <c r="EU249" s="470"/>
      <c r="EV249" s="470"/>
      <c r="EW249" s="470"/>
      <c r="EX249" s="470"/>
      <c r="EY249" s="470"/>
      <c r="EZ249" s="470"/>
      <c r="FA249" s="470"/>
      <c r="FB249" s="470"/>
      <c r="FC249" s="470"/>
      <c r="FD249" s="470"/>
      <c r="FE249" s="470"/>
      <c r="FF249" s="470"/>
      <c r="FG249" s="470"/>
      <c r="FH249" s="470"/>
      <c r="FI249" s="470"/>
      <c r="FJ249" s="470"/>
      <c r="FK249" s="470"/>
      <c r="FL249" s="470"/>
      <c r="FM249" s="470"/>
      <c r="FN249" s="470"/>
      <c r="FO249" s="470"/>
      <c r="FP249" s="470"/>
      <c r="FQ249" s="269"/>
      <c r="FR249" s="543"/>
      <c r="FS249" s="269"/>
      <c r="FT249" s="544"/>
      <c r="FU249" s="545"/>
      <c r="FV249" s="80"/>
      <c r="FW249" s="80"/>
      <c r="FX249" s="80"/>
      <c r="FY249" s="80"/>
      <c r="FZ249" s="80"/>
      <c r="GA249" s="80"/>
      <c r="GB249" s="80"/>
      <c r="GC249" s="80"/>
      <c r="GD249" s="80"/>
      <c r="GE249" s="80"/>
      <c r="GF249" s="80"/>
      <c r="GG249" s="80"/>
      <c r="GH249" s="80"/>
      <c r="GI249" s="80"/>
      <c r="GJ249" s="80"/>
      <c r="GK249" s="80"/>
    </row>
    <row r="250" ht="15.75" customHeight="1">
      <c r="A250" s="572"/>
      <c r="B250" s="572"/>
      <c r="C250" s="269"/>
      <c r="D250" s="269"/>
      <c r="E250" s="80"/>
      <c r="F250" s="80"/>
      <c r="G250" s="80"/>
      <c r="H250" s="80"/>
      <c r="I250" s="80"/>
      <c r="J250" s="146"/>
      <c r="K250" s="146"/>
      <c r="L250" s="146"/>
      <c r="M250" s="146"/>
      <c r="N250" s="146"/>
      <c r="O250" s="146"/>
      <c r="P250" s="146"/>
      <c r="Q250" s="146"/>
      <c r="R250" s="146"/>
      <c r="S250" s="146"/>
      <c r="T250" s="146"/>
      <c r="U250" s="146"/>
      <c r="V250" s="146"/>
      <c r="W250" s="80"/>
      <c r="X250" s="80"/>
      <c r="Y250" s="80"/>
      <c r="Z250" s="80"/>
      <c r="AA250" s="80"/>
      <c r="AB250" s="80"/>
      <c r="AC250" s="80"/>
      <c r="AD250" s="80"/>
      <c r="AE250" s="269"/>
      <c r="AF250" s="269"/>
      <c r="AG250" s="269"/>
      <c r="AH250" s="269"/>
      <c r="AI250" s="269"/>
      <c r="AJ250" s="269"/>
      <c r="AK250" s="269"/>
      <c r="AL250" s="269"/>
      <c r="AM250" s="269"/>
      <c r="AN250" s="269"/>
      <c r="AO250" s="269"/>
      <c r="AP250" s="269"/>
      <c r="AQ250" s="269"/>
      <c r="AR250" s="269"/>
      <c r="AS250" s="269"/>
      <c r="AT250" s="269"/>
      <c r="AU250" s="269"/>
      <c r="AV250" s="269"/>
      <c r="AW250" s="269"/>
      <c r="AX250" s="269"/>
      <c r="AY250" s="269"/>
      <c r="AZ250" s="269"/>
      <c r="BA250" s="269"/>
      <c r="BB250" s="269"/>
      <c r="BC250" s="269"/>
      <c r="BD250" s="269"/>
      <c r="BE250" s="269"/>
      <c r="BF250" s="269"/>
      <c r="BG250" s="269"/>
      <c r="BH250" s="80"/>
      <c r="BI250" s="269"/>
      <c r="BJ250" s="269"/>
      <c r="BK250" s="269"/>
      <c r="BL250" s="269"/>
      <c r="BM250" s="269"/>
      <c r="BN250" s="269"/>
      <c r="BO250" s="269"/>
      <c r="BP250" s="269"/>
      <c r="BQ250" s="269"/>
      <c r="BR250" s="269"/>
      <c r="BS250" s="269"/>
      <c r="BT250" s="269"/>
      <c r="BU250" s="269"/>
      <c r="BV250" s="269"/>
      <c r="BW250" s="269"/>
      <c r="BX250" s="269"/>
      <c r="BY250" s="269"/>
      <c r="BZ250" s="269"/>
      <c r="CA250" s="269"/>
      <c r="CB250" s="269"/>
      <c r="CC250" s="269"/>
      <c r="CD250" s="269"/>
      <c r="CE250" s="269"/>
      <c r="CF250" s="269"/>
      <c r="CG250" s="269"/>
      <c r="CH250" s="269"/>
      <c r="CI250" s="269"/>
      <c r="CJ250" s="269"/>
      <c r="CK250" s="269"/>
      <c r="CL250" s="269"/>
      <c r="CM250" s="269"/>
      <c r="CN250" s="269"/>
      <c r="CO250" s="269"/>
      <c r="CP250" s="269"/>
      <c r="CQ250" s="269"/>
      <c r="CR250" s="269"/>
      <c r="CS250" s="269"/>
      <c r="CT250" s="269"/>
      <c r="CU250" s="269"/>
      <c r="CV250" s="269"/>
      <c r="CW250" s="269"/>
      <c r="CX250" s="269"/>
      <c r="CY250" s="269"/>
      <c r="CZ250" s="269"/>
      <c r="DA250" s="269"/>
      <c r="DB250" s="269"/>
      <c r="DC250" s="269"/>
      <c r="DD250" s="269"/>
      <c r="DE250" s="269"/>
      <c r="DF250" s="269"/>
      <c r="DG250" s="269"/>
      <c r="DH250" s="269"/>
      <c r="DI250" s="269"/>
      <c r="DJ250" s="269"/>
      <c r="DK250" s="269"/>
      <c r="DL250" s="269"/>
      <c r="DM250" s="269"/>
      <c r="DN250" s="269"/>
      <c r="DO250" s="269"/>
      <c r="DP250" s="269"/>
      <c r="DQ250" s="269"/>
      <c r="DR250" s="269"/>
      <c r="DS250" s="269"/>
      <c r="DT250" s="269"/>
      <c r="DU250" s="269"/>
      <c r="DV250" s="269"/>
      <c r="DW250" s="269"/>
      <c r="DX250" s="269"/>
      <c r="DY250" s="269"/>
      <c r="DZ250" s="269"/>
      <c r="EA250" s="269"/>
      <c r="EB250" s="269"/>
      <c r="EC250" s="269"/>
      <c r="ED250" s="269"/>
      <c r="EE250" s="269"/>
      <c r="EF250" s="269"/>
      <c r="EG250" s="269"/>
      <c r="EH250" s="269"/>
      <c r="EI250" s="269"/>
      <c r="EJ250" s="269"/>
      <c r="EK250" s="269"/>
      <c r="EL250" s="269"/>
      <c r="EM250" s="269"/>
      <c r="EN250" s="269"/>
      <c r="EO250" s="269"/>
      <c r="EP250" s="269"/>
      <c r="EQ250" s="269"/>
      <c r="ER250" s="269"/>
      <c r="ES250" s="269"/>
      <c r="ET250" s="470"/>
      <c r="EU250" s="470"/>
      <c r="EV250" s="470"/>
      <c r="EW250" s="470"/>
      <c r="EX250" s="470"/>
      <c r="EY250" s="470"/>
      <c r="EZ250" s="470"/>
      <c r="FA250" s="470"/>
      <c r="FB250" s="470"/>
      <c r="FC250" s="470"/>
      <c r="FD250" s="470"/>
      <c r="FE250" s="470"/>
      <c r="FF250" s="470"/>
      <c r="FG250" s="470"/>
      <c r="FH250" s="470"/>
      <c r="FI250" s="470"/>
      <c r="FJ250" s="470"/>
      <c r="FK250" s="470"/>
      <c r="FL250" s="470"/>
      <c r="FM250" s="470"/>
      <c r="FN250" s="470"/>
      <c r="FO250" s="470"/>
      <c r="FP250" s="470"/>
      <c r="FQ250" s="269"/>
      <c r="FR250" s="543"/>
      <c r="FS250" s="269"/>
      <c r="FT250" s="544"/>
      <c r="FU250" s="545"/>
      <c r="FV250" s="80"/>
      <c r="FW250" s="80"/>
      <c r="FX250" s="80"/>
      <c r="FY250" s="80"/>
      <c r="FZ250" s="80"/>
      <c r="GA250" s="80"/>
      <c r="GB250" s="80"/>
      <c r="GC250" s="80"/>
      <c r="GD250" s="80"/>
      <c r="GE250" s="80"/>
      <c r="GF250" s="80"/>
      <c r="GG250" s="80"/>
      <c r="GH250" s="80"/>
      <c r="GI250" s="80"/>
      <c r="GJ250" s="80"/>
      <c r="GK250" s="80"/>
    </row>
    <row r="251" ht="15.75" customHeight="1">
      <c r="A251" s="572"/>
      <c r="B251" s="572"/>
      <c r="C251" s="269"/>
      <c r="D251" s="269"/>
      <c r="E251" s="80"/>
      <c r="F251" s="80"/>
      <c r="G251" s="80"/>
      <c r="H251" s="80"/>
      <c r="I251" s="80"/>
      <c r="J251" s="146"/>
      <c r="K251" s="146"/>
      <c r="L251" s="146"/>
      <c r="M251" s="146"/>
      <c r="N251" s="146"/>
      <c r="O251" s="146"/>
      <c r="P251" s="146"/>
      <c r="Q251" s="146"/>
      <c r="R251" s="146"/>
      <c r="S251" s="146"/>
      <c r="T251" s="146"/>
      <c r="U251" s="146"/>
      <c r="V251" s="146"/>
      <c r="W251" s="80"/>
      <c r="X251" s="80"/>
      <c r="Y251" s="80"/>
      <c r="Z251" s="80"/>
      <c r="AA251" s="80"/>
      <c r="AB251" s="80"/>
      <c r="AC251" s="80"/>
      <c r="AD251" s="80"/>
      <c r="AE251" s="269"/>
      <c r="AF251" s="269"/>
      <c r="AG251" s="269"/>
      <c r="AH251" s="269"/>
      <c r="AI251" s="269"/>
      <c r="AJ251" s="269"/>
      <c r="AK251" s="269"/>
      <c r="AL251" s="269"/>
      <c r="AM251" s="269"/>
      <c r="AN251" s="269"/>
      <c r="AO251" s="269"/>
      <c r="AP251" s="269"/>
      <c r="AQ251" s="269"/>
      <c r="AR251" s="269"/>
      <c r="AS251" s="269"/>
      <c r="AT251" s="269"/>
      <c r="AU251" s="269"/>
      <c r="AV251" s="269"/>
      <c r="AW251" s="269"/>
      <c r="AX251" s="269"/>
      <c r="AY251" s="269"/>
      <c r="AZ251" s="269"/>
      <c r="BA251" s="269"/>
      <c r="BB251" s="269"/>
      <c r="BC251" s="269"/>
      <c r="BD251" s="269"/>
      <c r="BE251" s="269"/>
      <c r="BF251" s="269"/>
      <c r="BG251" s="269"/>
      <c r="BH251" s="80"/>
      <c r="BI251" s="269"/>
      <c r="BJ251" s="269"/>
      <c r="BK251" s="269"/>
      <c r="BL251" s="269"/>
      <c r="BM251" s="269"/>
      <c r="BN251" s="269"/>
      <c r="BO251" s="269"/>
      <c r="BP251" s="269"/>
      <c r="BQ251" s="269"/>
      <c r="BR251" s="269"/>
      <c r="BS251" s="269"/>
      <c r="BT251" s="269"/>
      <c r="BU251" s="269"/>
      <c r="BV251" s="269"/>
      <c r="BW251" s="269"/>
      <c r="BX251" s="269"/>
      <c r="BY251" s="269"/>
      <c r="BZ251" s="269"/>
      <c r="CA251" s="269"/>
      <c r="CB251" s="269"/>
      <c r="CC251" s="269"/>
      <c r="CD251" s="269"/>
      <c r="CE251" s="269"/>
      <c r="CF251" s="269"/>
      <c r="CG251" s="269"/>
      <c r="CH251" s="269"/>
      <c r="CI251" s="269"/>
      <c r="CJ251" s="269"/>
      <c r="CK251" s="269"/>
      <c r="CL251" s="269"/>
      <c r="CM251" s="269"/>
      <c r="CN251" s="269"/>
      <c r="CO251" s="269"/>
      <c r="CP251" s="269"/>
      <c r="CQ251" s="269"/>
      <c r="CR251" s="269"/>
      <c r="CS251" s="269"/>
      <c r="CT251" s="269"/>
      <c r="CU251" s="269"/>
      <c r="CV251" s="269"/>
      <c r="CW251" s="269"/>
      <c r="CX251" s="269"/>
      <c r="CY251" s="269"/>
      <c r="CZ251" s="269"/>
      <c r="DA251" s="269"/>
      <c r="DB251" s="269"/>
      <c r="DC251" s="269"/>
      <c r="DD251" s="269"/>
      <c r="DE251" s="269"/>
      <c r="DF251" s="269"/>
      <c r="DG251" s="269"/>
      <c r="DH251" s="269"/>
      <c r="DI251" s="269"/>
      <c r="DJ251" s="269"/>
      <c r="DK251" s="269"/>
      <c r="DL251" s="269"/>
      <c r="DM251" s="269"/>
      <c r="DN251" s="269"/>
      <c r="DO251" s="269"/>
      <c r="DP251" s="269"/>
      <c r="DQ251" s="269"/>
      <c r="DR251" s="269"/>
      <c r="DS251" s="269"/>
      <c r="DT251" s="269"/>
      <c r="DU251" s="269"/>
      <c r="DV251" s="269"/>
      <c r="DW251" s="269"/>
      <c r="DX251" s="269"/>
      <c r="DY251" s="269"/>
      <c r="DZ251" s="269"/>
      <c r="EA251" s="269"/>
      <c r="EB251" s="269"/>
      <c r="EC251" s="269"/>
      <c r="ED251" s="269"/>
      <c r="EE251" s="269"/>
      <c r="EF251" s="269"/>
      <c r="EG251" s="269"/>
      <c r="EH251" s="269"/>
      <c r="EI251" s="269"/>
      <c r="EJ251" s="269"/>
      <c r="EK251" s="269"/>
      <c r="EL251" s="269"/>
      <c r="EM251" s="269"/>
      <c r="EN251" s="269"/>
      <c r="EO251" s="269"/>
      <c r="EP251" s="269"/>
      <c r="EQ251" s="269"/>
      <c r="ER251" s="269"/>
      <c r="ES251" s="269"/>
      <c r="ET251" s="470"/>
      <c r="EU251" s="470"/>
      <c r="EV251" s="470"/>
      <c r="EW251" s="470"/>
      <c r="EX251" s="470"/>
      <c r="EY251" s="470"/>
      <c r="EZ251" s="470"/>
      <c r="FA251" s="470"/>
      <c r="FB251" s="470"/>
      <c r="FC251" s="470"/>
      <c r="FD251" s="470"/>
      <c r="FE251" s="470"/>
      <c r="FF251" s="470"/>
      <c r="FG251" s="470"/>
      <c r="FH251" s="470"/>
      <c r="FI251" s="470"/>
      <c r="FJ251" s="470"/>
      <c r="FK251" s="470"/>
      <c r="FL251" s="470"/>
      <c r="FM251" s="470"/>
      <c r="FN251" s="470"/>
      <c r="FO251" s="470"/>
      <c r="FP251" s="470"/>
      <c r="FQ251" s="269"/>
      <c r="FR251" s="543"/>
      <c r="FS251" s="269"/>
      <c r="FT251" s="544"/>
      <c r="FU251" s="545"/>
      <c r="FV251" s="80"/>
      <c r="FW251" s="80"/>
      <c r="FX251" s="80"/>
      <c r="FY251" s="80"/>
      <c r="FZ251" s="80"/>
      <c r="GA251" s="80"/>
      <c r="GB251" s="80"/>
      <c r="GC251" s="80"/>
      <c r="GD251" s="80"/>
      <c r="GE251" s="80"/>
      <c r="GF251" s="80"/>
      <c r="GG251" s="80"/>
      <c r="GH251" s="80"/>
      <c r="GI251" s="80"/>
      <c r="GJ251" s="80"/>
      <c r="GK251" s="80"/>
    </row>
    <row r="252" ht="15.75" customHeight="1">
      <c r="A252" s="572"/>
      <c r="B252" s="572"/>
      <c r="C252" s="269"/>
      <c r="D252" s="269"/>
      <c r="E252" s="80"/>
      <c r="F252" s="80"/>
      <c r="G252" s="80"/>
      <c r="H252" s="80"/>
      <c r="I252" s="80"/>
      <c r="J252" s="146"/>
      <c r="K252" s="146"/>
      <c r="L252" s="146"/>
      <c r="M252" s="146"/>
      <c r="N252" s="146"/>
      <c r="O252" s="146"/>
      <c r="P252" s="146"/>
      <c r="Q252" s="146"/>
      <c r="R252" s="146"/>
      <c r="S252" s="146"/>
      <c r="T252" s="146"/>
      <c r="U252" s="146"/>
      <c r="V252" s="146"/>
      <c r="W252" s="80"/>
      <c r="X252" s="80"/>
      <c r="Y252" s="80"/>
      <c r="Z252" s="80"/>
      <c r="AA252" s="80"/>
      <c r="AB252" s="80"/>
      <c r="AC252" s="80"/>
      <c r="AD252" s="80"/>
      <c r="AE252" s="269"/>
      <c r="AF252" s="269"/>
      <c r="AG252" s="269"/>
      <c r="AH252" s="269"/>
      <c r="AI252" s="269"/>
      <c r="AJ252" s="269"/>
      <c r="AK252" s="269"/>
      <c r="AL252" s="269"/>
      <c r="AM252" s="269"/>
      <c r="AN252" s="269"/>
      <c r="AO252" s="269"/>
      <c r="AP252" s="269"/>
      <c r="AQ252" s="269"/>
      <c r="AR252" s="269"/>
      <c r="AS252" s="269"/>
      <c r="AT252" s="269"/>
      <c r="AU252" s="269"/>
      <c r="AV252" s="269"/>
      <c r="AW252" s="269"/>
      <c r="AX252" s="269"/>
      <c r="AY252" s="269"/>
      <c r="AZ252" s="269"/>
      <c r="BA252" s="269"/>
      <c r="BB252" s="269"/>
      <c r="BC252" s="269"/>
      <c r="BD252" s="269"/>
      <c r="BE252" s="269"/>
      <c r="BF252" s="269"/>
      <c r="BG252" s="269"/>
      <c r="BH252" s="80"/>
      <c r="BI252" s="269"/>
      <c r="BJ252" s="269"/>
      <c r="BK252" s="269"/>
      <c r="BL252" s="269"/>
      <c r="BM252" s="269"/>
      <c r="BN252" s="269"/>
      <c r="BO252" s="269"/>
      <c r="BP252" s="269"/>
      <c r="BQ252" s="269"/>
      <c r="BR252" s="269"/>
      <c r="BS252" s="269"/>
      <c r="BT252" s="269"/>
      <c r="BU252" s="269"/>
      <c r="BV252" s="269"/>
      <c r="BW252" s="269"/>
      <c r="BX252" s="269"/>
      <c r="BY252" s="269"/>
      <c r="BZ252" s="269"/>
      <c r="CA252" s="269"/>
      <c r="CB252" s="269"/>
      <c r="CC252" s="269"/>
      <c r="CD252" s="269"/>
      <c r="CE252" s="269"/>
      <c r="CF252" s="269"/>
      <c r="CG252" s="269"/>
      <c r="CH252" s="269"/>
      <c r="CI252" s="269"/>
      <c r="CJ252" s="269"/>
      <c r="CK252" s="269"/>
      <c r="CL252" s="269"/>
      <c r="CM252" s="269"/>
      <c r="CN252" s="269"/>
      <c r="CO252" s="269"/>
      <c r="CP252" s="269"/>
      <c r="CQ252" s="269"/>
      <c r="CR252" s="269"/>
      <c r="CS252" s="269"/>
      <c r="CT252" s="269"/>
      <c r="CU252" s="269"/>
      <c r="CV252" s="269"/>
      <c r="CW252" s="269"/>
      <c r="CX252" s="269"/>
      <c r="CY252" s="269"/>
      <c r="CZ252" s="269"/>
      <c r="DA252" s="269"/>
      <c r="DB252" s="269"/>
      <c r="DC252" s="269"/>
      <c r="DD252" s="269"/>
      <c r="DE252" s="269"/>
      <c r="DF252" s="269"/>
      <c r="DG252" s="269"/>
      <c r="DH252" s="269"/>
      <c r="DI252" s="269"/>
      <c r="DJ252" s="269"/>
      <c r="DK252" s="269"/>
      <c r="DL252" s="269"/>
      <c r="DM252" s="269"/>
      <c r="DN252" s="269"/>
      <c r="DO252" s="269"/>
      <c r="DP252" s="269"/>
      <c r="DQ252" s="269"/>
      <c r="DR252" s="269"/>
      <c r="DS252" s="269"/>
      <c r="DT252" s="269"/>
      <c r="DU252" s="269"/>
      <c r="DV252" s="269"/>
      <c r="DW252" s="269"/>
      <c r="DX252" s="269"/>
      <c r="DY252" s="269"/>
      <c r="DZ252" s="269"/>
      <c r="EA252" s="269"/>
      <c r="EB252" s="269"/>
      <c r="EC252" s="269"/>
      <c r="ED252" s="269"/>
      <c r="EE252" s="269"/>
      <c r="EF252" s="269"/>
      <c r="EG252" s="269"/>
      <c r="EH252" s="269"/>
      <c r="EI252" s="269"/>
      <c r="EJ252" s="269"/>
      <c r="EK252" s="269"/>
      <c r="EL252" s="269"/>
      <c r="EM252" s="269"/>
      <c r="EN252" s="269"/>
      <c r="EO252" s="269"/>
      <c r="EP252" s="269"/>
      <c r="EQ252" s="269"/>
      <c r="ER252" s="269"/>
      <c r="ES252" s="269"/>
      <c r="ET252" s="470"/>
      <c r="EU252" s="470"/>
      <c r="EV252" s="470"/>
      <c r="EW252" s="470"/>
      <c r="EX252" s="470"/>
      <c r="EY252" s="470"/>
      <c r="EZ252" s="470"/>
      <c r="FA252" s="470"/>
      <c r="FB252" s="470"/>
      <c r="FC252" s="470"/>
      <c r="FD252" s="470"/>
      <c r="FE252" s="470"/>
      <c r="FF252" s="470"/>
      <c r="FG252" s="470"/>
      <c r="FH252" s="470"/>
      <c r="FI252" s="470"/>
      <c r="FJ252" s="470"/>
      <c r="FK252" s="470"/>
      <c r="FL252" s="470"/>
      <c r="FM252" s="470"/>
      <c r="FN252" s="470"/>
      <c r="FO252" s="470"/>
      <c r="FP252" s="470"/>
      <c r="FQ252" s="269"/>
      <c r="FR252" s="543"/>
      <c r="FS252" s="269"/>
      <c r="FT252" s="544"/>
      <c r="FU252" s="545"/>
      <c r="FV252" s="80"/>
      <c r="FW252" s="80"/>
      <c r="FX252" s="80"/>
      <c r="FY252" s="80"/>
      <c r="FZ252" s="80"/>
      <c r="GA252" s="80"/>
      <c r="GB252" s="80"/>
      <c r="GC252" s="80"/>
      <c r="GD252" s="80"/>
      <c r="GE252" s="80"/>
      <c r="GF252" s="80"/>
      <c r="GG252" s="80"/>
      <c r="GH252" s="80"/>
      <c r="GI252" s="80"/>
      <c r="GJ252" s="80"/>
      <c r="GK252" s="80"/>
    </row>
    <row r="253" ht="15.75" customHeight="1">
      <c r="A253" s="572"/>
      <c r="B253" s="572"/>
      <c r="C253" s="269"/>
      <c r="D253" s="269"/>
      <c r="E253" s="80"/>
      <c r="F253" s="80"/>
      <c r="G253" s="80"/>
      <c r="H253" s="80"/>
      <c r="I253" s="80"/>
      <c r="J253" s="146"/>
      <c r="K253" s="146"/>
      <c r="L253" s="146"/>
      <c r="M253" s="146"/>
      <c r="N253" s="146"/>
      <c r="O253" s="146"/>
      <c r="P253" s="146"/>
      <c r="Q253" s="146"/>
      <c r="R253" s="146"/>
      <c r="S253" s="146"/>
      <c r="T253" s="146"/>
      <c r="U253" s="146"/>
      <c r="V253" s="146"/>
      <c r="W253" s="80"/>
      <c r="X253" s="80"/>
      <c r="Y253" s="80"/>
      <c r="Z253" s="80"/>
      <c r="AA253" s="80"/>
      <c r="AB253" s="80"/>
      <c r="AC253" s="80"/>
      <c r="AD253" s="80"/>
      <c r="AE253" s="269"/>
      <c r="AF253" s="269"/>
      <c r="AG253" s="269"/>
      <c r="AH253" s="269"/>
      <c r="AI253" s="269"/>
      <c r="AJ253" s="269"/>
      <c r="AK253" s="269"/>
      <c r="AL253" s="269"/>
      <c r="AM253" s="269"/>
      <c r="AN253" s="269"/>
      <c r="AO253" s="269"/>
      <c r="AP253" s="269"/>
      <c r="AQ253" s="269"/>
      <c r="AR253" s="269"/>
      <c r="AS253" s="269"/>
      <c r="AT253" s="269"/>
      <c r="AU253" s="269"/>
      <c r="AV253" s="269"/>
      <c r="AW253" s="269"/>
      <c r="AX253" s="269"/>
      <c r="AY253" s="269"/>
      <c r="AZ253" s="269"/>
      <c r="BA253" s="269"/>
      <c r="BB253" s="269"/>
      <c r="BC253" s="269"/>
      <c r="BD253" s="269"/>
      <c r="BE253" s="269"/>
      <c r="BF253" s="269"/>
      <c r="BG253" s="269"/>
      <c r="BH253" s="80"/>
      <c r="BI253" s="269"/>
      <c r="BJ253" s="269"/>
      <c r="BK253" s="269"/>
      <c r="BL253" s="269"/>
      <c r="BM253" s="269"/>
      <c r="BN253" s="269"/>
      <c r="BO253" s="269"/>
      <c r="BP253" s="269"/>
      <c r="BQ253" s="269"/>
      <c r="BR253" s="269"/>
      <c r="BS253" s="269"/>
      <c r="BT253" s="269"/>
      <c r="BU253" s="269"/>
      <c r="BV253" s="269"/>
      <c r="BW253" s="269"/>
      <c r="BX253" s="269"/>
      <c r="BY253" s="269"/>
      <c r="BZ253" s="269"/>
      <c r="CA253" s="269"/>
      <c r="CB253" s="269"/>
      <c r="CC253" s="269"/>
      <c r="CD253" s="269"/>
      <c r="CE253" s="269"/>
      <c r="CF253" s="269"/>
      <c r="CG253" s="269"/>
      <c r="CH253" s="269"/>
      <c r="CI253" s="269"/>
      <c r="CJ253" s="269"/>
      <c r="CK253" s="269"/>
      <c r="CL253" s="269"/>
      <c r="CM253" s="269"/>
      <c r="CN253" s="269"/>
      <c r="CO253" s="269"/>
      <c r="CP253" s="269"/>
      <c r="CQ253" s="269"/>
      <c r="CR253" s="269"/>
      <c r="CS253" s="269"/>
      <c r="CT253" s="269"/>
      <c r="CU253" s="269"/>
      <c r="CV253" s="269"/>
      <c r="CW253" s="269"/>
      <c r="CX253" s="269"/>
      <c r="CY253" s="269"/>
      <c r="CZ253" s="269"/>
      <c r="DA253" s="269"/>
      <c r="DB253" s="269"/>
      <c r="DC253" s="269"/>
      <c r="DD253" s="269"/>
      <c r="DE253" s="269"/>
      <c r="DF253" s="269"/>
      <c r="DG253" s="269"/>
      <c r="DH253" s="269"/>
      <c r="DI253" s="269"/>
      <c r="DJ253" s="269"/>
      <c r="DK253" s="269"/>
      <c r="DL253" s="269"/>
      <c r="DM253" s="269"/>
      <c r="DN253" s="269"/>
      <c r="DO253" s="269"/>
      <c r="DP253" s="269"/>
      <c r="DQ253" s="269"/>
      <c r="DR253" s="269"/>
      <c r="DS253" s="269"/>
      <c r="DT253" s="269"/>
      <c r="DU253" s="269"/>
      <c r="DV253" s="269"/>
      <c r="DW253" s="269"/>
      <c r="DX253" s="269"/>
      <c r="DY253" s="269"/>
      <c r="DZ253" s="269"/>
      <c r="EA253" s="269"/>
      <c r="EB253" s="269"/>
      <c r="EC253" s="269"/>
      <c r="ED253" s="269"/>
      <c r="EE253" s="269"/>
      <c r="EF253" s="269"/>
      <c r="EG253" s="269"/>
      <c r="EH253" s="269"/>
      <c r="EI253" s="269"/>
      <c r="EJ253" s="269"/>
      <c r="EK253" s="269"/>
      <c r="EL253" s="269"/>
      <c r="EM253" s="269"/>
      <c r="EN253" s="269"/>
      <c r="EO253" s="269"/>
      <c r="EP253" s="269"/>
      <c r="EQ253" s="269"/>
      <c r="ER253" s="269"/>
      <c r="ES253" s="269"/>
      <c r="ET253" s="470"/>
      <c r="EU253" s="470"/>
      <c r="EV253" s="470"/>
      <c r="EW253" s="470"/>
      <c r="EX253" s="470"/>
      <c r="EY253" s="470"/>
      <c r="EZ253" s="470"/>
      <c r="FA253" s="470"/>
      <c r="FB253" s="470"/>
      <c r="FC253" s="470"/>
      <c r="FD253" s="470"/>
      <c r="FE253" s="470"/>
      <c r="FF253" s="470"/>
      <c r="FG253" s="470"/>
      <c r="FH253" s="470"/>
      <c r="FI253" s="470"/>
      <c r="FJ253" s="470"/>
      <c r="FK253" s="470"/>
      <c r="FL253" s="470"/>
      <c r="FM253" s="470"/>
      <c r="FN253" s="470"/>
      <c r="FO253" s="470"/>
      <c r="FP253" s="470"/>
      <c r="FQ253" s="269"/>
      <c r="FR253" s="543"/>
      <c r="FS253" s="269"/>
      <c r="FT253" s="544"/>
      <c r="FU253" s="545"/>
      <c r="FV253" s="80"/>
      <c r="FW253" s="80"/>
      <c r="FX253" s="80"/>
      <c r="FY253" s="80"/>
      <c r="FZ253" s="80"/>
      <c r="GA253" s="80"/>
      <c r="GB253" s="80"/>
      <c r="GC253" s="80"/>
      <c r="GD253" s="80"/>
      <c r="GE253" s="80"/>
      <c r="GF253" s="80"/>
      <c r="GG253" s="80"/>
      <c r="GH253" s="80"/>
      <c r="GI253" s="80"/>
      <c r="GJ253" s="80"/>
      <c r="GK253" s="80"/>
    </row>
    <row r="254" ht="15.75" customHeight="1">
      <c r="A254" s="572"/>
      <c r="B254" s="572"/>
      <c r="C254" s="269"/>
      <c r="D254" s="269"/>
      <c r="E254" s="80"/>
      <c r="F254" s="80"/>
      <c r="G254" s="80"/>
      <c r="H254" s="80"/>
      <c r="I254" s="80"/>
      <c r="J254" s="146"/>
      <c r="K254" s="146"/>
      <c r="L254" s="146"/>
      <c r="M254" s="146"/>
      <c r="N254" s="146"/>
      <c r="O254" s="146"/>
      <c r="P254" s="146"/>
      <c r="Q254" s="146"/>
      <c r="R254" s="146"/>
      <c r="S254" s="146"/>
      <c r="T254" s="146"/>
      <c r="U254" s="146"/>
      <c r="V254" s="146"/>
      <c r="W254" s="80"/>
      <c r="X254" s="80"/>
      <c r="Y254" s="80"/>
      <c r="Z254" s="80"/>
      <c r="AA254" s="80"/>
      <c r="AB254" s="80"/>
      <c r="AC254" s="80"/>
      <c r="AD254" s="80"/>
      <c r="AE254" s="269"/>
      <c r="AF254" s="269"/>
      <c r="AG254" s="269"/>
      <c r="AH254" s="269"/>
      <c r="AI254" s="269"/>
      <c r="AJ254" s="269"/>
      <c r="AK254" s="269"/>
      <c r="AL254" s="269"/>
      <c r="AM254" s="269"/>
      <c r="AN254" s="269"/>
      <c r="AO254" s="269"/>
      <c r="AP254" s="269"/>
      <c r="AQ254" s="269"/>
      <c r="AR254" s="269"/>
      <c r="AS254" s="269"/>
      <c r="AT254" s="269"/>
      <c r="AU254" s="269"/>
      <c r="AV254" s="269"/>
      <c r="AW254" s="269"/>
      <c r="AX254" s="269"/>
      <c r="AY254" s="269"/>
      <c r="AZ254" s="269"/>
      <c r="BA254" s="269"/>
      <c r="BB254" s="269"/>
      <c r="BC254" s="269"/>
      <c r="BD254" s="269"/>
      <c r="BE254" s="269"/>
      <c r="BF254" s="269"/>
      <c r="BG254" s="269"/>
      <c r="BH254" s="80"/>
      <c r="BI254" s="269"/>
      <c r="BJ254" s="269"/>
      <c r="BK254" s="269"/>
      <c r="BL254" s="269"/>
      <c r="BM254" s="269"/>
      <c r="BN254" s="269"/>
      <c r="BO254" s="269"/>
      <c r="BP254" s="269"/>
      <c r="BQ254" s="269"/>
      <c r="BR254" s="269"/>
      <c r="BS254" s="269"/>
      <c r="BT254" s="269"/>
      <c r="BU254" s="269"/>
      <c r="BV254" s="269"/>
      <c r="BW254" s="269"/>
      <c r="BX254" s="269"/>
      <c r="BY254" s="269"/>
      <c r="BZ254" s="269"/>
      <c r="CA254" s="269"/>
      <c r="CB254" s="269"/>
      <c r="CC254" s="269"/>
      <c r="CD254" s="269"/>
      <c r="CE254" s="269"/>
      <c r="CF254" s="269"/>
      <c r="CG254" s="269"/>
      <c r="CH254" s="269"/>
      <c r="CI254" s="269"/>
      <c r="CJ254" s="269"/>
      <c r="CK254" s="269"/>
      <c r="CL254" s="269"/>
      <c r="CM254" s="269"/>
      <c r="CN254" s="269"/>
      <c r="CO254" s="269"/>
      <c r="CP254" s="269"/>
      <c r="CQ254" s="269"/>
      <c r="CR254" s="269"/>
      <c r="CS254" s="269"/>
      <c r="CT254" s="269"/>
      <c r="CU254" s="269"/>
      <c r="CV254" s="269"/>
      <c r="CW254" s="269"/>
      <c r="CX254" s="269"/>
      <c r="CY254" s="269"/>
      <c r="CZ254" s="269"/>
      <c r="DA254" s="269"/>
      <c r="DB254" s="269"/>
      <c r="DC254" s="269"/>
      <c r="DD254" s="269"/>
      <c r="DE254" s="269"/>
      <c r="DF254" s="269"/>
      <c r="DG254" s="269"/>
      <c r="DH254" s="269"/>
      <c r="DI254" s="269"/>
      <c r="DJ254" s="269"/>
      <c r="DK254" s="269"/>
      <c r="DL254" s="269"/>
      <c r="DM254" s="269"/>
      <c r="DN254" s="269"/>
      <c r="DO254" s="269"/>
      <c r="DP254" s="269"/>
      <c r="DQ254" s="269"/>
      <c r="DR254" s="269"/>
      <c r="DS254" s="269"/>
      <c r="DT254" s="269"/>
      <c r="DU254" s="269"/>
      <c r="DV254" s="269"/>
      <c r="DW254" s="269"/>
      <c r="DX254" s="269"/>
      <c r="DY254" s="269"/>
      <c r="DZ254" s="269"/>
      <c r="EA254" s="269"/>
      <c r="EB254" s="269"/>
      <c r="EC254" s="269"/>
      <c r="ED254" s="269"/>
      <c r="EE254" s="269"/>
      <c r="EF254" s="269"/>
      <c r="EG254" s="269"/>
      <c r="EH254" s="269"/>
      <c r="EI254" s="269"/>
      <c r="EJ254" s="269"/>
      <c r="EK254" s="269"/>
      <c r="EL254" s="269"/>
      <c r="EM254" s="269"/>
      <c r="EN254" s="269"/>
      <c r="EO254" s="269"/>
      <c r="EP254" s="269"/>
      <c r="EQ254" s="269"/>
      <c r="ER254" s="269"/>
      <c r="ES254" s="269"/>
      <c r="ET254" s="470"/>
      <c r="EU254" s="470"/>
      <c r="EV254" s="470"/>
      <c r="EW254" s="470"/>
      <c r="EX254" s="470"/>
      <c r="EY254" s="470"/>
      <c r="EZ254" s="470"/>
      <c r="FA254" s="470"/>
      <c r="FB254" s="470"/>
      <c r="FC254" s="470"/>
      <c r="FD254" s="470"/>
      <c r="FE254" s="470"/>
      <c r="FF254" s="470"/>
      <c r="FG254" s="470"/>
      <c r="FH254" s="470"/>
      <c r="FI254" s="470"/>
      <c r="FJ254" s="470"/>
      <c r="FK254" s="470"/>
      <c r="FL254" s="470"/>
      <c r="FM254" s="470"/>
      <c r="FN254" s="470"/>
      <c r="FO254" s="470"/>
      <c r="FP254" s="470"/>
      <c r="FQ254" s="269"/>
      <c r="FR254" s="543"/>
      <c r="FS254" s="269"/>
      <c r="FT254" s="544"/>
      <c r="FU254" s="545"/>
      <c r="FV254" s="80"/>
      <c r="FW254" s="80"/>
      <c r="FX254" s="80"/>
      <c r="FY254" s="80"/>
      <c r="FZ254" s="80"/>
      <c r="GA254" s="80"/>
      <c r="GB254" s="80"/>
      <c r="GC254" s="80"/>
      <c r="GD254" s="80"/>
      <c r="GE254" s="80"/>
      <c r="GF254" s="80"/>
      <c r="GG254" s="80"/>
      <c r="GH254" s="80"/>
      <c r="GI254" s="80"/>
      <c r="GJ254" s="80"/>
      <c r="GK254" s="80"/>
    </row>
    <row r="255" ht="15.75" customHeight="1">
      <c r="A255" s="572"/>
      <c r="B255" s="572"/>
      <c r="C255" s="269"/>
      <c r="D255" s="269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  <c r="AA255" s="80"/>
      <c r="AB255" s="80"/>
      <c r="AC255" s="80"/>
      <c r="AD255" s="80"/>
      <c r="AE255" s="269"/>
      <c r="AF255" s="269"/>
      <c r="AG255" s="269"/>
      <c r="AH255" s="269"/>
      <c r="AI255" s="269"/>
      <c r="AJ255" s="269"/>
      <c r="AK255" s="269"/>
      <c r="AL255" s="269"/>
      <c r="AM255" s="269"/>
      <c r="AN255" s="269"/>
      <c r="AO255" s="269"/>
      <c r="AP255" s="269"/>
      <c r="AQ255" s="269"/>
      <c r="AR255" s="269"/>
      <c r="AS255" s="269"/>
      <c r="AT255" s="269"/>
      <c r="AU255" s="269"/>
      <c r="AV255" s="269"/>
      <c r="AW255" s="269"/>
      <c r="AX255" s="269"/>
      <c r="AY255" s="269"/>
      <c r="AZ255" s="269"/>
      <c r="BA255" s="269"/>
      <c r="BB255" s="269"/>
      <c r="BC255" s="269"/>
      <c r="BD255" s="269"/>
      <c r="BE255" s="269"/>
      <c r="BF255" s="269"/>
      <c r="BG255" s="269"/>
      <c r="BH255" s="80"/>
      <c r="BI255" s="269"/>
      <c r="BJ255" s="269"/>
      <c r="BK255" s="269"/>
      <c r="BL255" s="269"/>
      <c r="BM255" s="269"/>
      <c r="BN255" s="269"/>
      <c r="BO255" s="269"/>
      <c r="BP255" s="269"/>
      <c r="BQ255" s="269"/>
      <c r="BR255" s="269"/>
      <c r="BS255" s="269"/>
      <c r="BT255" s="269"/>
      <c r="BU255" s="269"/>
      <c r="BV255" s="269"/>
      <c r="BW255" s="269"/>
      <c r="BX255" s="269"/>
      <c r="BY255" s="269"/>
      <c r="BZ255" s="269"/>
      <c r="CA255" s="269"/>
      <c r="CB255" s="269"/>
      <c r="CC255" s="269"/>
      <c r="CD255" s="269"/>
      <c r="CE255" s="269"/>
      <c r="CF255" s="269"/>
      <c r="CG255" s="269"/>
      <c r="CH255" s="269"/>
      <c r="CI255" s="269"/>
      <c r="CJ255" s="269"/>
      <c r="CK255" s="269"/>
      <c r="CL255" s="269"/>
      <c r="CM255" s="269"/>
      <c r="CN255" s="269"/>
      <c r="CO255" s="269"/>
      <c r="CP255" s="269"/>
      <c r="CQ255" s="269"/>
      <c r="CR255" s="269"/>
      <c r="CS255" s="269"/>
      <c r="CT255" s="269"/>
      <c r="CU255" s="269"/>
      <c r="CV255" s="269"/>
      <c r="CW255" s="269"/>
      <c r="CX255" s="269"/>
      <c r="CY255" s="269"/>
      <c r="CZ255" s="269"/>
      <c r="DA255" s="269"/>
      <c r="DB255" s="269"/>
      <c r="DC255" s="269"/>
      <c r="DD255" s="269"/>
      <c r="DE255" s="269"/>
      <c r="DF255" s="269"/>
      <c r="DG255" s="269"/>
      <c r="DH255" s="269"/>
      <c r="DI255" s="269"/>
      <c r="DJ255" s="269"/>
      <c r="DK255" s="269"/>
      <c r="DL255" s="269"/>
      <c r="DM255" s="269"/>
      <c r="DN255" s="269"/>
      <c r="DO255" s="269"/>
      <c r="DP255" s="269"/>
      <c r="DQ255" s="269"/>
      <c r="DR255" s="269"/>
      <c r="DS255" s="269"/>
      <c r="DT255" s="269"/>
      <c r="DU255" s="269"/>
      <c r="DV255" s="269"/>
      <c r="DW255" s="269"/>
      <c r="DX255" s="269"/>
      <c r="DY255" s="269"/>
      <c r="DZ255" s="269"/>
      <c r="EA255" s="269"/>
      <c r="EB255" s="269"/>
      <c r="EC255" s="269"/>
      <c r="ED255" s="269"/>
      <c r="EE255" s="269"/>
      <c r="EF255" s="269"/>
      <c r="EG255" s="269"/>
      <c r="EH255" s="269"/>
      <c r="EI255" s="269"/>
      <c r="EJ255" s="269"/>
      <c r="EK255" s="269"/>
      <c r="EL255" s="269"/>
      <c r="EM255" s="269"/>
      <c r="EN255" s="269"/>
      <c r="EO255" s="269"/>
      <c r="EP255" s="269"/>
      <c r="EQ255" s="269"/>
      <c r="ER255" s="269"/>
      <c r="ES255" s="269"/>
      <c r="ET255" s="470"/>
      <c r="EU255" s="470"/>
      <c r="EV255" s="470"/>
      <c r="EW255" s="470"/>
      <c r="EX255" s="470"/>
      <c r="EY255" s="470"/>
      <c r="EZ255" s="470"/>
      <c r="FA255" s="470"/>
      <c r="FB255" s="470"/>
      <c r="FC255" s="470"/>
      <c r="FD255" s="470"/>
      <c r="FE255" s="470"/>
      <c r="FF255" s="470"/>
      <c r="FG255" s="470"/>
      <c r="FH255" s="470"/>
      <c r="FI255" s="470"/>
      <c r="FJ255" s="470"/>
      <c r="FK255" s="470"/>
      <c r="FL255" s="470"/>
      <c r="FM255" s="470"/>
      <c r="FN255" s="470"/>
      <c r="FO255" s="470"/>
      <c r="FP255" s="470"/>
      <c r="FQ255" s="269"/>
      <c r="FR255" s="543"/>
      <c r="FS255" s="269"/>
      <c r="FT255" s="544"/>
      <c r="FU255" s="545"/>
      <c r="FV255" s="80"/>
      <c r="FW255" s="80"/>
      <c r="FX255" s="80"/>
      <c r="FY255" s="80"/>
      <c r="FZ255" s="80"/>
      <c r="GA255" s="80"/>
      <c r="GB255" s="80"/>
      <c r="GC255" s="80"/>
      <c r="GD255" s="80"/>
      <c r="GE255" s="80"/>
      <c r="GF255" s="80"/>
      <c r="GG255" s="80"/>
      <c r="GH255" s="80"/>
      <c r="GI255" s="80"/>
      <c r="GJ255" s="80"/>
      <c r="GK255" s="80"/>
    </row>
    <row r="256" ht="15.75" customHeight="1">
      <c r="A256" s="572"/>
      <c r="B256" s="572"/>
      <c r="C256" s="269"/>
      <c r="D256" s="269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  <c r="AA256" s="80"/>
      <c r="AB256" s="80"/>
      <c r="AC256" s="80"/>
      <c r="AD256" s="80"/>
      <c r="AE256" s="269"/>
      <c r="AF256" s="269"/>
      <c r="AG256" s="269"/>
      <c r="AH256" s="269"/>
      <c r="AI256" s="269"/>
      <c r="AJ256" s="269"/>
      <c r="AK256" s="269"/>
      <c r="AL256" s="269"/>
      <c r="AM256" s="269"/>
      <c r="AN256" s="269"/>
      <c r="AO256" s="269"/>
      <c r="AP256" s="269"/>
      <c r="AQ256" s="269"/>
      <c r="AR256" s="269"/>
      <c r="AS256" s="269"/>
      <c r="AT256" s="269"/>
      <c r="AU256" s="269"/>
      <c r="AV256" s="269"/>
      <c r="AW256" s="269"/>
      <c r="AX256" s="269"/>
      <c r="AY256" s="269"/>
      <c r="AZ256" s="269"/>
      <c r="BA256" s="269"/>
      <c r="BB256" s="269"/>
      <c r="BC256" s="269"/>
      <c r="BD256" s="269"/>
      <c r="BE256" s="269"/>
      <c r="BF256" s="269"/>
      <c r="BG256" s="269"/>
      <c r="BH256" s="80"/>
      <c r="BI256" s="269"/>
      <c r="BJ256" s="269"/>
      <c r="BK256" s="269"/>
      <c r="BL256" s="269"/>
      <c r="BM256" s="269"/>
      <c r="BN256" s="269"/>
      <c r="BO256" s="269"/>
      <c r="BP256" s="269"/>
      <c r="BQ256" s="269"/>
      <c r="BR256" s="269"/>
      <c r="BS256" s="269"/>
      <c r="BT256" s="269"/>
      <c r="BU256" s="269"/>
      <c r="BV256" s="269"/>
      <c r="BW256" s="269"/>
      <c r="BX256" s="269"/>
      <c r="BY256" s="269"/>
      <c r="BZ256" s="269"/>
      <c r="CA256" s="269"/>
      <c r="CB256" s="269"/>
      <c r="CC256" s="269"/>
      <c r="CD256" s="269"/>
      <c r="CE256" s="269"/>
      <c r="CF256" s="269"/>
      <c r="CG256" s="269"/>
      <c r="CH256" s="269"/>
      <c r="CI256" s="269"/>
      <c r="CJ256" s="269"/>
      <c r="CK256" s="269"/>
      <c r="CL256" s="269"/>
      <c r="CM256" s="269"/>
      <c r="CN256" s="269"/>
      <c r="CO256" s="269"/>
      <c r="CP256" s="269"/>
      <c r="CQ256" s="269"/>
      <c r="CR256" s="269"/>
      <c r="CS256" s="269"/>
      <c r="CT256" s="269"/>
      <c r="CU256" s="269"/>
      <c r="CV256" s="269"/>
      <c r="CW256" s="269"/>
      <c r="CX256" s="269"/>
      <c r="CY256" s="269"/>
      <c r="CZ256" s="269"/>
      <c r="DA256" s="269"/>
      <c r="DB256" s="269"/>
      <c r="DC256" s="269"/>
      <c r="DD256" s="269"/>
      <c r="DE256" s="269"/>
      <c r="DF256" s="269"/>
      <c r="DG256" s="269"/>
      <c r="DH256" s="269"/>
      <c r="DI256" s="269"/>
      <c r="DJ256" s="269"/>
      <c r="DK256" s="269"/>
      <c r="DL256" s="269"/>
      <c r="DM256" s="269"/>
      <c r="DN256" s="269"/>
      <c r="DO256" s="269"/>
      <c r="DP256" s="269"/>
      <c r="DQ256" s="269"/>
      <c r="DR256" s="269"/>
      <c r="DS256" s="269"/>
      <c r="DT256" s="269"/>
      <c r="DU256" s="269"/>
      <c r="DV256" s="269"/>
      <c r="DW256" s="269"/>
      <c r="DX256" s="269"/>
      <c r="DY256" s="269"/>
      <c r="DZ256" s="269"/>
      <c r="EA256" s="269"/>
      <c r="EB256" s="269"/>
      <c r="EC256" s="269"/>
      <c r="ED256" s="269"/>
      <c r="EE256" s="269"/>
      <c r="EF256" s="269"/>
      <c r="EG256" s="269"/>
      <c r="EH256" s="269"/>
      <c r="EI256" s="269"/>
      <c r="EJ256" s="269"/>
      <c r="EK256" s="269"/>
      <c r="EL256" s="269"/>
      <c r="EM256" s="269"/>
      <c r="EN256" s="269"/>
      <c r="EO256" s="269"/>
      <c r="EP256" s="269"/>
      <c r="EQ256" s="269"/>
      <c r="ER256" s="269"/>
      <c r="ES256" s="269"/>
      <c r="ET256" s="470"/>
      <c r="EU256" s="470"/>
      <c r="EV256" s="470"/>
      <c r="EW256" s="470"/>
      <c r="EX256" s="470"/>
      <c r="EY256" s="470"/>
      <c r="EZ256" s="470"/>
      <c r="FA256" s="470"/>
      <c r="FB256" s="470"/>
      <c r="FC256" s="470"/>
      <c r="FD256" s="470"/>
      <c r="FE256" s="470"/>
      <c r="FF256" s="470"/>
      <c r="FG256" s="470"/>
      <c r="FH256" s="470"/>
      <c r="FI256" s="470"/>
      <c r="FJ256" s="470"/>
      <c r="FK256" s="470"/>
      <c r="FL256" s="470"/>
      <c r="FM256" s="470"/>
      <c r="FN256" s="470"/>
      <c r="FO256" s="470"/>
      <c r="FP256" s="470"/>
      <c r="FQ256" s="269"/>
      <c r="FR256" s="543"/>
      <c r="FS256" s="269"/>
      <c r="FT256" s="544"/>
      <c r="FU256" s="545"/>
      <c r="FV256" s="80"/>
      <c r="FW256" s="80"/>
      <c r="FX256" s="80"/>
      <c r="FY256" s="80"/>
      <c r="FZ256" s="80"/>
      <c r="GA256" s="80"/>
      <c r="GB256" s="80"/>
      <c r="GC256" s="80"/>
      <c r="GD256" s="80"/>
      <c r="GE256" s="80"/>
      <c r="GF256" s="80"/>
      <c r="GG256" s="80"/>
      <c r="GH256" s="80"/>
      <c r="GI256" s="80"/>
      <c r="GJ256" s="80"/>
      <c r="GK256" s="80"/>
    </row>
    <row r="257" ht="15.75" customHeight="1">
      <c r="A257" s="572"/>
      <c r="B257" s="572"/>
      <c r="C257" s="269"/>
      <c r="D257" s="269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  <c r="AA257" s="80"/>
      <c r="AB257" s="80"/>
      <c r="AC257" s="80"/>
      <c r="AD257" s="80"/>
      <c r="AE257" s="269"/>
      <c r="AF257" s="269"/>
      <c r="AG257" s="269"/>
      <c r="AH257" s="269"/>
      <c r="AI257" s="269"/>
      <c r="AJ257" s="269"/>
      <c r="AK257" s="269"/>
      <c r="AL257" s="269"/>
      <c r="AM257" s="269"/>
      <c r="AN257" s="269"/>
      <c r="AO257" s="269"/>
      <c r="AP257" s="269"/>
      <c r="AQ257" s="269"/>
      <c r="AR257" s="269"/>
      <c r="AS257" s="269"/>
      <c r="AT257" s="269"/>
      <c r="AU257" s="269"/>
      <c r="AV257" s="269"/>
      <c r="AW257" s="269"/>
      <c r="AX257" s="269"/>
      <c r="AY257" s="269"/>
      <c r="AZ257" s="269"/>
      <c r="BA257" s="269"/>
      <c r="BB257" s="269"/>
      <c r="BC257" s="269"/>
      <c r="BD257" s="269"/>
      <c r="BE257" s="269"/>
      <c r="BF257" s="269"/>
      <c r="BG257" s="269"/>
      <c r="BH257" s="80"/>
      <c r="BI257" s="269"/>
      <c r="BJ257" s="269"/>
      <c r="BK257" s="269"/>
      <c r="BL257" s="269"/>
      <c r="BM257" s="269"/>
      <c r="BN257" s="269"/>
      <c r="BO257" s="269"/>
      <c r="BP257" s="269"/>
      <c r="BQ257" s="269"/>
      <c r="BR257" s="269"/>
      <c r="BS257" s="269"/>
      <c r="BT257" s="269"/>
      <c r="BU257" s="269"/>
      <c r="BV257" s="269"/>
      <c r="BW257" s="269"/>
      <c r="BX257" s="269"/>
      <c r="BY257" s="269"/>
      <c r="BZ257" s="269"/>
      <c r="CA257" s="269"/>
      <c r="CB257" s="269"/>
      <c r="CC257" s="269"/>
      <c r="CD257" s="269"/>
      <c r="CE257" s="269"/>
      <c r="CF257" s="269"/>
      <c r="CG257" s="269"/>
      <c r="CH257" s="269"/>
      <c r="CI257" s="269"/>
      <c r="CJ257" s="269"/>
      <c r="CK257" s="269"/>
      <c r="CL257" s="269"/>
      <c r="CM257" s="269"/>
      <c r="CN257" s="269"/>
      <c r="CO257" s="269"/>
      <c r="CP257" s="269"/>
      <c r="CQ257" s="269"/>
      <c r="CR257" s="269"/>
      <c r="CS257" s="269"/>
      <c r="CT257" s="269"/>
      <c r="CU257" s="269"/>
      <c r="CV257" s="269"/>
      <c r="CW257" s="269"/>
      <c r="CX257" s="269"/>
      <c r="CY257" s="269"/>
      <c r="CZ257" s="269"/>
      <c r="DA257" s="269"/>
      <c r="DB257" s="269"/>
      <c r="DC257" s="269"/>
      <c r="DD257" s="269"/>
      <c r="DE257" s="269"/>
      <c r="DF257" s="269"/>
      <c r="DG257" s="269"/>
      <c r="DH257" s="269"/>
      <c r="DI257" s="269"/>
      <c r="DJ257" s="269"/>
      <c r="DK257" s="269"/>
      <c r="DL257" s="269"/>
      <c r="DM257" s="269"/>
      <c r="DN257" s="269"/>
      <c r="DO257" s="269"/>
      <c r="DP257" s="269"/>
      <c r="DQ257" s="269"/>
      <c r="DR257" s="269"/>
      <c r="DS257" s="269"/>
      <c r="DT257" s="269"/>
      <c r="DU257" s="269"/>
      <c r="DV257" s="269"/>
      <c r="DW257" s="269"/>
      <c r="DX257" s="269"/>
      <c r="DY257" s="269"/>
      <c r="DZ257" s="269"/>
      <c r="EA257" s="269"/>
      <c r="EB257" s="269"/>
      <c r="EC257" s="269"/>
      <c r="ED257" s="269"/>
      <c r="EE257" s="269"/>
      <c r="EF257" s="269"/>
      <c r="EG257" s="269"/>
      <c r="EH257" s="269"/>
      <c r="EI257" s="269"/>
      <c r="EJ257" s="269"/>
      <c r="EK257" s="269"/>
      <c r="EL257" s="269"/>
      <c r="EM257" s="269"/>
      <c r="EN257" s="269"/>
      <c r="EO257" s="269"/>
      <c r="EP257" s="269"/>
      <c r="EQ257" s="269"/>
      <c r="ER257" s="269"/>
      <c r="ES257" s="269"/>
      <c r="ET257" s="470"/>
      <c r="EU257" s="470"/>
      <c r="EV257" s="470"/>
      <c r="EW257" s="470"/>
      <c r="EX257" s="470"/>
      <c r="EY257" s="470"/>
      <c r="EZ257" s="470"/>
      <c r="FA257" s="470"/>
      <c r="FB257" s="470"/>
      <c r="FC257" s="470"/>
      <c r="FD257" s="470"/>
      <c r="FE257" s="470"/>
      <c r="FF257" s="470"/>
      <c r="FG257" s="470"/>
      <c r="FH257" s="470"/>
      <c r="FI257" s="470"/>
      <c r="FJ257" s="470"/>
      <c r="FK257" s="470"/>
      <c r="FL257" s="470"/>
      <c r="FM257" s="470"/>
      <c r="FN257" s="470"/>
      <c r="FO257" s="470"/>
      <c r="FP257" s="470"/>
      <c r="FQ257" s="269"/>
      <c r="FR257" s="543"/>
      <c r="FS257" s="269"/>
      <c r="FT257" s="544"/>
      <c r="FU257" s="545"/>
      <c r="FV257" s="80"/>
      <c r="FW257" s="80"/>
      <c r="FX257" s="80"/>
      <c r="FY257" s="80"/>
      <c r="FZ257" s="80"/>
      <c r="GA257" s="80"/>
      <c r="GB257" s="80"/>
      <c r="GC257" s="80"/>
      <c r="GD257" s="80"/>
      <c r="GE257" s="80"/>
      <c r="GF257" s="80"/>
      <c r="GG257" s="80"/>
      <c r="GH257" s="80"/>
      <c r="GI257" s="80"/>
      <c r="GJ257" s="80"/>
      <c r="GK257" s="80"/>
    </row>
    <row r="258" ht="15.75" customHeight="1">
      <c r="A258" s="572"/>
      <c r="B258" s="572"/>
      <c r="C258" s="269"/>
      <c r="D258" s="269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  <c r="AA258" s="80"/>
      <c r="AB258" s="80"/>
      <c r="AC258" s="80"/>
      <c r="AD258" s="80"/>
      <c r="AE258" s="269"/>
      <c r="AF258" s="269"/>
      <c r="AG258" s="269"/>
      <c r="AH258" s="269"/>
      <c r="AI258" s="269"/>
      <c r="AJ258" s="269"/>
      <c r="AK258" s="269"/>
      <c r="AL258" s="269"/>
      <c r="AM258" s="269"/>
      <c r="AN258" s="269"/>
      <c r="AO258" s="269"/>
      <c r="AP258" s="269"/>
      <c r="AQ258" s="269"/>
      <c r="AR258" s="269"/>
      <c r="AS258" s="269"/>
      <c r="AT258" s="269"/>
      <c r="AU258" s="269"/>
      <c r="AV258" s="269"/>
      <c r="AW258" s="269"/>
      <c r="AX258" s="269"/>
      <c r="AY258" s="269"/>
      <c r="AZ258" s="269"/>
      <c r="BA258" s="269"/>
      <c r="BB258" s="269"/>
      <c r="BC258" s="269"/>
      <c r="BD258" s="269"/>
      <c r="BE258" s="269"/>
      <c r="BF258" s="269"/>
      <c r="BG258" s="269"/>
      <c r="BH258" s="80"/>
      <c r="BI258" s="269"/>
      <c r="BJ258" s="269"/>
      <c r="BK258" s="269"/>
      <c r="BL258" s="269"/>
      <c r="BM258" s="269"/>
      <c r="BN258" s="269"/>
      <c r="BO258" s="269"/>
      <c r="BP258" s="269"/>
      <c r="BQ258" s="269"/>
      <c r="BR258" s="269"/>
      <c r="BS258" s="269"/>
      <c r="BT258" s="269"/>
      <c r="BU258" s="269"/>
      <c r="BV258" s="269"/>
      <c r="BW258" s="269"/>
      <c r="BX258" s="269"/>
      <c r="BY258" s="269"/>
      <c r="BZ258" s="269"/>
      <c r="CA258" s="269"/>
      <c r="CB258" s="269"/>
      <c r="CC258" s="269"/>
      <c r="CD258" s="269"/>
      <c r="CE258" s="269"/>
      <c r="CF258" s="269"/>
      <c r="CG258" s="269"/>
      <c r="CH258" s="269"/>
      <c r="CI258" s="269"/>
      <c r="CJ258" s="269"/>
      <c r="CK258" s="269"/>
      <c r="CL258" s="269"/>
      <c r="CM258" s="269"/>
      <c r="CN258" s="269"/>
      <c r="CO258" s="269"/>
      <c r="CP258" s="269"/>
      <c r="CQ258" s="269"/>
      <c r="CR258" s="269"/>
      <c r="CS258" s="269"/>
      <c r="CT258" s="269"/>
      <c r="CU258" s="269"/>
      <c r="CV258" s="269"/>
      <c r="CW258" s="269"/>
      <c r="CX258" s="269"/>
      <c r="CY258" s="269"/>
      <c r="CZ258" s="269"/>
      <c r="DA258" s="269"/>
      <c r="DB258" s="269"/>
      <c r="DC258" s="269"/>
      <c r="DD258" s="269"/>
      <c r="DE258" s="269"/>
      <c r="DF258" s="269"/>
      <c r="DG258" s="269"/>
      <c r="DH258" s="269"/>
      <c r="DI258" s="269"/>
      <c r="DJ258" s="269"/>
      <c r="DK258" s="269"/>
      <c r="DL258" s="269"/>
      <c r="DM258" s="269"/>
      <c r="DN258" s="269"/>
      <c r="DO258" s="269"/>
      <c r="DP258" s="269"/>
      <c r="DQ258" s="269"/>
      <c r="DR258" s="269"/>
      <c r="DS258" s="269"/>
      <c r="DT258" s="269"/>
      <c r="DU258" s="269"/>
      <c r="DV258" s="269"/>
      <c r="DW258" s="269"/>
      <c r="DX258" s="269"/>
      <c r="DY258" s="269"/>
      <c r="DZ258" s="269"/>
      <c r="EA258" s="269"/>
      <c r="EB258" s="269"/>
      <c r="EC258" s="269"/>
      <c r="ED258" s="269"/>
      <c r="EE258" s="269"/>
      <c r="EF258" s="269"/>
      <c r="EG258" s="269"/>
      <c r="EH258" s="269"/>
      <c r="EI258" s="269"/>
      <c r="EJ258" s="269"/>
      <c r="EK258" s="269"/>
      <c r="EL258" s="269"/>
      <c r="EM258" s="269"/>
      <c r="EN258" s="269"/>
      <c r="EO258" s="269"/>
      <c r="EP258" s="269"/>
      <c r="EQ258" s="269"/>
      <c r="ER258" s="269"/>
      <c r="ES258" s="269"/>
      <c r="ET258" s="470"/>
      <c r="EU258" s="470"/>
      <c r="EV258" s="470"/>
      <c r="EW258" s="470"/>
      <c r="EX258" s="470"/>
      <c r="EY258" s="470"/>
      <c r="EZ258" s="470"/>
      <c r="FA258" s="470"/>
      <c r="FB258" s="470"/>
      <c r="FC258" s="470"/>
      <c r="FD258" s="470"/>
      <c r="FE258" s="470"/>
      <c r="FF258" s="470"/>
      <c r="FG258" s="470"/>
      <c r="FH258" s="470"/>
      <c r="FI258" s="470"/>
      <c r="FJ258" s="470"/>
      <c r="FK258" s="470"/>
      <c r="FL258" s="470"/>
      <c r="FM258" s="470"/>
      <c r="FN258" s="470"/>
      <c r="FO258" s="470"/>
      <c r="FP258" s="470"/>
      <c r="FQ258" s="269"/>
      <c r="FR258" s="543"/>
      <c r="FS258" s="269"/>
      <c r="FT258" s="544"/>
      <c r="FU258" s="545"/>
      <c r="FV258" s="80"/>
      <c r="FW258" s="80"/>
      <c r="FX258" s="80"/>
      <c r="FY258" s="80"/>
      <c r="FZ258" s="80"/>
      <c r="GA258" s="80"/>
      <c r="GB258" s="80"/>
      <c r="GC258" s="80"/>
      <c r="GD258" s="80"/>
      <c r="GE258" s="80"/>
      <c r="GF258" s="80"/>
      <c r="GG258" s="80"/>
      <c r="GH258" s="80"/>
      <c r="GI258" s="80"/>
      <c r="GJ258" s="80"/>
      <c r="GK258" s="80"/>
    </row>
    <row r="259" ht="15.75" customHeight="1">
      <c r="A259" s="572"/>
      <c r="B259" s="572"/>
      <c r="C259" s="269"/>
      <c r="D259" s="269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80"/>
      <c r="AC259" s="80"/>
      <c r="AD259" s="80"/>
      <c r="AE259" s="269"/>
      <c r="AF259" s="269"/>
      <c r="AG259" s="269"/>
      <c r="AH259" s="269"/>
      <c r="AI259" s="269"/>
      <c r="AJ259" s="269"/>
      <c r="AK259" s="269"/>
      <c r="AL259" s="269"/>
      <c r="AM259" s="269"/>
      <c r="AN259" s="269"/>
      <c r="AO259" s="269"/>
      <c r="AP259" s="269"/>
      <c r="AQ259" s="269"/>
      <c r="AR259" s="269"/>
      <c r="AS259" s="269"/>
      <c r="AT259" s="269"/>
      <c r="AU259" s="269"/>
      <c r="AV259" s="269"/>
      <c r="AW259" s="269"/>
      <c r="AX259" s="269"/>
      <c r="AY259" s="269"/>
      <c r="AZ259" s="269"/>
      <c r="BA259" s="269"/>
      <c r="BB259" s="269"/>
      <c r="BC259" s="269"/>
      <c r="BD259" s="269"/>
      <c r="BE259" s="269"/>
      <c r="BF259" s="269"/>
      <c r="BG259" s="269"/>
      <c r="BH259" s="80"/>
      <c r="BI259" s="269"/>
      <c r="BJ259" s="269"/>
      <c r="BK259" s="269"/>
      <c r="BL259" s="269"/>
      <c r="BM259" s="269"/>
      <c r="BN259" s="269"/>
      <c r="BO259" s="269"/>
      <c r="BP259" s="269"/>
      <c r="BQ259" s="269"/>
      <c r="BR259" s="269"/>
      <c r="BS259" s="269"/>
      <c r="BT259" s="269"/>
      <c r="BU259" s="269"/>
      <c r="BV259" s="269"/>
      <c r="BW259" s="269"/>
      <c r="BX259" s="269"/>
      <c r="BY259" s="269"/>
      <c r="BZ259" s="269"/>
      <c r="CA259" s="269"/>
      <c r="CB259" s="269"/>
      <c r="CC259" s="269"/>
      <c r="CD259" s="269"/>
      <c r="CE259" s="269"/>
      <c r="CF259" s="269"/>
      <c r="CG259" s="269"/>
      <c r="CH259" s="269"/>
      <c r="CI259" s="269"/>
      <c r="CJ259" s="269"/>
      <c r="CK259" s="269"/>
      <c r="CL259" s="269"/>
      <c r="CM259" s="269"/>
      <c r="CN259" s="269"/>
      <c r="CO259" s="269"/>
      <c r="CP259" s="269"/>
      <c r="CQ259" s="269"/>
      <c r="CR259" s="269"/>
      <c r="CS259" s="269"/>
      <c r="CT259" s="269"/>
      <c r="CU259" s="269"/>
      <c r="CV259" s="269"/>
      <c r="CW259" s="269"/>
      <c r="CX259" s="269"/>
      <c r="CY259" s="269"/>
      <c r="CZ259" s="269"/>
      <c r="DA259" s="269"/>
      <c r="DB259" s="269"/>
      <c r="DC259" s="269"/>
      <c r="DD259" s="269"/>
      <c r="DE259" s="269"/>
      <c r="DF259" s="269"/>
      <c r="DG259" s="269"/>
      <c r="DH259" s="269"/>
      <c r="DI259" s="269"/>
      <c r="DJ259" s="269"/>
      <c r="DK259" s="269"/>
      <c r="DL259" s="269"/>
      <c r="DM259" s="269"/>
      <c r="DN259" s="269"/>
      <c r="DO259" s="269"/>
      <c r="DP259" s="269"/>
      <c r="DQ259" s="269"/>
      <c r="DR259" s="269"/>
      <c r="DS259" s="269"/>
      <c r="DT259" s="269"/>
      <c r="DU259" s="269"/>
      <c r="DV259" s="269"/>
      <c r="DW259" s="269"/>
      <c r="DX259" s="269"/>
      <c r="DY259" s="269"/>
      <c r="DZ259" s="269"/>
      <c r="EA259" s="269"/>
      <c r="EB259" s="269"/>
      <c r="EC259" s="269"/>
      <c r="ED259" s="269"/>
      <c r="EE259" s="269"/>
      <c r="EF259" s="269"/>
      <c r="EG259" s="269"/>
      <c r="EH259" s="269"/>
      <c r="EI259" s="269"/>
      <c r="EJ259" s="269"/>
      <c r="EK259" s="269"/>
      <c r="EL259" s="269"/>
      <c r="EM259" s="269"/>
      <c r="EN259" s="269"/>
      <c r="EO259" s="269"/>
      <c r="EP259" s="269"/>
      <c r="EQ259" s="269"/>
      <c r="ER259" s="269"/>
      <c r="ES259" s="269"/>
      <c r="ET259" s="470"/>
      <c r="EU259" s="470"/>
      <c r="EV259" s="470"/>
      <c r="EW259" s="470"/>
      <c r="EX259" s="470"/>
      <c r="EY259" s="470"/>
      <c r="EZ259" s="470"/>
      <c r="FA259" s="470"/>
      <c r="FB259" s="470"/>
      <c r="FC259" s="470"/>
      <c r="FD259" s="470"/>
      <c r="FE259" s="470"/>
      <c r="FF259" s="470"/>
      <c r="FG259" s="470"/>
      <c r="FH259" s="470"/>
      <c r="FI259" s="470"/>
      <c r="FJ259" s="470"/>
      <c r="FK259" s="470"/>
      <c r="FL259" s="470"/>
      <c r="FM259" s="470"/>
      <c r="FN259" s="470"/>
      <c r="FO259" s="470"/>
      <c r="FP259" s="470"/>
      <c r="FQ259" s="269"/>
      <c r="FR259" s="543"/>
      <c r="FS259" s="269"/>
      <c r="FT259" s="544"/>
      <c r="FU259" s="545"/>
      <c r="FV259" s="80"/>
      <c r="FW259" s="80"/>
      <c r="FX259" s="80"/>
      <c r="FY259" s="80"/>
      <c r="FZ259" s="80"/>
      <c r="GA259" s="80"/>
      <c r="GB259" s="80"/>
      <c r="GC259" s="80"/>
      <c r="GD259" s="80"/>
      <c r="GE259" s="80"/>
      <c r="GF259" s="80"/>
      <c r="GG259" s="80"/>
      <c r="GH259" s="80"/>
      <c r="GI259" s="80"/>
      <c r="GJ259" s="80"/>
      <c r="GK259" s="80"/>
    </row>
    <row r="260" ht="15.75" customHeight="1">
      <c r="A260" s="572"/>
      <c r="B260" s="572"/>
      <c r="C260" s="269"/>
      <c r="D260" s="269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80"/>
      <c r="AC260" s="80"/>
      <c r="AD260" s="80"/>
      <c r="AE260" s="269"/>
      <c r="AF260" s="269"/>
      <c r="AG260" s="269"/>
      <c r="AH260" s="269"/>
      <c r="AI260" s="269"/>
      <c r="AJ260" s="269"/>
      <c r="AK260" s="269"/>
      <c r="AL260" s="269"/>
      <c r="AM260" s="269"/>
      <c r="AN260" s="269"/>
      <c r="AO260" s="269"/>
      <c r="AP260" s="269"/>
      <c r="AQ260" s="269"/>
      <c r="AR260" s="269"/>
      <c r="AS260" s="269"/>
      <c r="AT260" s="269"/>
      <c r="AU260" s="269"/>
      <c r="AV260" s="269"/>
      <c r="AW260" s="269"/>
      <c r="AX260" s="269"/>
      <c r="AY260" s="269"/>
      <c r="AZ260" s="269"/>
      <c r="BA260" s="269"/>
      <c r="BB260" s="269"/>
      <c r="BC260" s="269"/>
      <c r="BD260" s="269"/>
      <c r="BE260" s="269"/>
      <c r="BF260" s="269"/>
      <c r="BG260" s="269"/>
      <c r="BH260" s="80"/>
      <c r="BI260" s="269"/>
      <c r="BJ260" s="269"/>
      <c r="BK260" s="269"/>
      <c r="BL260" s="269"/>
      <c r="BM260" s="269"/>
      <c r="BN260" s="269"/>
      <c r="BO260" s="269"/>
      <c r="BP260" s="269"/>
      <c r="BQ260" s="269"/>
      <c r="BR260" s="269"/>
      <c r="BS260" s="269"/>
      <c r="BT260" s="269"/>
      <c r="BU260" s="269"/>
      <c r="BV260" s="269"/>
      <c r="BW260" s="269"/>
      <c r="BX260" s="269"/>
      <c r="BY260" s="269"/>
      <c r="BZ260" s="269"/>
      <c r="CA260" s="269"/>
      <c r="CB260" s="269"/>
      <c r="CC260" s="269"/>
      <c r="CD260" s="269"/>
      <c r="CE260" s="269"/>
      <c r="CF260" s="269"/>
      <c r="CG260" s="269"/>
      <c r="CH260" s="269"/>
      <c r="CI260" s="269"/>
      <c r="CJ260" s="269"/>
      <c r="CK260" s="269"/>
      <c r="CL260" s="269"/>
      <c r="CM260" s="269"/>
      <c r="CN260" s="269"/>
      <c r="CO260" s="269"/>
      <c r="CP260" s="269"/>
      <c r="CQ260" s="269"/>
      <c r="CR260" s="269"/>
      <c r="CS260" s="269"/>
      <c r="CT260" s="269"/>
      <c r="CU260" s="269"/>
      <c r="CV260" s="269"/>
      <c r="CW260" s="269"/>
      <c r="CX260" s="269"/>
      <c r="CY260" s="269"/>
      <c r="CZ260" s="269"/>
      <c r="DA260" s="269"/>
      <c r="DB260" s="269"/>
      <c r="DC260" s="269"/>
      <c r="DD260" s="269"/>
      <c r="DE260" s="269"/>
      <c r="DF260" s="269"/>
      <c r="DG260" s="269"/>
      <c r="DH260" s="269"/>
      <c r="DI260" s="269"/>
      <c r="DJ260" s="269"/>
      <c r="DK260" s="269"/>
      <c r="DL260" s="269"/>
      <c r="DM260" s="269"/>
      <c r="DN260" s="269"/>
      <c r="DO260" s="269"/>
      <c r="DP260" s="269"/>
      <c r="DQ260" s="269"/>
      <c r="DR260" s="269"/>
      <c r="DS260" s="269"/>
      <c r="DT260" s="269"/>
      <c r="DU260" s="269"/>
      <c r="DV260" s="269"/>
      <c r="DW260" s="269"/>
      <c r="DX260" s="269"/>
      <c r="DY260" s="269"/>
      <c r="DZ260" s="269"/>
      <c r="EA260" s="269"/>
      <c r="EB260" s="269"/>
      <c r="EC260" s="269"/>
      <c r="ED260" s="269"/>
      <c r="EE260" s="269"/>
      <c r="EF260" s="269"/>
      <c r="EG260" s="269"/>
      <c r="EH260" s="269"/>
      <c r="EI260" s="269"/>
      <c r="EJ260" s="269"/>
      <c r="EK260" s="269"/>
      <c r="EL260" s="269"/>
      <c r="EM260" s="269"/>
      <c r="EN260" s="269"/>
      <c r="EO260" s="269"/>
      <c r="EP260" s="269"/>
      <c r="EQ260" s="269"/>
      <c r="ER260" s="269"/>
      <c r="ES260" s="269"/>
      <c r="ET260" s="470"/>
      <c r="EU260" s="470"/>
      <c r="EV260" s="470"/>
      <c r="EW260" s="470"/>
      <c r="EX260" s="470"/>
      <c r="EY260" s="470"/>
      <c r="EZ260" s="470"/>
      <c r="FA260" s="470"/>
      <c r="FB260" s="470"/>
      <c r="FC260" s="470"/>
      <c r="FD260" s="470"/>
      <c r="FE260" s="470"/>
      <c r="FF260" s="470"/>
      <c r="FG260" s="470"/>
      <c r="FH260" s="470"/>
      <c r="FI260" s="470"/>
      <c r="FJ260" s="470"/>
      <c r="FK260" s="470"/>
      <c r="FL260" s="470"/>
      <c r="FM260" s="470"/>
      <c r="FN260" s="470"/>
      <c r="FO260" s="470"/>
      <c r="FP260" s="470"/>
      <c r="FQ260" s="269"/>
      <c r="FR260" s="543"/>
      <c r="FS260" s="269"/>
      <c r="FT260" s="544"/>
      <c r="FU260" s="545"/>
      <c r="FV260" s="80"/>
      <c r="FW260" s="80"/>
      <c r="FX260" s="80"/>
      <c r="FY260" s="80"/>
      <c r="FZ260" s="80"/>
      <c r="GA260" s="80"/>
      <c r="GB260" s="80"/>
      <c r="GC260" s="80"/>
      <c r="GD260" s="80"/>
      <c r="GE260" s="80"/>
      <c r="GF260" s="80"/>
      <c r="GG260" s="80"/>
      <c r="GH260" s="80"/>
      <c r="GI260" s="80"/>
      <c r="GJ260" s="80"/>
      <c r="GK260" s="80"/>
    </row>
    <row r="261" ht="15.75" customHeight="1">
      <c r="A261" s="572"/>
      <c r="B261" s="572"/>
      <c r="C261" s="269"/>
      <c r="D261" s="269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  <c r="AA261" s="80"/>
      <c r="AB261" s="80"/>
      <c r="AC261" s="80"/>
      <c r="AD261" s="80"/>
      <c r="AE261" s="269"/>
      <c r="AF261" s="269"/>
      <c r="AG261" s="269"/>
      <c r="AH261" s="269"/>
      <c r="AI261" s="269"/>
      <c r="AJ261" s="269"/>
      <c r="AK261" s="269"/>
      <c r="AL261" s="269"/>
      <c r="AM261" s="269"/>
      <c r="AN261" s="269"/>
      <c r="AO261" s="269"/>
      <c r="AP261" s="269"/>
      <c r="AQ261" s="269"/>
      <c r="AR261" s="269"/>
      <c r="AS261" s="269"/>
      <c r="AT261" s="269"/>
      <c r="AU261" s="269"/>
      <c r="AV261" s="269"/>
      <c r="AW261" s="269"/>
      <c r="AX261" s="269"/>
      <c r="AY261" s="269"/>
      <c r="AZ261" s="269"/>
      <c r="BA261" s="269"/>
      <c r="BB261" s="269"/>
      <c r="BC261" s="269"/>
      <c r="BD261" s="269"/>
      <c r="BE261" s="269"/>
      <c r="BF261" s="269"/>
      <c r="BG261" s="269"/>
      <c r="BH261" s="80"/>
      <c r="BI261" s="269"/>
      <c r="BJ261" s="269"/>
      <c r="BK261" s="269"/>
      <c r="BL261" s="269"/>
      <c r="BM261" s="269"/>
      <c r="BN261" s="269"/>
      <c r="BO261" s="269"/>
      <c r="BP261" s="269"/>
      <c r="BQ261" s="269"/>
      <c r="BR261" s="269"/>
      <c r="BS261" s="269"/>
      <c r="BT261" s="269"/>
      <c r="BU261" s="269"/>
      <c r="BV261" s="269"/>
      <c r="BW261" s="269"/>
      <c r="BX261" s="269"/>
      <c r="BY261" s="269"/>
      <c r="BZ261" s="269"/>
      <c r="CA261" s="269"/>
      <c r="CB261" s="269"/>
      <c r="CC261" s="269"/>
      <c r="CD261" s="269"/>
      <c r="CE261" s="269"/>
      <c r="CF261" s="269"/>
      <c r="CG261" s="269"/>
      <c r="CH261" s="269"/>
      <c r="CI261" s="269"/>
      <c r="CJ261" s="269"/>
      <c r="CK261" s="269"/>
      <c r="CL261" s="269"/>
      <c r="CM261" s="269"/>
      <c r="CN261" s="269"/>
      <c r="CO261" s="269"/>
      <c r="CP261" s="269"/>
      <c r="CQ261" s="269"/>
      <c r="CR261" s="269"/>
      <c r="CS261" s="269"/>
      <c r="CT261" s="269"/>
      <c r="CU261" s="269"/>
      <c r="CV261" s="269"/>
      <c r="CW261" s="269"/>
      <c r="CX261" s="269"/>
      <c r="CY261" s="269"/>
      <c r="CZ261" s="269"/>
      <c r="DA261" s="269"/>
      <c r="DB261" s="269"/>
      <c r="DC261" s="269"/>
      <c r="DD261" s="269"/>
      <c r="DE261" s="269"/>
      <c r="DF261" s="269"/>
      <c r="DG261" s="269"/>
      <c r="DH261" s="269"/>
      <c r="DI261" s="269"/>
      <c r="DJ261" s="269"/>
      <c r="DK261" s="269"/>
      <c r="DL261" s="269"/>
      <c r="DM261" s="269"/>
      <c r="DN261" s="269"/>
      <c r="DO261" s="269"/>
      <c r="DP261" s="269"/>
      <c r="DQ261" s="269"/>
      <c r="DR261" s="269"/>
      <c r="DS261" s="269"/>
      <c r="DT261" s="269"/>
      <c r="DU261" s="269"/>
      <c r="DV261" s="269"/>
      <c r="DW261" s="269"/>
      <c r="DX261" s="269"/>
      <c r="DY261" s="269"/>
      <c r="DZ261" s="269"/>
      <c r="EA261" s="269"/>
      <c r="EB261" s="269"/>
      <c r="EC261" s="269"/>
      <c r="ED261" s="269"/>
      <c r="EE261" s="269"/>
      <c r="EF261" s="269"/>
      <c r="EG261" s="269"/>
      <c r="EH261" s="269"/>
      <c r="EI261" s="269"/>
      <c r="EJ261" s="269"/>
      <c r="EK261" s="269"/>
      <c r="EL261" s="269"/>
      <c r="EM261" s="269"/>
      <c r="EN261" s="269"/>
      <c r="EO261" s="269"/>
      <c r="EP261" s="269"/>
      <c r="EQ261" s="269"/>
      <c r="ER261" s="269"/>
      <c r="ES261" s="269"/>
      <c r="ET261" s="470"/>
      <c r="EU261" s="470"/>
      <c r="EV261" s="470"/>
      <c r="EW261" s="470"/>
      <c r="EX261" s="470"/>
      <c r="EY261" s="470"/>
      <c r="EZ261" s="470"/>
      <c r="FA261" s="470"/>
      <c r="FB261" s="470"/>
      <c r="FC261" s="470"/>
      <c r="FD261" s="470"/>
      <c r="FE261" s="470"/>
      <c r="FF261" s="470"/>
      <c r="FG261" s="470"/>
      <c r="FH261" s="470"/>
      <c r="FI261" s="470"/>
      <c r="FJ261" s="470"/>
      <c r="FK261" s="470"/>
      <c r="FL261" s="470"/>
      <c r="FM261" s="470"/>
      <c r="FN261" s="470"/>
      <c r="FO261" s="470"/>
      <c r="FP261" s="470"/>
      <c r="FQ261" s="269"/>
      <c r="FR261" s="543"/>
      <c r="FS261" s="269"/>
      <c r="FT261" s="544"/>
      <c r="FU261" s="545"/>
      <c r="FV261" s="80"/>
      <c r="FW261" s="80"/>
      <c r="FX261" s="80"/>
      <c r="FY261" s="80"/>
      <c r="FZ261" s="80"/>
      <c r="GA261" s="80"/>
      <c r="GB261" s="80"/>
      <c r="GC261" s="80"/>
      <c r="GD261" s="80"/>
      <c r="GE261" s="80"/>
      <c r="GF261" s="80"/>
      <c r="GG261" s="80"/>
      <c r="GH261" s="80"/>
      <c r="GI261" s="80"/>
      <c r="GJ261" s="80"/>
      <c r="GK261" s="80"/>
    </row>
    <row r="262" ht="15.75" customHeight="1">
      <c r="A262" s="572"/>
      <c r="B262" s="572"/>
      <c r="C262" s="269"/>
      <c r="D262" s="269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  <c r="AA262" s="80"/>
      <c r="AB262" s="80"/>
      <c r="AC262" s="80"/>
      <c r="AD262" s="80"/>
      <c r="AE262" s="269"/>
      <c r="AF262" s="269"/>
      <c r="AG262" s="269"/>
      <c r="AH262" s="269"/>
      <c r="AI262" s="269"/>
      <c r="AJ262" s="269"/>
      <c r="AK262" s="269"/>
      <c r="AL262" s="269"/>
      <c r="AM262" s="269"/>
      <c r="AN262" s="269"/>
      <c r="AO262" s="269"/>
      <c r="AP262" s="269"/>
      <c r="AQ262" s="269"/>
      <c r="AR262" s="269"/>
      <c r="AS262" s="269"/>
      <c r="AT262" s="269"/>
      <c r="AU262" s="269"/>
      <c r="AV262" s="269"/>
      <c r="AW262" s="269"/>
      <c r="AX262" s="269"/>
      <c r="AY262" s="269"/>
      <c r="AZ262" s="269"/>
      <c r="BA262" s="269"/>
      <c r="BB262" s="269"/>
      <c r="BC262" s="269"/>
      <c r="BD262" s="269"/>
      <c r="BE262" s="269"/>
      <c r="BF262" s="269"/>
      <c r="BG262" s="269"/>
      <c r="BH262" s="80"/>
      <c r="BI262" s="269"/>
      <c r="BJ262" s="269"/>
      <c r="BK262" s="269"/>
      <c r="BL262" s="269"/>
      <c r="BM262" s="269"/>
      <c r="BN262" s="269"/>
      <c r="BO262" s="269"/>
      <c r="BP262" s="269"/>
      <c r="BQ262" s="269"/>
      <c r="BR262" s="269"/>
      <c r="BS262" s="269"/>
      <c r="BT262" s="269"/>
      <c r="BU262" s="269"/>
      <c r="BV262" s="269"/>
      <c r="BW262" s="269"/>
      <c r="BX262" s="269"/>
      <c r="BY262" s="269"/>
      <c r="BZ262" s="269"/>
      <c r="CA262" s="269"/>
      <c r="CB262" s="269"/>
      <c r="CC262" s="269"/>
      <c r="CD262" s="269"/>
      <c r="CE262" s="269"/>
      <c r="CF262" s="269"/>
      <c r="CG262" s="269"/>
      <c r="CH262" s="269"/>
      <c r="CI262" s="269"/>
      <c r="CJ262" s="269"/>
      <c r="CK262" s="269"/>
      <c r="CL262" s="269"/>
      <c r="CM262" s="269"/>
      <c r="CN262" s="269"/>
      <c r="CO262" s="269"/>
      <c r="CP262" s="269"/>
      <c r="CQ262" s="269"/>
      <c r="CR262" s="269"/>
      <c r="CS262" s="269"/>
      <c r="CT262" s="269"/>
      <c r="CU262" s="269"/>
      <c r="CV262" s="269"/>
      <c r="CW262" s="269"/>
      <c r="CX262" s="269"/>
      <c r="CY262" s="269"/>
      <c r="CZ262" s="269"/>
      <c r="DA262" s="269"/>
      <c r="DB262" s="269"/>
      <c r="DC262" s="269"/>
      <c r="DD262" s="269"/>
      <c r="DE262" s="269"/>
      <c r="DF262" s="269"/>
      <c r="DG262" s="269"/>
      <c r="DH262" s="269"/>
      <c r="DI262" s="269"/>
      <c r="DJ262" s="269"/>
      <c r="DK262" s="269"/>
      <c r="DL262" s="269"/>
      <c r="DM262" s="269"/>
      <c r="DN262" s="269"/>
      <c r="DO262" s="269"/>
      <c r="DP262" s="269"/>
      <c r="DQ262" s="269"/>
      <c r="DR262" s="269"/>
      <c r="DS262" s="269"/>
      <c r="DT262" s="269"/>
      <c r="DU262" s="269"/>
      <c r="DV262" s="269"/>
      <c r="DW262" s="269"/>
      <c r="DX262" s="269"/>
      <c r="DY262" s="269"/>
      <c r="DZ262" s="269"/>
      <c r="EA262" s="269"/>
      <c r="EB262" s="269"/>
      <c r="EC262" s="269"/>
      <c r="ED262" s="269"/>
      <c r="EE262" s="269"/>
      <c r="EF262" s="269"/>
      <c r="EG262" s="269"/>
      <c r="EH262" s="269"/>
      <c r="EI262" s="269"/>
      <c r="EJ262" s="269"/>
      <c r="EK262" s="269"/>
      <c r="EL262" s="269"/>
      <c r="EM262" s="269"/>
      <c r="EN262" s="269"/>
      <c r="EO262" s="269"/>
      <c r="EP262" s="269"/>
      <c r="EQ262" s="269"/>
      <c r="ER262" s="269"/>
      <c r="ES262" s="269"/>
      <c r="ET262" s="470"/>
      <c r="EU262" s="470"/>
      <c r="EV262" s="470"/>
      <c r="EW262" s="470"/>
      <c r="EX262" s="470"/>
      <c r="EY262" s="470"/>
      <c r="EZ262" s="470"/>
      <c r="FA262" s="470"/>
      <c r="FB262" s="470"/>
      <c r="FC262" s="470"/>
      <c r="FD262" s="470"/>
      <c r="FE262" s="470"/>
      <c r="FF262" s="470"/>
      <c r="FG262" s="470"/>
      <c r="FH262" s="470"/>
      <c r="FI262" s="470"/>
      <c r="FJ262" s="470"/>
      <c r="FK262" s="470"/>
      <c r="FL262" s="470"/>
      <c r="FM262" s="470"/>
      <c r="FN262" s="470"/>
      <c r="FO262" s="470"/>
      <c r="FP262" s="470"/>
      <c r="FQ262" s="269"/>
      <c r="FR262" s="543"/>
      <c r="FS262" s="269"/>
      <c r="FT262" s="544"/>
      <c r="FU262" s="545"/>
      <c r="FV262" s="80"/>
      <c r="FW262" s="80"/>
      <c r="FX262" s="80"/>
      <c r="FY262" s="80"/>
      <c r="FZ262" s="80"/>
      <c r="GA262" s="80"/>
      <c r="GB262" s="80"/>
      <c r="GC262" s="80"/>
      <c r="GD262" s="80"/>
      <c r="GE262" s="80"/>
      <c r="GF262" s="80"/>
      <c r="GG262" s="80"/>
      <c r="GH262" s="80"/>
      <c r="GI262" s="80"/>
      <c r="GJ262" s="80"/>
      <c r="GK262" s="80"/>
    </row>
    <row r="263" ht="15.75" customHeight="1">
      <c r="A263" s="572"/>
      <c r="B263" s="572"/>
      <c r="C263" s="269"/>
      <c r="D263" s="269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  <c r="AA263" s="80"/>
      <c r="AB263" s="80"/>
      <c r="AC263" s="80"/>
      <c r="AD263" s="80"/>
      <c r="AE263" s="269"/>
      <c r="AF263" s="269"/>
      <c r="AG263" s="269"/>
      <c r="AH263" s="269"/>
      <c r="AI263" s="269"/>
      <c r="AJ263" s="269"/>
      <c r="AK263" s="269"/>
      <c r="AL263" s="269"/>
      <c r="AM263" s="269"/>
      <c r="AN263" s="269"/>
      <c r="AO263" s="269"/>
      <c r="AP263" s="269"/>
      <c r="AQ263" s="269"/>
      <c r="AR263" s="269"/>
      <c r="AS263" s="269"/>
      <c r="AT263" s="269"/>
      <c r="AU263" s="269"/>
      <c r="AV263" s="269"/>
      <c r="AW263" s="269"/>
      <c r="AX263" s="269"/>
      <c r="AY263" s="269"/>
      <c r="AZ263" s="269"/>
      <c r="BA263" s="269"/>
      <c r="BB263" s="269"/>
      <c r="BC263" s="269"/>
      <c r="BD263" s="269"/>
      <c r="BE263" s="269"/>
      <c r="BF263" s="269"/>
      <c r="BG263" s="269"/>
      <c r="BH263" s="80"/>
      <c r="BI263" s="269"/>
      <c r="BJ263" s="269"/>
      <c r="BK263" s="269"/>
      <c r="BL263" s="269"/>
      <c r="BM263" s="269"/>
      <c r="BN263" s="269"/>
      <c r="BO263" s="269"/>
      <c r="BP263" s="269"/>
      <c r="BQ263" s="269"/>
      <c r="BR263" s="269"/>
      <c r="BS263" s="269"/>
      <c r="BT263" s="269"/>
      <c r="BU263" s="269"/>
      <c r="BV263" s="269"/>
      <c r="BW263" s="269"/>
      <c r="BX263" s="269"/>
      <c r="BY263" s="269"/>
      <c r="BZ263" s="269"/>
      <c r="CA263" s="269"/>
      <c r="CB263" s="269"/>
      <c r="CC263" s="269"/>
      <c r="CD263" s="269"/>
      <c r="CE263" s="269"/>
      <c r="CF263" s="269"/>
      <c r="CG263" s="269"/>
      <c r="CH263" s="269"/>
      <c r="CI263" s="269"/>
      <c r="CJ263" s="269"/>
      <c r="CK263" s="269"/>
      <c r="CL263" s="269"/>
      <c r="CM263" s="269"/>
      <c r="CN263" s="269"/>
      <c r="CO263" s="269"/>
      <c r="CP263" s="269"/>
      <c r="CQ263" s="269"/>
      <c r="CR263" s="269"/>
      <c r="CS263" s="269"/>
      <c r="CT263" s="269"/>
      <c r="CU263" s="269"/>
      <c r="CV263" s="269"/>
      <c r="CW263" s="269"/>
      <c r="CX263" s="269"/>
      <c r="CY263" s="269"/>
      <c r="CZ263" s="269"/>
      <c r="DA263" s="269"/>
      <c r="DB263" s="269"/>
      <c r="DC263" s="269"/>
      <c r="DD263" s="269"/>
      <c r="DE263" s="269"/>
      <c r="DF263" s="269"/>
      <c r="DG263" s="269"/>
      <c r="DH263" s="269"/>
      <c r="DI263" s="269"/>
      <c r="DJ263" s="269"/>
      <c r="DK263" s="269"/>
      <c r="DL263" s="269"/>
      <c r="DM263" s="269"/>
      <c r="DN263" s="269"/>
      <c r="DO263" s="269"/>
      <c r="DP263" s="269"/>
      <c r="DQ263" s="269"/>
      <c r="DR263" s="269"/>
      <c r="DS263" s="269"/>
      <c r="DT263" s="269"/>
      <c r="DU263" s="269"/>
      <c r="DV263" s="269"/>
      <c r="DW263" s="269"/>
      <c r="DX263" s="269"/>
      <c r="DY263" s="269"/>
      <c r="DZ263" s="269"/>
      <c r="EA263" s="269"/>
      <c r="EB263" s="269"/>
      <c r="EC263" s="269"/>
      <c r="ED263" s="269"/>
      <c r="EE263" s="269"/>
      <c r="EF263" s="269"/>
      <c r="EG263" s="269"/>
      <c r="EH263" s="269"/>
      <c r="EI263" s="269"/>
      <c r="EJ263" s="269"/>
      <c r="EK263" s="269"/>
      <c r="EL263" s="269"/>
      <c r="EM263" s="269"/>
      <c r="EN263" s="269"/>
      <c r="EO263" s="269"/>
      <c r="EP263" s="269"/>
      <c r="EQ263" s="269"/>
      <c r="ER263" s="269"/>
      <c r="ES263" s="269"/>
      <c r="ET263" s="470"/>
      <c r="EU263" s="470"/>
      <c r="EV263" s="470"/>
      <c r="EW263" s="470"/>
      <c r="EX263" s="470"/>
      <c r="EY263" s="470"/>
      <c r="EZ263" s="470"/>
      <c r="FA263" s="470"/>
      <c r="FB263" s="470"/>
      <c r="FC263" s="470"/>
      <c r="FD263" s="470"/>
      <c r="FE263" s="470"/>
      <c r="FF263" s="470"/>
      <c r="FG263" s="470"/>
      <c r="FH263" s="470"/>
      <c r="FI263" s="470"/>
      <c r="FJ263" s="470"/>
      <c r="FK263" s="470"/>
      <c r="FL263" s="470"/>
      <c r="FM263" s="470"/>
      <c r="FN263" s="470"/>
      <c r="FO263" s="470"/>
      <c r="FP263" s="470"/>
      <c r="FQ263" s="269"/>
      <c r="FR263" s="543"/>
      <c r="FS263" s="269"/>
      <c r="FT263" s="544"/>
      <c r="FU263" s="545"/>
      <c r="FV263" s="80"/>
      <c r="FW263" s="80"/>
      <c r="FX263" s="80"/>
      <c r="FY263" s="80"/>
      <c r="FZ263" s="80"/>
      <c r="GA263" s="80"/>
      <c r="GB263" s="80"/>
      <c r="GC263" s="80"/>
      <c r="GD263" s="80"/>
      <c r="GE263" s="80"/>
      <c r="GF263" s="80"/>
      <c r="GG263" s="80"/>
      <c r="GH263" s="80"/>
      <c r="GI263" s="80"/>
      <c r="GJ263" s="80"/>
      <c r="GK263" s="80"/>
    </row>
    <row r="264" ht="15.75" customHeight="1">
      <c r="A264" s="572"/>
      <c r="B264" s="572"/>
      <c r="C264" s="269"/>
      <c r="D264" s="269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  <c r="AA264" s="80"/>
      <c r="AB264" s="80"/>
      <c r="AC264" s="80"/>
      <c r="AD264" s="80"/>
      <c r="AE264" s="269"/>
      <c r="AF264" s="269"/>
      <c r="AG264" s="269"/>
      <c r="AH264" s="269"/>
      <c r="AI264" s="269"/>
      <c r="AJ264" s="269"/>
      <c r="AK264" s="269"/>
      <c r="AL264" s="269"/>
      <c r="AM264" s="269"/>
      <c r="AN264" s="269"/>
      <c r="AO264" s="269"/>
      <c r="AP264" s="269"/>
      <c r="AQ264" s="269"/>
      <c r="AR264" s="269"/>
      <c r="AS264" s="269"/>
      <c r="AT264" s="269"/>
      <c r="AU264" s="269"/>
      <c r="AV264" s="269"/>
      <c r="AW264" s="269"/>
      <c r="AX264" s="269"/>
      <c r="AY264" s="269"/>
      <c r="AZ264" s="269"/>
      <c r="BA264" s="269"/>
      <c r="BB264" s="269"/>
      <c r="BC264" s="269"/>
      <c r="BD264" s="269"/>
      <c r="BE264" s="269"/>
      <c r="BF264" s="269"/>
      <c r="BG264" s="269"/>
      <c r="BH264" s="80"/>
      <c r="BI264" s="269"/>
      <c r="BJ264" s="269"/>
      <c r="BK264" s="269"/>
      <c r="BL264" s="269"/>
      <c r="BM264" s="269"/>
      <c r="BN264" s="269"/>
      <c r="BO264" s="269"/>
      <c r="BP264" s="269"/>
      <c r="BQ264" s="269"/>
      <c r="BR264" s="269"/>
      <c r="BS264" s="269"/>
      <c r="BT264" s="269"/>
      <c r="BU264" s="269"/>
      <c r="BV264" s="269"/>
      <c r="BW264" s="269"/>
      <c r="BX264" s="269"/>
      <c r="BY264" s="269"/>
      <c r="BZ264" s="269"/>
      <c r="CA264" s="269"/>
      <c r="CB264" s="269"/>
      <c r="CC264" s="269"/>
      <c r="CD264" s="269"/>
      <c r="CE264" s="269"/>
      <c r="CF264" s="269"/>
      <c r="CG264" s="269"/>
      <c r="CH264" s="269"/>
      <c r="CI264" s="269"/>
      <c r="CJ264" s="269"/>
      <c r="CK264" s="269"/>
      <c r="CL264" s="269"/>
      <c r="CM264" s="269"/>
      <c r="CN264" s="269"/>
      <c r="CO264" s="269"/>
      <c r="CP264" s="269"/>
      <c r="CQ264" s="269"/>
      <c r="CR264" s="269"/>
      <c r="CS264" s="269"/>
      <c r="CT264" s="269"/>
      <c r="CU264" s="269"/>
      <c r="CV264" s="269"/>
      <c r="CW264" s="269"/>
      <c r="CX264" s="269"/>
      <c r="CY264" s="269"/>
      <c r="CZ264" s="269"/>
      <c r="DA264" s="269"/>
      <c r="DB264" s="269"/>
      <c r="DC264" s="269"/>
      <c r="DD264" s="269"/>
      <c r="DE264" s="269"/>
      <c r="DF264" s="269"/>
      <c r="DG264" s="269"/>
      <c r="DH264" s="269"/>
      <c r="DI264" s="269"/>
      <c r="DJ264" s="269"/>
      <c r="DK264" s="269"/>
      <c r="DL264" s="269"/>
      <c r="DM264" s="269"/>
      <c r="DN264" s="269"/>
      <c r="DO264" s="269"/>
      <c r="DP264" s="269"/>
      <c r="DQ264" s="269"/>
      <c r="DR264" s="269"/>
      <c r="DS264" s="269"/>
      <c r="DT264" s="269"/>
      <c r="DU264" s="269"/>
      <c r="DV264" s="269"/>
      <c r="DW264" s="269"/>
      <c r="DX264" s="269"/>
      <c r="DY264" s="269"/>
      <c r="DZ264" s="269"/>
      <c r="EA264" s="269"/>
      <c r="EB264" s="269"/>
      <c r="EC264" s="269"/>
      <c r="ED264" s="269"/>
      <c r="EE264" s="269"/>
      <c r="EF264" s="269"/>
      <c r="EG264" s="269"/>
      <c r="EH264" s="269"/>
      <c r="EI264" s="269"/>
      <c r="EJ264" s="269"/>
      <c r="EK264" s="269"/>
      <c r="EL264" s="269"/>
      <c r="EM264" s="269"/>
      <c r="EN264" s="269"/>
      <c r="EO264" s="269"/>
      <c r="EP264" s="269"/>
      <c r="EQ264" s="269"/>
      <c r="ER264" s="269"/>
      <c r="ES264" s="269"/>
      <c r="ET264" s="470"/>
      <c r="EU264" s="470"/>
      <c r="EV264" s="470"/>
      <c r="EW264" s="470"/>
      <c r="EX264" s="470"/>
      <c r="EY264" s="470"/>
      <c r="EZ264" s="470"/>
      <c r="FA264" s="470"/>
      <c r="FB264" s="470"/>
      <c r="FC264" s="470"/>
      <c r="FD264" s="470"/>
      <c r="FE264" s="470"/>
      <c r="FF264" s="470"/>
      <c r="FG264" s="470"/>
      <c r="FH264" s="470"/>
      <c r="FI264" s="470"/>
      <c r="FJ264" s="470"/>
      <c r="FK264" s="470"/>
      <c r="FL264" s="470"/>
      <c r="FM264" s="470"/>
      <c r="FN264" s="470"/>
      <c r="FO264" s="470"/>
      <c r="FP264" s="470"/>
      <c r="FQ264" s="269"/>
      <c r="FR264" s="543"/>
      <c r="FS264" s="269"/>
      <c r="FT264" s="544"/>
      <c r="FU264" s="545"/>
      <c r="FV264" s="80"/>
      <c r="FW264" s="80"/>
      <c r="FX264" s="80"/>
      <c r="FY264" s="80"/>
      <c r="FZ264" s="80"/>
      <c r="GA264" s="80"/>
      <c r="GB264" s="80"/>
      <c r="GC264" s="80"/>
      <c r="GD264" s="80"/>
      <c r="GE264" s="80"/>
      <c r="GF264" s="80"/>
      <c r="GG264" s="80"/>
      <c r="GH264" s="80"/>
      <c r="GI264" s="80"/>
      <c r="GJ264" s="80"/>
      <c r="GK264" s="80"/>
    </row>
    <row r="265" ht="15.75" customHeight="1">
      <c r="A265" s="572"/>
      <c r="B265" s="572"/>
      <c r="C265" s="269"/>
      <c r="D265" s="269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  <c r="AA265" s="80"/>
      <c r="AB265" s="80"/>
      <c r="AC265" s="80"/>
      <c r="AD265" s="80"/>
      <c r="AE265" s="269"/>
      <c r="AF265" s="269"/>
      <c r="AG265" s="269"/>
      <c r="AH265" s="269"/>
      <c r="AI265" s="269"/>
      <c r="AJ265" s="269"/>
      <c r="AK265" s="269"/>
      <c r="AL265" s="269"/>
      <c r="AM265" s="269"/>
      <c r="AN265" s="269"/>
      <c r="AO265" s="269"/>
      <c r="AP265" s="269"/>
      <c r="AQ265" s="269"/>
      <c r="AR265" s="269"/>
      <c r="AS265" s="269"/>
      <c r="AT265" s="269"/>
      <c r="AU265" s="269"/>
      <c r="AV265" s="269"/>
      <c r="AW265" s="269"/>
      <c r="AX265" s="269"/>
      <c r="AY265" s="269"/>
      <c r="AZ265" s="269"/>
      <c r="BA265" s="269"/>
      <c r="BB265" s="269"/>
      <c r="BC265" s="269"/>
      <c r="BD265" s="269"/>
      <c r="BE265" s="269"/>
      <c r="BF265" s="269"/>
      <c r="BG265" s="269"/>
      <c r="BH265" s="80"/>
      <c r="BI265" s="269"/>
      <c r="BJ265" s="269"/>
      <c r="BK265" s="269"/>
      <c r="BL265" s="269"/>
      <c r="BM265" s="269"/>
      <c r="BN265" s="269"/>
      <c r="BO265" s="269"/>
      <c r="BP265" s="269"/>
      <c r="BQ265" s="269"/>
      <c r="BR265" s="269"/>
      <c r="BS265" s="269"/>
      <c r="BT265" s="269"/>
      <c r="BU265" s="269"/>
      <c r="BV265" s="269"/>
      <c r="BW265" s="269"/>
      <c r="BX265" s="269"/>
      <c r="BY265" s="269"/>
      <c r="BZ265" s="269"/>
      <c r="CA265" s="269"/>
      <c r="CB265" s="269"/>
      <c r="CC265" s="269"/>
      <c r="CD265" s="269"/>
      <c r="CE265" s="269"/>
      <c r="CF265" s="269"/>
      <c r="CG265" s="269"/>
      <c r="CH265" s="269"/>
      <c r="CI265" s="269"/>
      <c r="CJ265" s="269"/>
      <c r="CK265" s="269"/>
      <c r="CL265" s="269"/>
      <c r="CM265" s="269"/>
      <c r="CN265" s="269"/>
      <c r="CO265" s="269"/>
      <c r="CP265" s="269"/>
      <c r="CQ265" s="269"/>
      <c r="CR265" s="269"/>
      <c r="CS265" s="269"/>
      <c r="CT265" s="269"/>
      <c r="CU265" s="269"/>
      <c r="CV265" s="269"/>
      <c r="CW265" s="269"/>
      <c r="CX265" s="269"/>
      <c r="CY265" s="269"/>
      <c r="CZ265" s="269"/>
      <c r="DA265" s="269"/>
      <c r="DB265" s="269"/>
      <c r="DC265" s="269"/>
      <c r="DD265" s="269"/>
      <c r="DE265" s="269"/>
      <c r="DF265" s="269"/>
      <c r="DG265" s="269"/>
      <c r="DH265" s="269"/>
      <c r="DI265" s="269"/>
      <c r="DJ265" s="269"/>
      <c r="DK265" s="269"/>
      <c r="DL265" s="269"/>
      <c r="DM265" s="269"/>
      <c r="DN265" s="269"/>
      <c r="DO265" s="269"/>
      <c r="DP265" s="269"/>
      <c r="DQ265" s="269"/>
      <c r="DR265" s="269"/>
      <c r="DS265" s="269"/>
      <c r="DT265" s="269"/>
      <c r="DU265" s="269"/>
      <c r="DV265" s="269"/>
      <c r="DW265" s="269"/>
      <c r="DX265" s="269"/>
      <c r="DY265" s="269"/>
      <c r="DZ265" s="269"/>
      <c r="EA265" s="269"/>
      <c r="EB265" s="269"/>
      <c r="EC265" s="269"/>
      <c r="ED265" s="269"/>
      <c r="EE265" s="269"/>
      <c r="EF265" s="269"/>
      <c r="EG265" s="269"/>
      <c r="EH265" s="269"/>
      <c r="EI265" s="269"/>
      <c r="EJ265" s="269"/>
      <c r="EK265" s="269"/>
      <c r="EL265" s="269"/>
      <c r="EM265" s="269"/>
      <c r="EN265" s="269"/>
      <c r="EO265" s="269"/>
      <c r="EP265" s="269"/>
      <c r="EQ265" s="269"/>
      <c r="ER265" s="269"/>
      <c r="ES265" s="269"/>
      <c r="ET265" s="470"/>
      <c r="EU265" s="470"/>
      <c r="EV265" s="470"/>
      <c r="EW265" s="470"/>
      <c r="EX265" s="470"/>
      <c r="EY265" s="470"/>
      <c r="EZ265" s="470"/>
      <c r="FA265" s="470"/>
      <c r="FB265" s="470"/>
      <c r="FC265" s="470"/>
      <c r="FD265" s="470"/>
      <c r="FE265" s="470"/>
      <c r="FF265" s="470"/>
      <c r="FG265" s="470"/>
      <c r="FH265" s="470"/>
      <c r="FI265" s="470"/>
      <c r="FJ265" s="470"/>
      <c r="FK265" s="470"/>
      <c r="FL265" s="470"/>
      <c r="FM265" s="470"/>
      <c r="FN265" s="470"/>
      <c r="FO265" s="470"/>
      <c r="FP265" s="470"/>
      <c r="FQ265" s="269"/>
      <c r="FR265" s="543"/>
      <c r="FS265" s="269"/>
      <c r="FT265" s="544"/>
      <c r="FU265" s="545"/>
      <c r="FV265" s="80"/>
      <c r="FW265" s="80"/>
      <c r="FX265" s="80"/>
      <c r="FY265" s="80"/>
      <c r="FZ265" s="80"/>
      <c r="GA265" s="80"/>
      <c r="GB265" s="80"/>
      <c r="GC265" s="80"/>
      <c r="GD265" s="80"/>
      <c r="GE265" s="80"/>
      <c r="GF265" s="80"/>
      <c r="GG265" s="80"/>
      <c r="GH265" s="80"/>
      <c r="GI265" s="80"/>
      <c r="GJ265" s="80"/>
      <c r="GK265" s="80"/>
    </row>
    <row r="266" ht="15.75" customHeight="1">
      <c r="A266" s="572"/>
      <c r="B266" s="572"/>
      <c r="C266" s="269"/>
      <c r="D266" s="269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  <c r="AA266" s="80"/>
      <c r="AB266" s="80"/>
      <c r="AC266" s="80"/>
      <c r="AD266" s="80"/>
      <c r="AE266" s="269"/>
      <c r="AF266" s="269"/>
      <c r="AG266" s="269"/>
      <c r="AH266" s="269"/>
      <c r="AI266" s="269"/>
      <c r="AJ266" s="269"/>
      <c r="AK266" s="269"/>
      <c r="AL266" s="269"/>
      <c r="AM266" s="269"/>
      <c r="AN266" s="269"/>
      <c r="AO266" s="269"/>
      <c r="AP266" s="269"/>
      <c r="AQ266" s="269"/>
      <c r="AR266" s="269"/>
      <c r="AS266" s="269"/>
      <c r="AT266" s="269"/>
      <c r="AU266" s="269"/>
      <c r="AV266" s="269"/>
      <c r="AW266" s="269"/>
      <c r="AX266" s="269"/>
      <c r="AY266" s="269"/>
      <c r="AZ266" s="269"/>
      <c r="BA266" s="269"/>
      <c r="BB266" s="269"/>
      <c r="BC266" s="269"/>
      <c r="BD266" s="269"/>
      <c r="BE266" s="269"/>
      <c r="BF266" s="269"/>
      <c r="BG266" s="269"/>
      <c r="BH266" s="80"/>
      <c r="BI266" s="269"/>
      <c r="BJ266" s="269"/>
      <c r="BK266" s="269"/>
      <c r="BL266" s="269"/>
      <c r="BM266" s="269"/>
      <c r="BN266" s="269"/>
      <c r="BO266" s="269"/>
      <c r="BP266" s="269"/>
      <c r="BQ266" s="269"/>
      <c r="BR266" s="269"/>
      <c r="BS266" s="269"/>
      <c r="BT266" s="269"/>
      <c r="BU266" s="269"/>
      <c r="BV266" s="269"/>
      <c r="BW266" s="269"/>
      <c r="BX266" s="269"/>
      <c r="BY266" s="269"/>
      <c r="BZ266" s="269"/>
      <c r="CA266" s="269"/>
      <c r="CB266" s="269"/>
      <c r="CC266" s="269"/>
      <c r="CD266" s="269"/>
      <c r="CE266" s="269"/>
      <c r="CF266" s="269"/>
      <c r="CG266" s="269"/>
      <c r="CH266" s="269"/>
      <c r="CI266" s="269"/>
      <c r="CJ266" s="269"/>
      <c r="CK266" s="269"/>
      <c r="CL266" s="269"/>
      <c r="CM266" s="269"/>
      <c r="CN266" s="269"/>
      <c r="CO266" s="269"/>
      <c r="CP266" s="269"/>
      <c r="CQ266" s="269"/>
      <c r="CR266" s="269"/>
      <c r="CS266" s="269"/>
      <c r="CT266" s="269"/>
      <c r="CU266" s="269"/>
      <c r="CV266" s="269"/>
      <c r="CW266" s="269"/>
      <c r="CX266" s="269"/>
      <c r="CY266" s="269"/>
      <c r="CZ266" s="269"/>
      <c r="DA266" s="269"/>
      <c r="DB266" s="269"/>
      <c r="DC266" s="269"/>
      <c r="DD266" s="269"/>
      <c r="DE266" s="269"/>
      <c r="DF266" s="269"/>
      <c r="DG266" s="269"/>
      <c r="DH266" s="269"/>
      <c r="DI266" s="269"/>
      <c r="DJ266" s="269"/>
      <c r="DK266" s="269"/>
      <c r="DL266" s="269"/>
      <c r="DM266" s="269"/>
      <c r="DN266" s="269"/>
      <c r="DO266" s="269"/>
      <c r="DP266" s="269"/>
      <c r="DQ266" s="269"/>
      <c r="DR266" s="269"/>
      <c r="DS266" s="269"/>
      <c r="DT266" s="269"/>
      <c r="DU266" s="269"/>
      <c r="DV266" s="269"/>
      <c r="DW266" s="269"/>
      <c r="DX266" s="269"/>
      <c r="DY266" s="269"/>
      <c r="DZ266" s="269"/>
      <c r="EA266" s="269"/>
      <c r="EB266" s="269"/>
      <c r="EC266" s="269"/>
      <c r="ED266" s="269"/>
      <c r="EE266" s="269"/>
      <c r="EF266" s="269"/>
      <c r="EG266" s="269"/>
      <c r="EH266" s="269"/>
      <c r="EI266" s="269"/>
      <c r="EJ266" s="269"/>
      <c r="EK266" s="269"/>
      <c r="EL266" s="269"/>
      <c r="EM266" s="269"/>
      <c r="EN266" s="269"/>
      <c r="EO266" s="269"/>
      <c r="EP266" s="269"/>
      <c r="EQ266" s="269"/>
      <c r="ER266" s="269"/>
      <c r="ES266" s="269"/>
      <c r="ET266" s="470"/>
      <c r="EU266" s="470"/>
      <c r="EV266" s="470"/>
      <c r="EW266" s="470"/>
      <c r="EX266" s="470"/>
      <c r="EY266" s="470"/>
      <c r="EZ266" s="470"/>
      <c r="FA266" s="470"/>
      <c r="FB266" s="470"/>
      <c r="FC266" s="470"/>
      <c r="FD266" s="470"/>
      <c r="FE266" s="470"/>
      <c r="FF266" s="470"/>
      <c r="FG266" s="470"/>
      <c r="FH266" s="470"/>
      <c r="FI266" s="470"/>
      <c r="FJ266" s="470"/>
      <c r="FK266" s="470"/>
      <c r="FL266" s="470"/>
      <c r="FM266" s="470"/>
      <c r="FN266" s="470"/>
      <c r="FO266" s="470"/>
      <c r="FP266" s="470"/>
      <c r="FQ266" s="269"/>
      <c r="FR266" s="543"/>
      <c r="FS266" s="269"/>
      <c r="FT266" s="544"/>
      <c r="FU266" s="545"/>
      <c r="FV266" s="80"/>
      <c r="FW266" s="80"/>
      <c r="FX266" s="80"/>
      <c r="FY266" s="80"/>
      <c r="FZ266" s="80"/>
      <c r="GA266" s="80"/>
      <c r="GB266" s="80"/>
      <c r="GC266" s="80"/>
      <c r="GD266" s="80"/>
      <c r="GE266" s="80"/>
      <c r="GF266" s="80"/>
      <c r="GG266" s="80"/>
      <c r="GH266" s="80"/>
      <c r="GI266" s="80"/>
      <c r="GJ266" s="80"/>
      <c r="GK266" s="80"/>
    </row>
    <row r="267" ht="15.75" customHeight="1">
      <c r="A267" s="572"/>
      <c r="B267" s="572"/>
      <c r="C267" s="269"/>
      <c r="D267" s="269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  <c r="AA267" s="80"/>
      <c r="AB267" s="80"/>
      <c r="AC267" s="80"/>
      <c r="AD267" s="80"/>
      <c r="AE267" s="269"/>
      <c r="AF267" s="269"/>
      <c r="AG267" s="269"/>
      <c r="AH267" s="269"/>
      <c r="AI267" s="269"/>
      <c r="AJ267" s="269"/>
      <c r="AK267" s="269"/>
      <c r="AL267" s="269"/>
      <c r="AM267" s="269"/>
      <c r="AN267" s="269"/>
      <c r="AO267" s="269"/>
      <c r="AP267" s="269"/>
      <c r="AQ267" s="269"/>
      <c r="AR267" s="269"/>
      <c r="AS267" s="269"/>
      <c r="AT267" s="269"/>
      <c r="AU267" s="269"/>
      <c r="AV267" s="269"/>
      <c r="AW267" s="269"/>
      <c r="AX267" s="269"/>
      <c r="AY267" s="269"/>
      <c r="AZ267" s="269"/>
      <c r="BA267" s="269"/>
      <c r="BB267" s="269"/>
      <c r="BC267" s="269"/>
      <c r="BD267" s="269"/>
      <c r="BE267" s="269"/>
      <c r="BF267" s="269"/>
      <c r="BG267" s="269"/>
      <c r="BH267" s="80"/>
      <c r="BI267" s="269"/>
      <c r="BJ267" s="269"/>
      <c r="BK267" s="269"/>
      <c r="BL267" s="269"/>
      <c r="BM267" s="269"/>
      <c r="BN267" s="269"/>
      <c r="BO267" s="269"/>
      <c r="BP267" s="269"/>
      <c r="BQ267" s="269"/>
      <c r="BR267" s="269"/>
      <c r="BS267" s="269"/>
      <c r="BT267" s="269"/>
      <c r="BU267" s="269"/>
      <c r="BV267" s="269"/>
      <c r="BW267" s="269"/>
      <c r="BX267" s="269"/>
      <c r="BY267" s="269"/>
      <c r="BZ267" s="269"/>
      <c r="CA267" s="269"/>
      <c r="CB267" s="269"/>
      <c r="CC267" s="269"/>
      <c r="CD267" s="269"/>
      <c r="CE267" s="269"/>
      <c r="CF267" s="269"/>
      <c r="CG267" s="269"/>
      <c r="CH267" s="269"/>
      <c r="CI267" s="269"/>
      <c r="CJ267" s="269"/>
      <c r="CK267" s="269"/>
      <c r="CL267" s="269"/>
      <c r="CM267" s="269"/>
      <c r="CN267" s="269"/>
      <c r="CO267" s="269"/>
      <c r="CP267" s="269"/>
      <c r="CQ267" s="269"/>
      <c r="CR267" s="269"/>
      <c r="CS267" s="269"/>
      <c r="CT267" s="269"/>
      <c r="CU267" s="269"/>
      <c r="CV267" s="269"/>
      <c r="CW267" s="269"/>
      <c r="CX267" s="269"/>
      <c r="CY267" s="269"/>
      <c r="CZ267" s="269"/>
      <c r="DA267" s="269"/>
      <c r="DB267" s="269"/>
      <c r="DC267" s="269"/>
      <c r="DD267" s="269"/>
      <c r="DE267" s="269"/>
      <c r="DF267" s="269"/>
      <c r="DG267" s="269"/>
      <c r="DH267" s="269"/>
      <c r="DI267" s="269"/>
      <c r="DJ267" s="269"/>
      <c r="DK267" s="269"/>
      <c r="DL267" s="269"/>
      <c r="DM267" s="269"/>
      <c r="DN267" s="269"/>
      <c r="DO267" s="269"/>
      <c r="DP267" s="269"/>
      <c r="DQ267" s="269"/>
      <c r="DR267" s="269"/>
      <c r="DS267" s="269"/>
      <c r="DT267" s="269"/>
      <c r="DU267" s="269"/>
      <c r="DV267" s="269"/>
      <c r="DW267" s="269"/>
      <c r="DX267" s="269"/>
      <c r="DY267" s="269"/>
      <c r="DZ267" s="269"/>
      <c r="EA267" s="269"/>
      <c r="EB267" s="269"/>
      <c r="EC267" s="269"/>
      <c r="ED267" s="269"/>
      <c r="EE267" s="269"/>
      <c r="EF267" s="269"/>
      <c r="EG267" s="269"/>
      <c r="EH267" s="269"/>
      <c r="EI267" s="269"/>
      <c r="EJ267" s="269"/>
      <c r="EK267" s="269"/>
      <c r="EL267" s="269"/>
      <c r="EM267" s="269"/>
      <c r="EN267" s="269"/>
      <c r="EO267" s="269"/>
      <c r="EP267" s="269"/>
      <c r="EQ267" s="269"/>
      <c r="ER267" s="269"/>
      <c r="ES267" s="269"/>
      <c r="ET267" s="470"/>
      <c r="EU267" s="470"/>
      <c r="EV267" s="470"/>
      <c r="EW267" s="470"/>
      <c r="EX267" s="470"/>
      <c r="EY267" s="470"/>
      <c r="EZ267" s="470"/>
      <c r="FA267" s="470"/>
      <c r="FB267" s="470"/>
      <c r="FC267" s="470"/>
      <c r="FD267" s="470"/>
      <c r="FE267" s="470"/>
      <c r="FF267" s="470"/>
      <c r="FG267" s="470"/>
      <c r="FH267" s="470"/>
      <c r="FI267" s="470"/>
      <c r="FJ267" s="470"/>
      <c r="FK267" s="470"/>
      <c r="FL267" s="470"/>
      <c r="FM267" s="470"/>
      <c r="FN267" s="470"/>
      <c r="FO267" s="470"/>
      <c r="FP267" s="470"/>
      <c r="FQ267" s="269"/>
      <c r="FR267" s="543"/>
      <c r="FS267" s="269"/>
      <c r="FT267" s="544"/>
      <c r="FU267" s="545"/>
      <c r="FV267" s="80"/>
      <c r="FW267" s="80"/>
      <c r="FX267" s="80"/>
      <c r="FY267" s="80"/>
      <c r="FZ267" s="80"/>
      <c r="GA267" s="80"/>
      <c r="GB267" s="80"/>
      <c r="GC267" s="80"/>
      <c r="GD267" s="80"/>
      <c r="GE267" s="80"/>
      <c r="GF267" s="80"/>
      <c r="GG267" s="80"/>
      <c r="GH267" s="80"/>
      <c r="GI267" s="80"/>
      <c r="GJ267" s="80"/>
      <c r="GK267" s="80"/>
    </row>
    <row r="268" ht="15.75" customHeight="1">
      <c r="A268" s="572"/>
      <c r="B268" s="572"/>
      <c r="C268" s="269"/>
      <c r="D268" s="269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  <c r="AA268" s="80"/>
      <c r="AB268" s="80"/>
      <c r="AC268" s="80"/>
      <c r="AD268" s="80"/>
      <c r="AE268" s="269"/>
      <c r="AF268" s="269"/>
      <c r="AG268" s="269"/>
      <c r="AH268" s="269"/>
      <c r="AI268" s="269"/>
      <c r="AJ268" s="269"/>
      <c r="AK268" s="269"/>
      <c r="AL268" s="269"/>
      <c r="AM268" s="269"/>
      <c r="AN268" s="269"/>
      <c r="AO268" s="269"/>
      <c r="AP268" s="269"/>
      <c r="AQ268" s="269"/>
      <c r="AR268" s="269"/>
      <c r="AS268" s="269"/>
      <c r="AT268" s="269"/>
      <c r="AU268" s="269"/>
      <c r="AV268" s="269"/>
      <c r="AW268" s="269"/>
      <c r="AX268" s="269"/>
      <c r="AY268" s="269"/>
      <c r="AZ268" s="269"/>
      <c r="BA268" s="269"/>
      <c r="BB268" s="269"/>
      <c r="BC268" s="269"/>
      <c r="BD268" s="269"/>
      <c r="BE268" s="269"/>
      <c r="BF268" s="269"/>
      <c r="BG268" s="269"/>
      <c r="BH268" s="80"/>
      <c r="BI268" s="269"/>
      <c r="BJ268" s="269"/>
      <c r="BK268" s="269"/>
      <c r="BL268" s="269"/>
      <c r="BM268" s="269"/>
      <c r="BN268" s="269"/>
      <c r="BO268" s="269"/>
      <c r="BP268" s="269"/>
      <c r="BQ268" s="269"/>
      <c r="BR268" s="269"/>
      <c r="BS268" s="269"/>
      <c r="BT268" s="269"/>
      <c r="BU268" s="269"/>
      <c r="BV268" s="269"/>
      <c r="BW268" s="269"/>
      <c r="BX268" s="269"/>
      <c r="BY268" s="269"/>
      <c r="BZ268" s="269"/>
      <c r="CA268" s="269"/>
      <c r="CB268" s="269"/>
      <c r="CC268" s="269"/>
      <c r="CD268" s="269"/>
      <c r="CE268" s="269"/>
      <c r="CF268" s="269"/>
      <c r="CG268" s="269"/>
      <c r="CH268" s="269"/>
      <c r="CI268" s="269"/>
      <c r="CJ268" s="269"/>
      <c r="CK268" s="269"/>
      <c r="CL268" s="269"/>
      <c r="CM268" s="269"/>
      <c r="CN268" s="269"/>
      <c r="CO268" s="269"/>
      <c r="CP268" s="269"/>
      <c r="CQ268" s="269"/>
      <c r="CR268" s="269"/>
      <c r="CS268" s="269"/>
      <c r="CT268" s="269"/>
      <c r="CU268" s="269"/>
      <c r="CV268" s="269"/>
      <c r="CW268" s="269"/>
      <c r="CX268" s="269"/>
      <c r="CY268" s="269"/>
      <c r="CZ268" s="269"/>
      <c r="DA268" s="269"/>
      <c r="DB268" s="269"/>
      <c r="DC268" s="269"/>
      <c r="DD268" s="269"/>
      <c r="DE268" s="269"/>
      <c r="DF268" s="269"/>
      <c r="DG268" s="269"/>
      <c r="DH268" s="269"/>
      <c r="DI268" s="269"/>
      <c r="DJ268" s="269"/>
      <c r="DK268" s="269"/>
      <c r="DL268" s="269"/>
      <c r="DM268" s="269"/>
      <c r="DN268" s="269"/>
      <c r="DO268" s="269"/>
      <c r="DP268" s="269"/>
      <c r="DQ268" s="269"/>
      <c r="DR268" s="269"/>
      <c r="DS268" s="269"/>
      <c r="DT268" s="269"/>
      <c r="DU268" s="269"/>
      <c r="DV268" s="269"/>
      <c r="DW268" s="269"/>
      <c r="DX268" s="269"/>
      <c r="DY268" s="269"/>
      <c r="DZ268" s="269"/>
      <c r="EA268" s="269"/>
      <c r="EB268" s="269"/>
      <c r="EC268" s="269"/>
      <c r="ED268" s="269"/>
      <c r="EE268" s="269"/>
      <c r="EF268" s="269"/>
      <c r="EG268" s="269"/>
      <c r="EH268" s="269"/>
      <c r="EI268" s="269"/>
      <c r="EJ268" s="269"/>
      <c r="EK268" s="269"/>
      <c r="EL268" s="269"/>
      <c r="EM268" s="269"/>
      <c r="EN268" s="269"/>
      <c r="EO268" s="269"/>
      <c r="EP268" s="269"/>
      <c r="EQ268" s="269"/>
      <c r="ER268" s="269"/>
      <c r="ES268" s="269"/>
      <c r="ET268" s="470"/>
      <c r="EU268" s="470"/>
      <c r="EV268" s="470"/>
      <c r="EW268" s="470"/>
      <c r="EX268" s="470"/>
      <c r="EY268" s="470"/>
      <c r="EZ268" s="470"/>
      <c r="FA268" s="470"/>
      <c r="FB268" s="470"/>
      <c r="FC268" s="470"/>
      <c r="FD268" s="470"/>
      <c r="FE268" s="470"/>
      <c r="FF268" s="470"/>
      <c r="FG268" s="470"/>
      <c r="FH268" s="470"/>
      <c r="FI268" s="470"/>
      <c r="FJ268" s="470"/>
      <c r="FK268" s="470"/>
      <c r="FL268" s="470"/>
      <c r="FM268" s="470"/>
      <c r="FN268" s="470"/>
      <c r="FO268" s="470"/>
      <c r="FP268" s="470"/>
      <c r="FQ268" s="269"/>
      <c r="FR268" s="543"/>
      <c r="FS268" s="269"/>
      <c r="FT268" s="544"/>
      <c r="FU268" s="545"/>
      <c r="FV268" s="80"/>
      <c r="FW268" s="80"/>
      <c r="FX268" s="80"/>
      <c r="FY268" s="80"/>
      <c r="FZ268" s="80"/>
      <c r="GA268" s="80"/>
      <c r="GB268" s="80"/>
      <c r="GC268" s="80"/>
      <c r="GD268" s="80"/>
      <c r="GE268" s="80"/>
      <c r="GF268" s="80"/>
      <c r="GG268" s="80"/>
      <c r="GH268" s="80"/>
      <c r="GI268" s="80"/>
      <c r="GJ268" s="80"/>
      <c r="GK268" s="80"/>
    </row>
    <row r="269" ht="15.75" customHeight="1">
      <c r="A269" s="572"/>
      <c r="B269" s="572"/>
      <c r="C269" s="269"/>
      <c r="D269" s="269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  <c r="AA269" s="80"/>
      <c r="AB269" s="80"/>
      <c r="AC269" s="80"/>
      <c r="AD269" s="80"/>
      <c r="AE269" s="269"/>
      <c r="AF269" s="269"/>
      <c r="AG269" s="269"/>
      <c r="AH269" s="269"/>
      <c r="AI269" s="269"/>
      <c r="AJ269" s="269"/>
      <c r="AK269" s="269"/>
      <c r="AL269" s="269"/>
      <c r="AM269" s="269"/>
      <c r="AN269" s="269"/>
      <c r="AO269" s="269"/>
      <c r="AP269" s="269"/>
      <c r="AQ269" s="269"/>
      <c r="AR269" s="269"/>
      <c r="AS269" s="269"/>
      <c r="AT269" s="269"/>
      <c r="AU269" s="269"/>
      <c r="AV269" s="269"/>
      <c r="AW269" s="269"/>
      <c r="AX269" s="269"/>
      <c r="AY269" s="269"/>
      <c r="AZ269" s="269"/>
      <c r="BA269" s="269"/>
      <c r="BB269" s="269"/>
      <c r="BC269" s="269"/>
      <c r="BD269" s="269"/>
      <c r="BE269" s="269"/>
      <c r="BF269" s="269"/>
      <c r="BG269" s="269"/>
      <c r="BH269" s="80"/>
      <c r="BI269" s="269"/>
      <c r="BJ269" s="269"/>
      <c r="BK269" s="269"/>
      <c r="BL269" s="269"/>
      <c r="BM269" s="269"/>
      <c r="BN269" s="269"/>
      <c r="BO269" s="269"/>
      <c r="BP269" s="269"/>
      <c r="BQ269" s="269"/>
      <c r="BR269" s="269"/>
      <c r="BS269" s="269"/>
      <c r="BT269" s="269"/>
      <c r="BU269" s="269"/>
      <c r="BV269" s="269"/>
      <c r="BW269" s="269"/>
      <c r="BX269" s="269"/>
      <c r="BY269" s="269"/>
      <c r="BZ269" s="269"/>
      <c r="CA269" s="269"/>
      <c r="CB269" s="269"/>
      <c r="CC269" s="269"/>
      <c r="CD269" s="269"/>
      <c r="CE269" s="269"/>
      <c r="CF269" s="269"/>
      <c r="CG269" s="269"/>
      <c r="CH269" s="269"/>
      <c r="CI269" s="269"/>
      <c r="CJ269" s="269"/>
      <c r="CK269" s="269"/>
      <c r="CL269" s="269"/>
      <c r="CM269" s="269"/>
      <c r="CN269" s="269"/>
      <c r="CO269" s="269"/>
      <c r="CP269" s="269"/>
      <c r="CQ269" s="269"/>
      <c r="CR269" s="269"/>
      <c r="CS269" s="269"/>
      <c r="CT269" s="269"/>
      <c r="CU269" s="269"/>
      <c r="CV269" s="269"/>
      <c r="CW269" s="269"/>
      <c r="CX269" s="269"/>
      <c r="CY269" s="269"/>
      <c r="CZ269" s="269"/>
      <c r="DA269" s="269"/>
      <c r="DB269" s="269"/>
      <c r="DC269" s="269"/>
      <c r="DD269" s="269"/>
      <c r="DE269" s="269"/>
      <c r="DF269" s="269"/>
      <c r="DG269" s="269"/>
      <c r="DH269" s="269"/>
      <c r="DI269" s="269"/>
      <c r="DJ269" s="269"/>
      <c r="DK269" s="269"/>
      <c r="DL269" s="269"/>
      <c r="DM269" s="269"/>
      <c r="DN269" s="269"/>
      <c r="DO269" s="269"/>
      <c r="DP269" s="269"/>
      <c r="DQ269" s="269"/>
      <c r="DR269" s="269"/>
      <c r="DS269" s="269"/>
      <c r="DT269" s="269"/>
      <c r="DU269" s="269"/>
      <c r="DV269" s="269"/>
      <c r="DW269" s="269"/>
      <c r="DX269" s="269"/>
      <c r="DY269" s="269"/>
      <c r="DZ269" s="269"/>
      <c r="EA269" s="269"/>
      <c r="EB269" s="269"/>
      <c r="EC269" s="269"/>
      <c r="ED269" s="269"/>
      <c r="EE269" s="269"/>
      <c r="EF269" s="269"/>
      <c r="EG269" s="269"/>
      <c r="EH269" s="269"/>
      <c r="EI269" s="269"/>
      <c r="EJ269" s="269"/>
      <c r="EK269" s="269"/>
      <c r="EL269" s="269"/>
      <c r="EM269" s="269"/>
      <c r="EN269" s="269"/>
      <c r="EO269" s="269"/>
      <c r="EP269" s="269"/>
      <c r="EQ269" s="269"/>
      <c r="ER269" s="269"/>
      <c r="ES269" s="269"/>
      <c r="ET269" s="470"/>
      <c r="EU269" s="470"/>
      <c r="EV269" s="470"/>
      <c r="EW269" s="470"/>
      <c r="EX269" s="470"/>
      <c r="EY269" s="470"/>
      <c r="EZ269" s="470"/>
      <c r="FA269" s="470"/>
      <c r="FB269" s="470"/>
      <c r="FC269" s="470"/>
      <c r="FD269" s="470"/>
      <c r="FE269" s="470"/>
      <c r="FF269" s="470"/>
      <c r="FG269" s="470"/>
      <c r="FH269" s="470"/>
      <c r="FI269" s="470"/>
      <c r="FJ269" s="470"/>
      <c r="FK269" s="470"/>
      <c r="FL269" s="470"/>
      <c r="FM269" s="470"/>
      <c r="FN269" s="470"/>
      <c r="FO269" s="470"/>
      <c r="FP269" s="470"/>
      <c r="FQ269" s="269"/>
      <c r="FR269" s="543"/>
      <c r="FS269" s="269"/>
      <c r="FT269" s="544"/>
      <c r="FU269" s="545"/>
      <c r="FV269" s="80"/>
      <c r="FW269" s="80"/>
      <c r="FX269" s="80"/>
      <c r="FY269" s="80"/>
      <c r="FZ269" s="80"/>
      <c r="GA269" s="80"/>
      <c r="GB269" s="80"/>
      <c r="GC269" s="80"/>
      <c r="GD269" s="80"/>
      <c r="GE269" s="80"/>
      <c r="GF269" s="80"/>
      <c r="GG269" s="80"/>
      <c r="GH269" s="80"/>
      <c r="GI269" s="80"/>
      <c r="GJ269" s="80"/>
      <c r="GK269" s="80"/>
    </row>
    <row r="270" ht="15.75" customHeight="1">
      <c r="A270" s="572"/>
      <c r="B270" s="572"/>
      <c r="C270" s="269"/>
      <c r="D270" s="269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  <c r="AA270" s="80"/>
      <c r="AB270" s="80"/>
      <c r="AC270" s="80"/>
      <c r="AD270" s="80"/>
      <c r="AE270" s="269"/>
      <c r="AF270" s="269"/>
      <c r="AG270" s="269"/>
      <c r="AH270" s="269"/>
      <c r="AI270" s="269"/>
      <c r="AJ270" s="269"/>
      <c r="AK270" s="269"/>
      <c r="AL270" s="269"/>
      <c r="AM270" s="269"/>
      <c r="AN270" s="269"/>
      <c r="AO270" s="269"/>
      <c r="AP270" s="269"/>
      <c r="AQ270" s="269"/>
      <c r="AR270" s="269"/>
      <c r="AS270" s="269"/>
      <c r="AT270" s="269"/>
      <c r="AU270" s="269"/>
      <c r="AV270" s="269"/>
      <c r="AW270" s="269"/>
      <c r="AX270" s="269"/>
      <c r="AY270" s="269"/>
      <c r="AZ270" s="269"/>
      <c r="BA270" s="269"/>
      <c r="BB270" s="269"/>
      <c r="BC270" s="269"/>
      <c r="BD270" s="269"/>
      <c r="BE270" s="269"/>
      <c r="BF270" s="269"/>
      <c r="BG270" s="269"/>
      <c r="BH270" s="80"/>
      <c r="BI270" s="269"/>
      <c r="BJ270" s="269"/>
      <c r="BK270" s="269"/>
      <c r="BL270" s="269"/>
      <c r="BM270" s="269"/>
      <c r="BN270" s="269"/>
      <c r="BO270" s="269"/>
      <c r="BP270" s="269"/>
      <c r="BQ270" s="269"/>
      <c r="BR270" s="269"/>
      <c r="BS270" s="269"/>
      <c r="BT270" s="269"/>
      <c r="BU270" s="269"/>
      <c r="BV270" s="269"/>
      <c r="BW270" s="269"/>
      <c r="BX270" s="269"/>
      <c r="BY270" s="269"/>
      <c r="BZ270" s="269"/>
      <c r="CA270" s="269"/>
      <c r="CB270" s="269"/>
      <c r="CC270" s="269"/>
      <c r="CD270" s="269"/>
      <c r="CE270" s="269"/>
      <c r="CF270" s="269"/>
      <c r="CG270" s="269"/>
      <c r="CH270" s="269"/>
      <c r="CI270" s="269"/>
      <c r="CJ270" s="269"/>
      <c r="CK270" s="269"/>
      <c r="CL270" s="269"/>
      <c r="CM270" s="269"/>
      <c r="CN270" s="269"/>
      <c r="CO270" s="269"/>
      <c r="CP270" s="269"/>
      <c r="CQ270" s="269"/>
      <c r="CR270" s="269"/>
      <c r="CS270" s="269"/>
      <c r="CT270" s="269"/>
      <c r="CU270" s="269"/>
      <c r="CV270" s="269"/>
      <c r="CW270" s="269"/>
      <c r="CX270" s="269"/>
      <c r="CY270" s="269"/>
      <c r="CZ270" s="269"/>
      <c r="DA270" s="269"/>
      <c r="DB270" s="269"/>
      <c r="DC270" s="269"/>
      <c r="DD270" s="269"/>
      <c r="DE270" s="269"/>
      <c r="DF270" s="269"/>
      <c r="DG270" s="269"/>
      <c r="DH270" s="269"/>
      <c r="DI270" s="269"/>
      <c r="DJ270" s="269"/>
      <c r="DK270" s="269"/>
      <c r="DL270" s="269"/>
      <c r="DM270" s="269"/>
      <c r="DN270" s="269"/>
      <c r="DO270" s="269"/>
      <c r="DP270" s="269"/>
      <c r="DQ270" s="269"/>
      <c r="DR270" s="269"/>
      <c r="DS270" s="269"/>
      <c r="DT270" s="269"/>
      <c r="DU270" s="269"/>
      <c r="DV270" s="269"/>
      <c r="DW270" s="269"/>
      <c r="DX270" s="269"/>
      <c r="DY270" s="269"/>
      <c r="DZ270" s="269"/>
      <c r="EA270" s="269"/>
      <c r="EB270" s="269"/>
      <c r="EC270" s="269"/>
      <c r="ED270" s="269"/>
      <c r="EE270" s="269"/>
      <c r="EF270" s="269"/>
      <c r="EG270" s="269"/>
      <c r="EH270" s="269"/>
      <c r="EI270" s="269"/>
      <c r="EJ270" s="269"/>
      <c r="EK270" s="269"/>
      <c r="EL270" s="269"/>
      <c r="EM270" s="269"/>
      <c r="EN270" s="269"/>
      <c r="EO270" s="269"/>
      <c r="EP270" s="269"/>
      <c r="EQ270" s="269"/>
      <c r="ER270" s="269"/>
      <c r="ES270" s="269"/>
      <c r="ET270" s="470"/>
      <c r="EU270" s="470"/>
      <c r="EV270" s="470"/>
      <c r="EW270" s="470"/>
      <c r="EX270" s="470"/>
      <c r="EY270" s="470"/>
      <c r="EZ270" s="470"/>
      <c r="FA270" s="470"/>
      <c r="FB270" s="470"/>
      <c r="FC270" s="470"/>
      <c r="FD270" s="470"/>
      <c r="FE270" s="470"/>
      <c r="FF270" s="470"/>
      <c r="FG270" s="470"/>
      <c r="FH270" s="470"/>
      <c r="FI270" s="470"/>
      <c r="FJ270" s="470"/>
      <c r="FK270" s="470"/>
      <c r="FL270" s="470"/>
      <c r="FM270" s="470"/>
      <c r="FN270" s="470"/>
      <c r="FO270" s="470"/>
      <c r="FP270" s="470"/>
      <c r="FQ270" s="269"/>
      <c r="FR270" s="543"/>
      <c r="FS270" s="269"/>
      <c r="FT270" s="544"/>
      <c r="FU270" s="545"/>
      <c r="FV270" s="80"/>
      <c r="FW270" s="80"/>
      <c r="FX270" s="80"/>
      <c r="FY270" s="80"/>
      <c r="FZ270" s="80"/>
      <c r="GA270" s="80"/>
      <c r="GB270" s="80"/>
      <c r="GC270" s="80"/>
      <c r="GD270" s="80"/>
      <c r="GE270" s="80"/>
      <c r="GF270" s="80"/>
      <c r="GG270" s="80"/>
      <c r="GH270" s="80"/>
      <c r="GI270" s="80"/>
      <c r="GJ270" s="80"/>
      <c r="GK270" s="80"/>
    </row>
    <row r="271" ht="15.75" customHeight="1">
      <c r="A271" s="572"/>
      <c r="B271" s="572"/>
      <c r="C271" s="269"/>
      <c r="D271" s="269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  <c r="AA271" s="80"/>
      <c r="AB271" s="80"/>
      <c r="AC271" s="80"/>
      <c r="AD271" s="80"/>
      <c r="AE271" s="269"/>
      <c r="AF271" s="269"/>
      <c r="AG271" s="269"/>
      <c r="AH271" s="269"/>
      <c r="AI271" s="269"/>
      <c r="AJ271" s="269"/>
      <c r="AK271" s="269"/>
      <c r="AL271" s="269"/>
      <c r="AM271" s="269"/>
      <c r="AN271" s="269"/>
      <c r="AO271" s="269"/>
      <c r="AP271" s="269"/>
      <c r="AQ271" s="269"/>
      <c r="AR271" s="269"/>
      <c r="AS271" s="269"/>
      <c r="AT271" s="269"/>
      <c r="AU271" s="269"/>
      <c r="AV271" s="269"/>
      <c r="AW271" s="269"/>
      <c r="AX271" s="269"/>
      <c r="AY271" s="269"/>
      <c r="AZ271" s="269"/>
      <c r="BA271" s="269"/>
      <c r="BB271" s="269"/>
      <c r="BC271" s="269"/>
      <c r="BD271" s="269"/>
      <c r="BE271" s="269"/>
      <c r="BF271" s="269"/>
      <c r="BG271" s="269"/>
      <c r="BH271" s="80"/>
      <c r="BI271" s="269"/>
      <c r="BJ271" s="269"/>
      <c r="BK271" s="269"/>
      <c r="BL271" s="269"/>
      <c r="BM271" s="269"/>
      <c r="BN271" s="269"/>
      <c r="BO271" s="269"/>
      <c r="BP271" s="269"/>
      <c r="BQ271" s="269"/>
      <c r="BR271" s="269"/>
      <c r="BS271" s="269"/>
      <c r="BT271" s="269"/>
      <c r="BU271" s="269"/>
      <c r="BV271" s="269"/>
      <c r="BW271" s="269"/>
      <c r="BX271" s="269"/>
      <c r="BY271" s="269"/>
      <c r="BZ271" s="269"/>
      <c r="CA271" s="269"/>
      <c r="CB271" s="269"/>
      <c r="CC271" s="269"/>
      <c r="CD271" s="269"/>
      <c r="CE271" s="269"/>
      <c r="CF271" s="269"/>
      <c r="CG271" s="269"/>
      <c r="CH271" s="269"/>
      <c r="CI271" s="269"/>
      <c r="CJ271" s="269"/>
      <c r="CK271" s="269"/>
      <c r="CL271" s="269"/>
      <c r="CM271" s="269"/>
      <c r="CN271" s="269"/>
      <c r="CO271" s="269"/>
      <c r="CP271" s="269"/>
      <c r="CQ271" s="269"/>
      <c r="CR271" s="269"/>
      <c r="CS271" s="269"/>
      <c r="CT271" s="269"/>
      <c r="CU271" s="269"/>
      <c r="CV271" s="269"/>
      <c r="CW271" s="269"/>
      <c r="CX271" s="269"/>
      <c r="CY271" s="269"/>
      <c r="CZ271" s="269"/>
      <c r="DA271" s="269"/>
      <c r="DB271" s="269"/>
      <c r="DC271" s="269"/>
      <c r="DD271" s="269"/>
      <c r="DE271" s="269"/>
      <c r="DF271" s="269"/>
      <c r="DG271" s="269"/>
      <c r="DH271" s="269"/>
      <c r="DI271" s="269"/>
      <c r="DJ271" s="269"/>
      <c r="DK271" s="269"/>
      <c r="DL271" s="269"/>
      <c r="DM271" s="269"/>
      <c r="DN271" s="269"/>
      <c r="DO271" s="269"/>
      <c r="DP271" s="269"/>
      <c r="DQ271" s="269"/>
      <c r="DR271" s="269"/>
      <c r="DS271" s="269"/>
      <c r="DT271" s="269"/>
      <c r="DU271" s="269"/>
      <c r="DV271" s="269"/>
      <c r="DW271" s="269"/>
      <c r="DX271" s="269"/>
      <c r="DY271" s="269"/>
      <c r="DZ271" s="269"/>
      <c r="EA271" s="269"/>
      <c r="EB271" s="269"/>
      <c r="EC271" s="269"/>
      <c r="ED271" s="269"/>
      <c r="EE271" s="269"/>
      <c r="EF271" s="269"/>
      <c r="EG271" s="269"/>
      <c r="EH271" s="269"/>
      <c r="EI271" s="269"/>
      <c r="EJ271" s="269"/>
      <c r="EK271" s="269"/>
      <c r="EL271" s="269"/>
      <c r="EM271" s="269"/>
      <c r="EN271" s="269"/>
      <c r="EO271" s="269"/>
      <c r="EP271" s="269"/>
      <c r="EQ271" s="269"/>
      <c r="ER271" s="269"/>
      <c r="ES271" s="269"/>
      <c r="ET271" s="470"/>
      <c r="EU271" s="470"/>
      <c r="EV271" s="470"/>
      <c r="EW271" s="470"/>
      <c r="EX271" s="470"/>
      <c r="EY271" s="470"/>
      <c r="EZ271" s="470"/>
      <c r="FA271" s="470"/>
      <c r="FB271" s="470"/>
      <c r="FC271" s="470"/>
      <c r="FD271" s="470"/>
      <c r="FE271" s="470"/>
      <c r="FF271" s="470"/>
      <c r="FG271" s="470"/>
      <c r="FH271" s="470"/>
      <c r="FI271" s="470"/>
      <c r="FJ271" s="470"/>
      <c r="FK271" s="470"/>
      <c r="FL271" s="470"/>
      <c r="FM271" s="470"/>
      <c r="FN271" s="470"/>
      <c r="FO271" s="470"/>
      <c r="FP271" s="470"/>
      <c r="FQ271" s="269"/>
      <c r="FR271" s="543"/>
      <c r="FS271" s="269"/>
      <c r="FT271" s="544"/>
      <c r="FU271" s="545"/>
      <c r="FV271" s="80"/>
      <c r="FW271" s="80"/>
      <c r="FX271" s="80"/>
      <c r="FY271" s="80"/>
      <c r="FZ271" s="80"/>
      <c r="GA271" s="80"/>
      <c r="GB271" s="80"/>
      <c r="GC271" s="80"/>
      <c r="GD271" s="80"/>
      <c r="GE271" s="80"/>
      <c r="GF271" s="80"/>
      <c r="GG271" s="80"/>
      <c r="GH271" s="80"/>
      <c r="GI271" s="80"/>
      <c r="GJ271" s="80"/>
      <c r="GK271" s="80"/>
    </row>
    <row r="272" ht="15.75" customHeight="1">
      <c r="A272" s="572"/>
      <c r="B272" s="572"/>
      <c r="C272" s="269"/>
      <c r="D272" s="269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  <c r="AA272" s="80"/>
      <c r="AB272" s="80"/>
      <c r="AC272" s="80"/>
      <c r="AD272" s="80"/>
      <c r="AE272" s="269"/>
      <c r="AF272" s="269"/>
      <c r="AG272" s="269"/>
      <c r="AH272" s="269"/>
      <c r="AI272" s="269"/>
      <c r="AJ272" s="269"/>
      <c r="AK272" s="269"/>
      <c r="AL272" s="269"/>
      <c r="AM272" s="269"/>
      <c r="AN272" s="269"/>
      <c r="AO272" s="269"/>
      <c r="AP272" s="269"/>
      <c r="AQ272" s="269"/>
      <c r="AR272" s="269"/>
      <c r="AS272" s="269"/>
      <c r="AT272" s="269"/>
      <c r="AU272" s="269"/>
      <c r="AV272" s="269"/>
      <c r="AW272" s="269"/>
      <c r="AX272" s="269"/>
      <c r="AY272" s="269"/>
      <c r="AZ272" s="269"/>
      <c r="BA272" s="269"/>
      <c r="BB272" s="269"/>
      <c r="BC272" s="269"/>
      <c r="BD272" s="269"/>
      <c r="BE272" s="269"/>
      <c r="BF272" s="269"/>
      <c r="BG272" s="269"/>
      <c r="BH272" s="80"/>
      <c r="BI272" s="269"/>
      <c r="BJ272" s="269"/>
      <c r="BK272" s="269"/>
      <c r="BL272" s="269"/>
      <c r="BM272" s="269"/>
      <c r="BN272" s="269"/>
      <c r="BO272" s="269"/>
      <c r="BP272" s="269"/>
      <c r="BQ272" s="269"/>
      <c r="BR272" s="269"/>
      <c r="BS272" s="269"/>
      <c r="BT272" s="269"/>
      <c r="BU272" s="269"/>
      <c r="BV272" s="269"/>
      <c r="BW272" s="269"/>
      <c r="BX272" s="269"/>
      <c r="BY272" s="269"/>
      <c r="BZ272" s="269"/>
      <c r="CA272" s="269"/>
      <c r="CB272" s="269"/>
      <c r="CC272" s="269"/>
      <c r="CD272" s="269"/>
      <c r="CE272" s="269"/>
      <c r="CF272" s="269"/>
      <c r="CG272" s="269"/>
      <c r="CH272" s="269"/>
      <c r="CI272" s="269"/>
      <c r="CJ272" s="269"/>
      <c r="CK272" s="269"/>
      <c r="CL272" s="269"/>
      <c r="CM272" s="269"/>
      <c r="CN272" s="269"/>
      <c r="CO272" s="269"/>
      <c r="CP272" s="269"/>
      <c r="CQ272" s="269"/>
      <c r="CR272" s="269"/>
      <c r="CS272" s="269"/>
      <c r="CT272" s="269"/>
      <c r="CU272" s="269"/>
      <c r="CV272" s="269"/>
      <c r="CW272" s="269"/>
      <c r="CX272" s="269"/>
      <c r="CY272" s="269"/>
      <c r="CZ272" s="269"/>
      <c r="DA272" s="269"/>
      <c r="DB272" s="269"/>
      <c r="DC272" s="269"/>
      <c r="DD272" s="269"/>
      <c r="DE272" s="269"/>
      <c r="DF272" s="269"/>
      <c r="DG272" s="269"/>
      <c r="DH272" s="269"/>
      <c r="DI272" s="269"/>
      <c r="DJ272" s="269"/>
      <c r="DK272" s="269"/>
      <c r="DL272" s="269"/>
      <c r="DM272" s="269"/>
      <c r="DN272" s="269"/>
      <c r="DO272" s="269"/>
      <c r="DP272" s="269"/>
      <c r="DQ272" s="269"/>
      <c r="DR272" s="269"/>
      <c r="DS272" s="269"/>
      <c r="DT272" s="269"/>
      <c r="DU272" s="269"/>
      <c r="DV272" s="269"/>
      <c r="DW272" s="269"/>
      <c r="DX272" s="269"/>
      <c r="DY272" s="269"/>
      <c r="DZ272" s="269"/>
      <c r="EA272" s="269"/>
      <c r="EB272" s="269"/>
      <c r="EC272" s="269"/>
      <c r="ED272" s="269"/>
      <c r="EE272" s="269"/>
      <c r="EF272" s="269"/>
      <c r="EG272" s="269"/>
      <c r="EH272" s="269"/>
      <c r="EI272" s="269"/>
      <c r="EJ272" s="269"/>
      <c r="EK272" s="269"/>
      <c r="EL272" s="269"/>
      <c r="EM272" s="269"/>
      <c r="EN272" s="269"/>
      <c r="EO272" s="269"/>
      <c r="EP272" s="269"/>
      <c r="EQ272" s="269"/>
      <c r="ER272" s="269"/>
      <c r="ES272" s="269"/>
      <c r="ET272" s="470"/>
      <c r="EU272" s="470"/>
      <c r="EV272" s="470"/>
      <c r="EW272" s="470"/>
      <c r="EX272" s="470"/>
      <c r="EY272" s="470"/>
      <c r="EZ272" s="470"/>
      <c r="FA272" s="470"/>
      <c r="FB272" s="470"/>
      <c r="FC272" s="470"/>
      <c r="FD272" s="470"/>
      <c r="FE272" s="470"/>
      <c r="FF272" s="470"/>
      <c r="FG272" s="470"/>
      <c r="FH272" s="470"/>
      <c r="FI272" s="470"/>
      <c r="FJ272" s="470"/>
      <c r="FK272" s="470"/>
      <c r="FL272" s="470"/>
      <c r="FM272" s="470"/>
      <c r="FN272" s="470"/>
      <c r="FO272" s="470"/>
      <c r="FP272" s="470"/>
      <c r="FQ272" s="269"/>
      <c r="FR272" s="543"/>
      <c r="FS272" s="269"/>
      <c r="FT272" s="544"/>
      <c r="FU272" s="545"/>
      <c r="FV272" s="80"/>
      <c r="FW272" s="80"/>
      <c r="FX272" s="80"/>
      <c r="FY272" s="80"/>
      <c r="FZ272" s="80"/>
      <c r="GA272" s="80"/>
      <c r="GB272" s="80"/>
      <c r="GC272" s="80"/>
      <c r="GD272" s="80"/>
      <c r="GE272" s="80"/>
      <c r="GF272" s="80"/>
      <c r="GG272" s="80"/>
      <c r="GH272" s="80"/>
      <c r="GI272" s="80"/>
      <c r="GJ272" s="80"/>
      <c r="GK272" s="80"/>
    </row>
    <row r="273" ht="15.75" customHeight="1">
      <c r="A273" s="572"/>
      <c r="B273" s="572"/>
      <c r="C273" s="269"/>
      <c r="D273" s="269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  <c r="AA273" s="80"/>
      <c r="AB273" s="80"/>
      <c r="AC273" s="80"/>
      <c r="AD273" s="80"/>
      <c r="AE273" s="269"/>
      <c r="AF273" s="269"/>
      <c r="AG273" s="269"/>
      <c r="AH273" s="269"/>
      <c r="AI273" s="269"/>
      <c r="AJ273" s="269"/>
      <c r="AK273" s="269"/>
      <c r="AL273" s="269"/>
      <c r="AM273" s="269"/>
      <c r="AN273" s="269"/>
      <c r="AO273" s="269"/>
      <c r="AP273" s="269"/>
      <c r="AQ273" s="269"/>
      <c r="AR273" s="269"/>
      <c r="AS273" s="269"/>
      <c r="AT273" s="269"/>
      <c r="AU273" s="269"/>
      <c r="AV273" s="269"/>
      <c r="AW273" s="269"/>
      <c r="AX273" s="269"/>
      <c r="AY273" s="269"/>
      <c r="AZ273" s="269"/>
      <c r="BA273" s="269"/>
      <c r="BB273" s="269"/>
      <c r="BC273" s="269"/>
      <c r="BD273" s="269"/>
      <c r="BE273" s="269"/>
      <c r="BF273" s="269"/>
      <c r="BG273" s="269"/>
      <c r="BH273" s="80"/>
      <c r="BI273" s="269"/>
      <c r="BJ273" s="269"/>
      <c r="BK273" s="269"/>
      <c r="BL273" s="269"/>
      <c r="BM273" s="269"/>
      <c r="BN273" s="269"/>
      <c r="BO273" s="269"/>
      <c r="BP273" s="269"/>
      <c r="BQ273" s="269"/>
      <c r="BR273" s="269"/>
      <c r="BS273" s="269"/>
      <c r="BT273" s="269"/>
      <c r="BU273" s="269"/>
      <c r="BV273" s="269"/>
      <c r="BW273" s="269"/>
      <c r="BX273" s="269"/>
      <c r="BY273" s="269"/>
      <c r="BZ273" s="269"/>
      <c r="CA273" s="269"/>
      <c r="CB273" s="269"/>
      <c r="CC273" s="269"/>
      <c r="CD273" s="269"/>
      <c r="CE273" s="269"/>
      <c r="CF273" s="269"/>
      <c r="CG273" s="269"/>
      <c r="CH273" s="269"/>
      <c r="CI273" s="269"/>
      <c r="CJ273" s="269"/>
      <c r="CK273" s="269"/>
      <c r="CL273" s="269"/>
      <c r="CM273" s="269"/>
      <c r="CN273" s="269"/>
      <c r="CO273" s="269"/>
      <c r="CP273" s="269"/>
      <c r="CQ273" s="269"/>
      <c r="CR273" s="269"/>
      <c r="CS273" s="269"/>
      <c r="CT273" s="269"/>
      <c r="CU273" s="269"/>
      <c r="CV273" s="269"/>
      <c r="CW273" s="269"/>
      <c r="CX273" s="269"/>
      <c r="CY273" s="269"/>
      <c r="CZ273" s="269"/>
      <c r="DA273" s="269"/>
      <c r="DB273" s="269"/>
      <c r="DC273" s="269"/>
      <c r="DD273" s="269"/>
      <c r="DE273" s="269"/>
      <c r="DF273" s="269"/>
      <c r="DG273" s="269"/>
      <c r="DH273" s="269"/>
      <c r="DI273" s="269"/>
      <c r="DJ273" s="269"/>
      <c r="DK273" s="269"/>
      <c r="DL273" s="269"/>
      <c r="DM273" s="269"/>
      <c r="DN273" s="269"/>
      <c r="DO273" s="269"/>
      <c r="DP273" s="269"/>
      <c r="DQ273" s="269"/>
      <c r="DR273" s="269"/>
      <c r="DS273" s="269"/>
      <c r="DT273" s="269"/>
      <c r="DU273" s="269"/>
      <c r="DV273" s="269"/>
      <c r="DW273" s="269"/>
      <c r="DX273" s="269"/>
      <c r="DY273" s="269"/>
      <c r="DZ273" s="269"/>
      <c r="EA273" s="269"/>
      <c r="EB273" s="269"/>
      <c r="EC273" s="269"/>
      <c r="ED273" s="269"/>
      <c r="EE273" s="269"/>
      <c r="EF273" s="269"/>
      <c r="EG273" s="269"/>
      <c r="EH273" s="269"/>
      <c r="EI273" s="269"/>
      <c r="EJ273" s="269"/>
      <c r="EK273" s="269"/>
      <c r="EL273" s="269"/>
      <c r="EM273" s="269"/>
      <c r="EN273" s="269"/>
      <c r="EO273" s="269"/>
      <c r="EP273" s="269"/>
      <c r="EQ273" s="269"/>
      <c r="ER273" s="269"/>
      <c r="ES273" s="269"/>
      <c r="ET273" s="470"/>
      <c r="EU273" s="470"/>
      <c r="EV273" s="470"/>
      <c r="EW273" s="470"/>
      <c r="EX273" s="470"/>
      <c r="EY273" s="470"/>
      <c r="EZ273" s="470"/>
      <c r="FA273" s="470"/>
      <c r="FB273" s="470"/>
      <c r="FC273" s="470"/>
      <c r="FD273" s="470"/>
      <c r="FE273" s="470"/>
      <c r="FF273" s="470"/>
      <c r="FG273" s="470"/>
      <c r="FH273" s="470"/>
      <c r="FI273" s="470"/>
      <c r="FJ273" s="470"/>
      <c r="FK273" s="470"/>
      <c r="FL273" s="470"/>
      <c r="FM273" s="470"/>
      <c r="FN273" s="470"/>
      <c r="FO273" s="470"/>
      <c r="FP273" s="470"/>
      <c r="FQ273" s="269"/>
      <c r="FR273" s="543"/>
      <c r="FS273" s="269"/>
      <c r="FT273" s="544"/>
      <c r="FU273" s="545"/>
      <c r="FV273" s="80"/>
      <c r="FW273" s="80"/>
      <c r="FX273" s="80"/>
      <c r="FY273" s="80"/>
      <c r="FZ273" s="80"/>
      <c r="GA273" s="80"/>
      <c r="GB273" s="80"/>
      <c r="GC273" s="80"/>
      <c r="GD273" s="80"/>
      <c r="GE273" s="80"/>
      <c r="GF273" s="80"/>
      <c r="GG273" s="80"/>
      <c r="GH273" s="80"/>
      <c r="GI273" s="80"/>
      <c r="GJ273" s="80"/>
      <c r="GK273" s="80"/>
    </row>
    <row r="274" ht="15.75" customHeight="1">
      <c r="A274" s="572"/>
      <c r="B274" s="572"/>
      <c r="C274" s="269"/>
      <c r="D274" s="269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  <c r="AA274" s="80"/>
      <c r="AB274" s="80"/>
      <c r="AC274" s="80"/>
      <c r="AD274" s="80"/>
      <c r="AE274" s="269"/>
      <c r="AF274" s="269"/>
      <c r="AG274" s="269"/>
      <c r="AH274" s="269"/>
      <c r="AI274" s="269"/>
      <c r="AJ274" s="269"/>
      <c r="AK274" s="269"/>
      <c r="AL274" s="269"/>
      <c r="AM274" s="269"/>
      <c r="AN274" s="269"/>
      <c r="AO274" s="269"/>
      <c r="AP274" s="269"/>
      <c r="AQ274" s="269"/>
      <c r="AR274" s="269"/>
      <c r="AS274" s="269"/>
      <c r="AT274" s="269"/>
      <c r="AU274" s="269"/>
      <c r="AV274" s="269"/>
      <c r="AW274" s="269"/>
      <c r="AX274" s="269"/>
      <c r="AY274" s="269"/>
      <c r="AZ274" s="269"/>
      <c r="BA274" s="269"/>
      <c r="BB274" s="269"/>
      <c r="BC274" s="269"/>
      <c r="BD274" s="269"/>
      <c r="BE274" s="269"/>
      <c r="BF274" s="269"/>
      <c r="BG274" s="269"/>
      <c r="BH274" s="80"/>
      <c r="BI274" s="269"/>
      <c r="BJ274" s="269"/>
      <c r="BK274" s="269"/>
      <c r="BL274" s="269"/>
      <c r="BM274" s="269"/>
      <c r="BN274" s="269"/>
      <c r="BO274" s="269"/>
      <c r="BP274" s="269"/>
      <c r="BQ274" s="269"/>
      <c r="BR274" s="269"/>
      <c r="BS274" s="269"/>
      <c r="BT274" s="269"/>
      <c r="BU274" s="269"/>
      <c r="BV274" s="269"/>
      <c r="BW274" s="269"/>
      <c r="BX274" s="269"/>
      <c r="BY274" s="269"/>
      <c r="BZ274" s="269"/>
      <c r="CA274" s="269"/>
      <c r="CB274" s="269"/>
      <c r="CC274" s="269"/>
      <c r="CD274" s="269"/>
      <c r="CE274" s="269"/>
      <c r="CF274" s="269"/>
      <c r="CG274" s="269"/>
      <c r="CH274" s="269"/>
      <c r="CI274" s="269"/>
      <c r="CJ274" s="269"/>
      <c r="CK274" s="269"/>
      <c r="CL274" s="269"/>
      <c r="CM274" s="269"/>
      <c r="CN274" s="269"/>
      <c r="CO274" s="269"/>
      <c r="CP274" s="269"/>
      <c r="CQ274" s="269"/>
      <c r="CR274" s="269"/>
      <c r="CS274" s="269"/>
      <c r="CT274" s="269"/>
      <c r="CU274" s="269"/>
      <c r="CV274" s="269"/>
      <c r="CW274" s="269"/>
      <c r="CX274" s="269"/>
      <c r="CY274" s="269"/>
      <c r="CZ274" s="269"/>
      <c r="DA274" s="269"/>
      <c r="DB274" s="269"/>
      <c r="DC274" s="269"/>
      <c r="DD274" s="269"/>
      <c r="DE274" s="269"/>
      <c r="DF274" s="269"/>
      <c r="DG274" s="269"/>
      <c r="DH274" s="269"/>
      <c r="DI274" s="269"/>
      <c r="DJ274" s="269"/>
      <c r="DK274" s="269"/>
      <c r="DL274" s="269"/>
      <c r="DM274" s="269"/>
      <c r="DN274" s="269"/>
      <c r="DO274" s="269"/>
      <c r="DP274" s="269"/>
      <c r="DQ274" s="269"/>
      <c r="DR274" s="269"/>
      <c r="DS274" s="269"/>
      <c r="DT274" s="269"/>
      <c r="DU274" s="269"/>
      <c r="DV274" s="269"/>
      <c r="DW274" s="269"/>
      <c r="DX274" s="269"/>
      <c r="DY274" s="269"/>
      <c r="DZ274" s="269"/>
      <c r="EA274" s="269"/>
      <c r="EB274" s="269"/>
      <c r="EC274" s="269"/>
      <c r="ED274" s="269"/>
      <c r="EE274" s="269"/>
      <c r="EF274" s="269"/>
      <c r="EG274" s="269"/>
      <c r="EH274" s="269"/>
      <c r="EI274" s="269"/>
      <c r="EJ274" s="269"/>
      <c r="EK274" s="269"/>
      <c r="EL274" s="269"/>
      <c r="EM274" s="269"/>
      <c r="EN274" s="269"/>
      <c r="EO274" s="269"/>
      <c r="EP274" s="269"/>
      <c r="EQ274" s="269"/>
      <c r="ER274" s="269"/>
      <c r="ES274" s="269"/>
      <c r="ET274" s="470"/>
      <c r="EU274" s="470"/>
      <c r="EV274" s="470"/>
      <c r="EW274" s="470"/>
      <c r="EX274" s="470"/>
      <c r="EY274" s="470"/>
      <c r="EZ274" s="470"/>
      <c r="FA274" s="470"/>
      <c r="FB274" s="470"/>
      <c r="FC274" s="470"/>
      <c r="FD274" s="470"/>
      <c r="FE274" s="470"/>
      <c r="FF274" s="470"/>
      <c r="FG274" s="470"/>
      <c r="FH274" s="470"/>
      <c r="FI274" s="470"/>
      <c r="FJ274" s="470"/>
      <c r="FK274" s="470"/>
      <c r="FL274" s="470"/>
      <c r="FM274" s="470"/>
      <c r="FN274" s="470"/>
      <c r="FO274" s="470"/>
      <c r="FP274" s="470"/>
      <c r="FQ274" s="269"/>
      <c r="FR274" s="543"/>
      <c r="FS274" s="269"/>
      <c r="FT274" s="544"/>
      <c r="FU274" s="545"/>
      <c r="FV274" s="80"/>
      <c r="FW274" s="80"/>
      <c r="FX274" s="80"/>
      <c r="FY274" s="80"/>
      <c r="FZ274" s="80"/>
      <c r="GA274" s="80"/>
      <c r="GB274" s="80"/>
      <c r="GC274" s="80"/>
      <c r="GD274" s="80"/>
      <c r="GE274" s="80"/>
      <c r="GF274" s="80"/>
      <c r="GG274" s="80"/>
      <c r="GH274" s="80"/>
      <c r="GI274" s="80"/>
      <c r="GJ274" s="80"/>
      <c r="GK274" s="80"/>
    </row>
    <row r="275" ht="15.75" customHeight="1">
      <c r="A275" s="572"/>
      <c r="B275" s="572"/>
      <c r="C275" s="269"/>
      <c r="D275" s="269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  <c r="AA275" s="80"/>
      <c r="AB275" s="80"/>
      <c r="AC275" s="80"/>
      <c r="AD275" s="80"/>
      <c r="AE275" s="269"/>
      <c r="AF275" s="269"/>
      <c r="AG275" s="269"/>
      <c r="AH275" s="269"/>
      <c r="AI275" s="269"/>
      <c r="AJ275" s="269"/>
      <c r="AK275" s="269"/>
      <c r="AL275" s="269"/>
      <c r="AM275" s="269"/>
      <c r="AN275" s="269"/>
      <c r="AO275" s="269"/>
      <c r="AP275" s="269"/>
      <c r="AQ275" s="269"/>
      <c r="AR275" s="269"/>
      <c r="AS275" s="269"/>
      <c r="AT275" s="269"/>
      <c r="AU275" s="269"/>
      <c r="AV275" s="269"/>
      <c r="AW275" s="269"/>
      <c r="AX275" s="269"/>
      <c r="AY275" s="269"/>
      <c r="AZ275" s="269"/>
      <c r="BA275" s="269"/>
      <c r="BB275" s="269"/>
      <c r="BC275" s="269"/>
      <c r="BD275" s="269"/>
      <c r="BE275" s="269"/>
      <c r="BF275" s="269"/>
      <c r="BG275" s="269"/>
      <c r="BH275" s="80"/>
      <c r="BI275" s="269"/>
      <c r="BJ275" s="269"/>
      <c r="BK275" s="269"/>
      <c r="BL275" s="269"/>
      <c r="BM275" s="269"/>
      <c r="BN275" s="269"/>
      <c r="BO275" s="269"/>
      <c r="BP275" s="269"/>
      <c r="BQ275" s="269"/>
      <c r="BR275" s="269"/>
      <c r="BS275" s="269"/>
      <c r="BT275" s="269"/>
      <c r="BU275" s="269"/>
      <c r="BV275" s="269"/>
      <c r="BW275" s="269"/>
      <c r="BX275" s="269"/>
      <c r="BY275" s="269"/>
      <c r="BZ275" s="269"/>
      <c r="CA275" s="269"/>
      <c r="CB275" s="269"/>
      <c r="CC275" s="269"/>
      <c r="CD275" s="269"/>
      <c r="CE275" s="269"/>
      <c r="CF275" s="269"/>
      <c r="CG275" s="269"/>
      <c r="CH275" s="269"/>
      <c r="CI275" s="269"/>
      <c r="CJ275" s="269"/>
      <c r="CK275" s="269"/>
      <c r="CL275" s="269"/>
      <c r="CM275" s="269"/>
      <c r="CN275" s="269"/>
      <c r="CO275" s="269"/>
      <c r="CP275" s="269"/>
      <c r="CQ275" s="269"/>
      <c r="CR275" s="269"/>
      <c r="CS275" s="269"/>
      <c r="CT275" s="269"/>
      <c r="CU275" s="269"/>
      <c r="CV275" s="269"/>
      <c r="CW275" s="269"/>
      <c r="CX275" s="269"/>
      <c r="CY275" s="269"/>
      <c r="CZ275" s="269"/>
      <c r="DA275" s="269"/>
      <c r="DB275" s="269"/>
      <c r="DC275" s="269"/>
      <c r="DD275" s="269"/>
      <c r="DE275" s="269"/>
      <c r="DF275" s="269"/>
      <c r="DG275" s="269"/>
      <c r="DH275" s="269"/>
      <c r="DI275" s="269"/>
      <c r="DJ275" s="269"/>
      <c r="DK275" s="269"/>
      <c r="DL275" s="269"/>
      <c r="DM275" s="269"/>
      <c r="DN275" s="269"/>
      <c r="DO275" s="269"/>
      <c r="DP275" s="269"/>
      <c r="DQ275" s="269"/>
      <c r="DR275" s="269"/>
      <c r="DS275" s="269"/>
      <c r="DT275" s="269"/>
      <c r="DU275" s="269"/>
      <c r="DV275" s="269"/>
      <c r="DW275" s="269"/>
      <c r="DX275" s="269"/>
      <c r="DY275" s="269"/>
      <c r="DZ275" s="269"/>
      <c r="EA275" s="269"/>
      <c r="EB275" s="269"/>
      <c r="EC275" s="269"/>
      <c r="ED275" s="269"/>
      <c r="EE275" s="269"/>
      <c r="EF275" s="269"/>
      <c r="EG275" s="269"/>
      <c r="EH275" s="269"/>
      <c r="EI275" s="269"/>
      <c r="EJ275" s="269"/>
      <c r="EK275" s="269"/>
      <c r="EL275" s="269"/>
      <c r="EM275" s="269"/>
      <c r="EN275" s="269"/>
      <c r="EO275" s="269"/>
      <c r="EP275" s="269"/>
      <c r="EQ275" s="269"/>
      <c r="ER275" s="269"/>
      <c r="ES275" s="269"/>
      <c r="ET275" s="470"/>
      <c r="EU275" s="470"/>
      <c r="EV275" s="470"/>
      <c r="EW275" s="470"/>
      <c r="EX275" s="470"/>
      <c r="EY275" s="470"/>
      <c r="EZ275" s="470"/>
      <c r="FA275" s="470"/>
      <c r="FB275" s="470"/>
      <c r="FC275" s="470"/>
      <c r="FD275" s="470"/>
      <c r="FE275" s="470"/>
      <c r="FF275" s="470"/>
      <c r="FG275" s="470"/>
      <c r="FH275" s="470"/>
      <c r="FI275" s="470"/>
      <c r="FJ275" s="470"/>
      <c r="FK275" s="470"/>
      <c r="FL275" s="470"/>
      <c r="FM275" s="470"/>
      <c r="FN275" s="470"/>
      <c r="FO275" s="470"/>
      <c r="FP275" s="470"/>
      <c r="FQ275" s="269"/>
      <c r="FR275" s="543"/>
      <c r="FS275" s="269"/>
      <c r="FT275" s="544"/>
      <c r="FU275" s="545"/>
      <c r="FV275" s="80"/>
      <c r="FW275" s="80"/>
      <c r="FX275" s="80"/>
      <c r="FY275" s="80"/>
      <c r="FZ275" s="80"/>
      <c r="GA275" s="80"/>
      <c r="GB275" s="80"/>
      <c r="GC275" s="80"/>
      <c r="GD275" s="80"/>
      <c r="GE275" s="80"/>
      <c r="GF275" s="80"/>
      <c r="GG275" s="80"/>
      <c r="GH275" s="80"/>
      <c r="GI275" s="80"/>
      <c r="GJ275" s="80"/>
      <c r="GK275" s="80"/>
    </row>
    <row r="276" ht="15.75" customHeight="1">
      <c r="A276" s="572"/>
      <c r="B276" s="572"/>
      <c r="C276" s="269"/>
      <c r="D276" s="269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  <c r="AA276" s="80"/>
      <c r="AB276" s="80"/>
      <c r="AC276" s="80"/>
      <c r="AD276" s="80"/>
      <c r="AE276" s="269"/>
      <c r="AF276" s="269"/>
      <c r="AG276" s="269"/>
      <c r="AH276" s="269"/>
      <c r="AI276" s="269"/>
      <c r="AJ276" s="269"/>
      <c r="AK276" s="269"/>
      <c r="AL276" s="269"/>
      <c r="AM276" s="269"/>
      <c r="AN276" s="269"/>
      <c r="AO276" s="269"/>
      <c r="AP276" s="269"/>
      <c r="AQ276" s="269"/>
      <c r="AR276" s="269"/>
      <c r="AS276" s="269"/>
      <c r="AT276" s="269"/>
      <c r="AU276" s="269"/>
      <c r="AV276" s="269"/>
      <c r="AW276" s="269"/>
      <c r="AX276" s="269"/>
      <c r="AY276" s="269"/>
      <c r="AZ276" s="269"/>
      <c r="BA276" s="269"/>
      <c r="BB276" s="269"/>
      <c r="BC276" s="269"/>
      <c r="BD276" s="269"/>
      <c r="BE276" s="269"/>
      <c r="BF276" s="269"/>
      <c r="BG276" s="269"/>
      <c r="BH276" s="80"/>
      <c r="BI276" s="269"/>
      <c r="BJ276" s="269"/>
      <c r="BK276" s="269"/>
      <c r="BL276" s="269"/>
      <c r="BM276" s="269"/>
      <c r="BN276" s="269"/>
      <c r="BO276" s="269"/>
      <c r="BP276" s="269"/>
      <c r="BQ276" s="269"/>
      <c r="BR276" s="269"/>
      <c r="BS276" s="269"/>
      <c r="BT276" s="269"/>
      <c r="BU276" s="269"/>
      <c r="BV276" s="269"/>
      <c r="BW276" s="269"/>
      <c r="BX276" s="269"/>
      <c r="BY276" s="269"/>
      <c r="BZ276" s="269"/>
      <c r="CA276" s="269"/>
      <c r="CB276" s="269"/>
      <c r="CC276" s="269"/>
      <c r="CD276" s="269"/>
      <c r="CE276" s="269"/>
      <c r="CF276" s="269"/>
      <c r="CG276" s="269"/>
      <c r="CH276" s="269"/>
      <c r="CI276" s="269"/>
      <c r="CJ276" s="269"/>
      <c r="CK276" s="269"/>
      <c r="CL276" s="269"/>
      <c r="CM276" s="269"/>
      <c r="CN276" s="269"/>
      <c r="CO276" s="269"/>
      <c r="CP276" s="269"/>
      <c r="CQ276" s="269"/>
      <c r="CR276" s="269"/>
      <c r="CS276" s="269"/>
      <c r="CT276" s="269"/>
      <c r="CU276" s="269"/>
      <c r="CV276" s="269"/>
      <c r="CW276" s="269"/>
      <c r="CX276" s="269"/>
      <c r="CY276" s="269"/>
      <c r="CZ276" s="269"/>
      <c r="DA276" s="269"/>
      <c r="DB276" s="269"/>
      <c r="DC276" s="269"/>
      <c r="DD276" s="269"/>
      <c r="DE276" s="269"/>
      <c r="DF276" s="269"/>
      <c r="DG276" s="269"/>
      <c r="DH276" s="269"/>
      <c r="DI276" s="269"/>
      <c r="DJ276" s="269"/>
      <c r="DK276" s="269"/>
      <c r="DL276" s="269"/>
      <c r="DM276" s="269"/>
      <c r="DN276" s="269"/>
      <c r="DO276" s="269"/>
      <c r="DP276" s="269"/>
      <c r="DQ276" s="269"/>
      <c r="DR276" s="269"/>
      <c r="DS276" s="269"/>
      <c r="DT276" s="269"/>
      <c r="DU276" s="269"/>
      <c r="DV276" s="269"/>
      <c r="DW276" s="269"/>
      <c r="DX276" s="269"/>
      <c r="DY276" s="269"/>
      <c r="DZ276" s="269"/>
      <c r="EA276" s="269"/>
      <c r="EB276" s="269"/>
      <c r="EC276" s="269"/>
      <c r="ED276" s="269"/>
      <c r="EE276" s="269"/>
      <c r="EF276" s="269"/>
      <c r="EG276" s="269"/>
      <c r="EH276" s="269"/>
      <c r="EI276" s="269"/>
      <c r="EJ276" s="269"/>
      <c r="EK276" s="269"/>
      <c r="EL276" s="269"/>
      <c r="EM276" s="269"/>
      <c r="EN276" s="269"/>
      <c r="EO276" s="269"/>
      <c r="EP276" s="269"/>
      <c r="EQ276" s="269"/>
      <c r="ER276" s="269"/>
      <c r="ES276" s="269"/>
      <c r="ET276" s="470"/>
      <c r="EU276" s="470"/>
      <c r="EV276" s="470"/>
      <c r="EW276" s="470"/>
      <c r="EX276" s="470"/>
      <c r="EY276" s="470"/>
      <c r="EZ276" s="470"/>
      <c r="FA276" s="470"/>
      <c r="FB276" s="470"/>
      <c r="FC276" s="470"/>
      <c r="FD276" s="470"/>
      <c r="FE276" s="470"/>
      <c r="FF276" s="470"/>
      <c r="FG276" s="470"/>
      <c r="FH276" s="470"/>
      <c r="FI276" s="470"/>
      <c r="FJ276" s="470"/>
      <c r="FK276" s="470"/>
      <c r="FL276" s="470"/>
      <c r="FM276" s="470"/>
      <c r="FN276" s="470"/>
      <c r="FO276" s="470"/>
      <c r="FP276" s="470"/>
      <c r="FQ276" s="269"/>
      <c r="FR276" s="543"/>
      <c r="FS276" s="269"/>
      <c r="FT276" s="544"/>
      <c r="FU276" s="545"/>
      <c r="FV276" s="80"/>
      <c r="FW276" s="80"/>
      <c r="FX276" s="80"/>
      <c r="FY276" s="80"/>
      <c r="FZ276" s="80"/>
      <c r="GA276" s="80"/>
      <c r="GB276" s="80"/>
      <c r="GC276" s="80"/>
      <c r="GD276" s="80"/>
      <c r="GE276" s="80"/>
      <c r="GF276" s="80"/>
      <c r="GG276" s="80"/>
      <c r="GH276" s="80"/>
      <c r="GI276" s="80"/>
      <c r="GJ276" s="80"/>
      <c r="GK276" s="80"/>
    </row>
    <row r="277" ht="15.75" customHeight="1">
      <c r="A277" s="572"/>
      <c r="B277" s="572"/>
      <c r="C277" s="269"/>
      <c r="D277" s="269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  <c r="AA277" s="80"/>
      <c r="AB277" s="80"/>
      <c r="AC277" s="80"/>
      <c r="AD277" s="80"/>
      <c r="AE277" s="269"/>
      <c r="AF277" s="269"/>
      <c r="AG277" s="269"/>
      <c r="AH277" s="269"/>
      <c r="AI277" s="269"/>
      <c r="AJ277" s="269"/>
      <c r="AK277" s="269"/>
      <c r="AL277" s="269"/>
      <c r="AM277" s="269"/>
      <c r="AN277" s="269"/>
      <c r="AO277" s="269"/>
      <c r="AP277" s="269"/>
      <c r="AQ277" s="269"/>
      <c r="AR277" s="269"/>
      <c r="AS277" s="269"/>
      <c r="AT277" s="269"/>
      <c r="AU277" s="269"/>
      <c r="AV277" s="269"/>
      <c r="AW277" s="269"/>
      <c r="AX277" s="269"/>
      <c r="AY277" s="269"/>
      <c r="AZ277" s="269"/>
      <c r="BA277" s="269"/>
      <c r="BB277" s="269"/>
      <c r="BC277" s="269"/>
      <c r="BD277" s="269"/>
      <c r="BE277" s="269"/>
      <c r="BF277" s="269"/>
      <c r="BG277" s="269"/>
      <c r="BH277" s="80"/>
      <c r="BI277" s="269"/>
      <c r="BJ277" s="269"/>
      <c r="BK277" s="269"/>
      <c r="BL277" s="269"/>
      <c r="BM277" s="269"/>
      <c r="BN277" s="269"/>
      <c r="BO277" s="269"/>
      <c r="BP277" s="269"/>
      <c r="BQ277" s="269"/>
      <c r="BR277" s="269"/>
      <c r="BS277" s="269"/>
      <c r="BT277" s="269"/>
      <c r="BU277" s="269"/>
      <c r="BV277" s="269"/>
      <c r="BW277" s="269"/>
      <c r="BX277" s="269"/>
      <c r="BY277" s="269"/>
      <c r="BZ277" s="269"/>
      <c r="CA277" s="269"/>
      <c r="CB277" s="269"/>
      <c r="CC277" s="269"/>
      <c r="CD277" s="269"/>
      <c r="CE277" s="269"/>
      <c r="CF277" s="269"/>
      <c r="CG277" s="269"/>
      <c r="CH277" s="269"/>
      <c r="CI277" s="269"/>
      <c r="CJ277" s="269"/>
      <c r="CK277" s="269"/>
      <c r="CL277" s="269"/>
      <c r="CM277" s="269"/>
      <c r="CN277" s="269"/>
      <c r="CO277" s="269"/>
      <c r="CP277" s="269"/>
      <c r="CQ277" s="269"/>
      <c r="CR277" s="269"/>
      <c r="CS277" s="269"/>
      <c r="CT277" s="269"/>
      <c r="CU277" s="269"/>
      <c r="CV277" s="269"/>
      <c r="CW277" s="269"/>
      <c r="CX277" s="269"/>
      <c r="CY277" s="269"/>
      <c r="CZ277" s="269"/>
      <c r="DA277" s="269"/>
      <c r="DB277" s="269"/>
      <c r="DC277" s="269"/>
      <c r="DD277" s="269"/>
      <c r="DE277" s="269"/>
      <c r="DF277" s="269"/>
      <c r="DG277" s="269"/>
      <c r="DH277" s="269"/>
      <c r="DI277" s="269"/>
      <c r="DJ277" s="269"/>
      <c r="DK277" s="269"/>
      <c r="DL277" s="269"/>
      <c r="DM277" s="269"/>
      <c r="DN277" s="269"/>
      <c r="DO277" s="269"/>
      <c r="DP277" s="269"/>
      <c r="DQ277" s="269"/>
      <c r="DR277" s="269"/>
      <c r="DS277" s="269"/>
      <c r="DT277" s="269"/>
      <c r="DU277" s="269"/>
      <c r="DV277" s="269"/>
      <c r="DW277" s="269"/>
      <c r="DX277" s="269"/>
      <c r="DY277" s="269"/>
      <c r="DZ277" s="269"/>
      <c r="EA277" s="269"/>
      <c r="EB277" s="269"/>
      <c r="EC277" s="269"/>
      <c r="ED277" s="269"/>
      <c r="EE277" s="269"/>
      <c r="EF277" s="269"/>
      <c r="EG277" s="269"/>
      <c r="EH277" s="269"/>
      <c r="EI277" s="269"/>
      <c r="EJ277" s="269"/>
      <c r="EK277" s="269"/>
      <c r="EL277" s="269"/>
      <c r="EM277" s="269"/>
      <c r="EN277" s="269"/>
      <c r="EO277" s="269"/>
      <c r="EP277" s="269"/>
      <c r="EQ277" s="269"/>
      <c r="ER277" s="269"/>
      <c r="ES277" s="269"/>
      <c r="ET277" s="470"/>
      <c r="EU277" s="470"/>
      <c r="EV277" s="470"/>
      <c r="EW277" s="470"/>
      <c r="EX277" s="470"/>
      <c r="EY277" s="470"/>
      <c r="EZ277" s="470"/>
      <c r="FA277" s="470"/>
      <c r="FB277" s="470"/>
      <c r="FC277" s="470"/>
      <c r="FD277" s="470"/>
      <c r="FE277" s="470"/>
      <c r="FF277" s="470"/>
      <c r="FG277" s="470"/>
      <c r="FH277" s="470"/>
      <c r="FI277" s="470"/>
      <c r="FJ277" s="470"/>
      <c r="FK277" s="470"/>
      <c r="FL277" s="470"/>
      <c r="FM277" s="470"/>
      <c r="FN277" s="470"/>
      <c r="FO277" s="470"/>
      <c r="FP277" s="470"/>
      <c r="FQ277" s="269"/>
      <c r="FR277" s="543"/>
      <c r="FS277" s="269"/>
      <c r="FT277" s="544"/>
      <c r="FU277" s="545"/>
      <c r="FV277" s="80"/>
      <c r="FW277" s="80"/>
      <c r="FX277" s="80"/>
      <c r="FY277" s="80"/>
      <c r="FZ277" s="80"/>
      <c r="GA277" s="80"/>
      <c r="GB277" s="80"/>
      <c r="GC277" s="80"/>
      <c r="GD277" s="80"/>
      <c r="GE277" s="80"/>
      <c r="GF277" s="80"/>
      <c r="GG277" s="80"/>
      <c r="GH277" s="80"/>
      <c r="GI277" s="80"/>
      <c r="GJ277" s="80"/>
      <c r="GK277" s="80"/>
    </row>
    <row r="278" ht="15.75" customHeight="1">
      <c r="A278" s="572"/>
      <c r="B278" s="572"/>
      <c r="C278" s="269"/>
      <c r="D278" s="269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  <c r="AA278" s="80"/>
      <c r="AB278" s="80"/>
      <c r="AC278" s="80"/>
      <c r="AD278" s="80"/>
      <c r="AE278" s="269"/>
      <c r="AF278" s="269"/>
      <c r="AG278" s="269"/>
      <c r="AH278" s="269"/>
      <c r="AI278" s="269"/>
      <c r="AJ278" s="269"/>
      <c r="AK278" s="269"/>
      <c r="AL278" s="269"/>
      <c r="AM278" s="269"/>
      <c r="AN278" s="269"/>
      <c r="AO278" s="269"/>
      <c r="AP278" s="269"/>
      <c r="AQ278" s="269"/>
      <c r="AR278" s="269"/>
      <c r="AS278" s="269"/>
      <c r="AT278" s="269"/>
      <c r="AU278" s="269"/>
      <c r="AV278" s="269"/>
      <c r="AW278" s="269"/>
      <c r="AX278" s="269"/>
      <c r="AY278" s="269"/>
      <c r="AZ278" s="269"/>
      <c r="BA278" s="269"/>
      <c r="BB278" s="269"/>
      <c r="BC278" s="269"/>
      <c r="BD278" s="269"/>
      <c r="BE278" s="269"/>
      <c r="BF278" s="269"/>
      <c r="BG278" s="269"/>
      <c r="BH278" s="80"/>
      <c r="BI278" s="269"/>
      <c r="BJ278" s="269"/>
      <c r="BK278" s="269"/>
      <c r="BL278" s="269"/>
      <c r="BM278" s="269"/>
      <c r="BN278" s="269"/>
      <c r="BO278" s="269"/>
      <c r="BP278" s="269"/>
      <c r="BQ278" s="269"/>
      <c r="BR278" s="269"/>
      <c r="BS278" s="269"/>
      <c r="BT278" s="269"/>
      <c r="BU278" s="269"/>
      <c r="BV278" s="269"/>
      <c r="BW278" s="269"/>
      <c r="BX278" s="269"/>
      <c r="BY278" s="269"/>
      <c r="BZ278" s="269"/>
      <c r="CA278" s="269"/>
      <c r="CB278" s="269"/>
      <c r="CC278" s="269"/>
      <c r="CD278" s="269"/>
      <c r="CE278" s="269"/>
      <c r="CF278" s="269"/>
      <c r="CG278" s="269"/>
      <c r="CH278" s="269"/>
      <c r="CI278" s="269"/>
      <c r="CJ278" s="269"/>
      <c r="CK278" s="269"/>
      <c r="CL278" s="269"/>
      <c r="CM278" s="269"/>
      <c r="CN278" s="269"/>
      <c r="CO278" s="269"/>
      <c r="CP278" s="269"/>
      <c r="CQ278" s="269"/>
      <c r="CR278" s="269"/>
      <c r="CS278" s="269"/>
      <c r="CT278" s="269"/>
      <c r="CU278" s="269"/>
      <c r="CV278" s="269"/>
      <c r="CW278" s="269"/>
      <c r="CX278" s="269"/>
      <c r="CY278" s="269"/>
      <c r="CZ278" s="269"/>
      <c r="DA278" s="269"/>
      <c r="DB278" s="269"/>
      <c r="DC278" s="269"/>
      <c r="DD278" s="269"/>
      <c r="DE278" s="269"/>
      <c r="DF278" s="269"/>
      <c r="DG278" s="269"/>
      <c r="DH278" s="269"/>
      <c r="DI278" s="269"/>
      <c r="DJ278" s="269"/>
      <c r="DK278" s="269"/>
      <c r="DL278" s="269"/>
      <c r="DM278" s="269"/>
      <c r="DN278" s="269"/>
      <c r="DO278" s="269"/>
      <c r="DP278" s="269"/>
      <c r="DQ278" s="269"/>
      <c r="DR278" s="269"/>
      <c r="DS278" s="269"/>
      <c r="DT278" s="269"/>
      <c r="DU278" s="269"/>
      <c r="DV278" s="269"/>
      <c r="DW278" s="269"/>
      <c r="DX278" s="269"/>
      <c r="DY278" s="269"/>
      <c r="DZ278" s="269"/>
      <c r="EA278" s="269"/>
      <c r="EB278" s="269"/>
      <c r="EC278" s="269"/>
      <c r="ED278" s="269"/>
      <c r="EE278" s="269"/>
      <c r="EF278" s="269"/>
      <c r="EG278" s="269"/>
      <c r="EH278" s="269"/>
      <c r="EI278" s="269"/>
      <c r="EJ278" s="269"/>
      <c r="EK278" s="269"/>
      <c r="EL278" s="269"/>
      <c r="EM278" s="269"/>
      <c r="EN278" s="269"/>
      <c r="EO278" s="269"/>
      <c r="EP278" s="269"/>
      <c r="EQ278" s="269"/>
      <c r="ER278" s="269"/>
      <c r="ES278" s="269"/>
      <c r="ET278" s="470"/>
      <c r="EU278" s="470"/>
      <c r="EV278" s="470"/>
      <c r="EW278" s="470"/>
      <c r="EX278" s="470"/>
      <c r="EY278" s="470"/>
      <c r="EZ278" s="470"/>
      <c r="FA278" s="470"/>
      <c r="FB278" s="470"/>
      <c r="FC278" s="470"/>
      <c r="FD278" s="470"/>
      <c r="FE278" s="470"/>
      <c r="FF278" s="470"/>
      <c r="FG278" s="470"/>
      <c r="FH278" s="470"/>
      <c r="FI278" s="470"/>
      <c r="FJ278" s="470"/>
      <c r="FK278" s="470"/>
      <c r="FL278" s="470"/>
      <c r="FM278" s="470"/>
      <c r="FN278" s="470"/>
      <c r="FO278" s="470"/>
      <c r="FP278" s="470"/>
      <c r="FQ278" s="269"/>
      <c r="FR278" s="543"/>
      <c r="FS278" s="269"/>
      <c r="FT278" s="544"/>
      <c r="FU278" s="545"/>
      <c r="FV278" s="80"/>
      <c r="FW278" s="80"/>
      <c r="FX278" s="80"/>
      <c r="FY278" s="80"/>
      <c r="FZ278" s="80"/>
      <c r="GA278" s="80"/>
      <c r="GB278" s="80"/>
      <c r="GC278" s="80"/>
      <c r="GD278" s="80"/>
      <c r="GE278" s="80"/>
      <c r="GF278" s="80"/>
      <c r="GG278" s="80"/>
      <c r="GH278" s="80"/>
      <c r="GI278" s="80"/>
      <c r="GJ278" s="80"/>
      <c r="GK278" s="80"/>
    </row>
    <row r="279" ht="15.75" customHeight="1">
      <c r="A279" s="572"/>
      <c r="B279" s="572"/>
      <c r="C279" s="269"/>
      <c r="D279" s="269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  <c r="AA279" s="80"/>
      <c r="AB279" s="80"/>
      <c r="AC279" s="80"/>
      <c r="AD279" s="80"/>
      <c r="AE279" s="269"/>
      <c r="AF279" s="269"/>
      <c r="AG279" s="269"/>
      <c r="AH279" s="269"/>
      <c r="AI279" s="269"/>
      <c r="AJ279" s="269"/>
      <c r="AK279" s="269"/>
      <c r="AL279" s="269"/>
      <c r="AM279" s="269"/>
      <c r="AN279" s="269"/>
      <c r="AO279" s="269"/>
      <c r="AP279" s="269"/>
      <c r="AQ279" s="269"/>
      <c r="AR279" s="269"/>
      <c r="AS279" s="269"/>
      <c r="AT279" s="269"/>
      <c r="AU279" s="269"/>
      <c r="AV279" s="269"/>
      <c r="AW279" s="269"/>
      <c r="AX279" s="269"/>
      <c r="AY279" s="269"/>
      <c r="AZ279" s="269"/>
      <c r="BA279" s="269"/>
      <c r="BB279" s="269"/>
      <c r="BC279" s="269"/>
      <c r="BD279" s="269"/>
      <c r="BE279" s="269"/>
      <c r="BF279" s="269"/>
      <c r="BG279" s="269"/>
      <c r="BH279" s="80"/>
      <c r="BI279" s="269"/>
      <c r="BJ279" s="269"/>
      <c r="BK279" s="269"/>
      <c r="BL279" s="269"/>
      <c r="BM279" s="269"/>
      <c r="BN279" s="269"/>
      <c r="BO279" s="269"/>
      <c r="BP279" s="269"/>
      <c r="BQ279" s="269"/>
      <c r="BR279" s="269"/>
      <c r="BS279" s="269"/>
      <c r="BT279" s="269"/>
      <c r="BU279" s="269"/>
      <c r="BV279" s="269"/>
      <c r="BW279" s="269"/>
      <c r="BX279" s="269"/>
      <c r="BY279" s="269"/>
      <c r="BZ279" s="269"/>
      <c r="CA279" s="269"/>
      <c r="CB279" s="269"/>
      <c r="CC279" s="269"/>
      <c r="CD279" s="269"/>
      <c r="CE279" s="269"/>
      <c r="CF279" s="269"/>
      <c r="CG279" s="269"/>
      <c r="CH279" s="269"/>
      <c r="CI279" s="269"/>
      <c r="CJ279" s="269"/>
      <c r="CK279" s="269"/>
      <c r="CL279" s="269"/>
      <c r="CM279" s="269"/>
      <c r="CN279" s="269"/>
      <c r="CO279" s="269"/>
      <c r="CP279" s="269"/>
      <c r="CQ279" s="269"/>
      <c r="CR279" s="269"/>
      <c r="CS279" s="269"/>
      <c r="CT279" s="269"/>
      <c r="CU279" s="269"/>
      <c r="CV279" s="269"/>
      <c r="CW279" s="269"/>
      <c r="CX279" s="269"/>
      <c r="CY279" s="269"/>
      <c r="CZ279" s="269"/>
      <c r="DA279" s="269"/>
      <c r="DB279" s="269"/>
      <c r="DC279" s="269"/>
      <c r="DD279" s="269"/>
      <c r="DE279" s="269"/>
      <c r="DF279" s="269"/>
      <c r="DG279" s="269"/>
      <c r="DH279" s="269"/>
      <c r="DI279" s="269"/>
      <c r="DJ279" s="269"/>
      <c r="DK279" s="269"/>
      <c r="DL279" s="269"/>
      <c r="DM279" s="269"/>
      <c r="DN279" s="269"/>
      <c r="DO279" s="269"/>
      <c r="DP279" s="269"/>
      <c r="DQ279" s="269"/>
      <c r="DR279" s="269"/>
      <c r="DS279" s="269"/>
      <c r="DT279" s="269"/>
      <c r="DU279" s="269"/>
      <c r="DV279" s="269"/>
      <c r="DW279" s="269"/>
      <c r="DX279" s="269"/>
      <c r="DY279" s="269"/>
      <c r="DZ279" s="269"/>
      <c r="EA279" s="269"/>
      <c r="EB279" s="269"/>
      <c r="EC279" s="269"/>
      <c r="ED279" s="269"/>
      <c r="EE279" s="269"/>
      <c r="EF279" s="269"/>
      <c r="EG279" s="269"/>
      <c r="EH279" s="269"/>
      <c r="EI279" s="269"/>
      <c r="EJ279" s="269"/>
      <c r="EK279" s="269"/>
      <c r="EL279" s="269"/>
      <c r="EM279" s="269"/>
      <c r="EN279" s="269"/>
      <c r="EO279" s="269"/>
      <c r="EP279" s="269"/>
      <c r="EQ279" s="269"/>
      <c r="ER279" s="269"/>
      <c r="ES279" s="269"/>
      <c r="ET279" s="470"/>
      <c r="EU279" s="470"/>
      <c r="EV279" s="470"/>
      <c r="EW279" s="470"/>
      <c r="EX279" s="470"/>
      <c r="EY279" s="470"/>
      <c r="EZ279" s="470"/>
      <c r="FA279" s="470"/>
      <c r="FB279" s="470"/>
      <c r="FC279" s="470"/>
      <c r="FD279" s="470"/>
      <c r="FE279" s="470"/>
      <c r="FF279" s="470"/>
      <c r="FG279" s="470"/>
      <c r="FH279" s="470"/>
      <c r="FI279" s="470"/>
      <c r="FJ279" s="470"/>
      <c r="FK279" s="470"/>
      <c r="FL279" s="470"/>
      <c r="FM279" s="470"/>
      <c r="FN279" s="470"/>
      <c r="FO279" s="470"/>
      <c r="FP279" s="470"/>
      <c r="FQ279" s="269"/>
      <c r="FR279" s="543"/>
      <c r="FS279" s="269"/>
      <c r="FT279" s="544"/>
      <c r="FU279" s="545"/>
      <c r="FV279" s="80"/>
      <c r="FW279" s="80"/>
      <c r="FX279" s="80"/>
      <c r="FY279" s="80"/>
      <c r="FZ279" s="80"/>
      <c r="GA279" s="80"/>
      <c r="GB279" s="80"/>
      <c r="GC279" s="80"/>
      <c r="GD279" s="80"/>
      <c r="GE279" s="80"/>
      <c r="GF279" s="80"/>
      <c r="GG279" s="80"/>
      <c r="GH279" s="80"/>
      <c r="GI279" s="80"/>
      <c r="GJ279" s="80"/>
      <c r="GK279" s="80"/>
    </row>
    <row r="280" ht="15.75" customHeight="1">
      <c r="A280" s="572"/>
      <c r="B280" s="572"/>
      <c r="C280" s="269"/>
      <c r="D280" s="269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  <c r="AA280" s="80"/>
      <c r="AB280" s="80"/>
      <c r="AC280" s="80"/>
      <c r="AD280" s="80"/>
      <c r="AE280" s="269"/>
      <c r="AF280" s="269"/>
      <c r="AG280" s="269"/>
      <c r="AH280" s="269"/>
      <c r="AI280" s="269"/>
      <c r="AJ280" s="269"/>
      <c r="AK280" s="269"/>
      <c r="AL280" s="269"/>
      <c r="AM280" s="269"/>
      <c r="AN280" s="269"/>
      <c r="AO280" s="269"/>
      <c r="AP280" s="269"/>
      <c r="AQ280" s="269"/>
      <c r="AR280" s="269"/>
      <c r="AS280" s="269"/>
      <c r="AT280" s="269"/>
      <c r="AU280" s="269"/>
      <c r="AV280" s="269"/>
      <c r="AW280" s="269"/>
      <c r="AX280" s="269"/>
      <c r="AY280" s="269"/>
      <c r="AZ280" s="269"/>
      <c r="BA280" s="269"/>
      <c r="BB280" s="269"/>
      <c r="BC280" s="269"/>
      <c r="BD280" s="269"/>
      <c r="BE280" s="269"/>
      <c r="BF280" s="269"/>
      <c r="BG280" s="269"/>
      <c r="BH280" s="80"/>
      <c r="BI280" s="269"/>
      <c r="BJ280" s="269"/>
      <c r="BK280" s="269"/>
      <c r="BL280" s="269"/>
      <c r="BM280" s="269"/>
      <c r="BN280" s="269"/>
      <c r="BO280" s="269"/>
      <c r="BP280" s="269"/>
      <c r="BQ280" s="269"/>
      <c r="BR280" s="269"/>
      <c r="BS280" s="269"/>
      <c r="BT280" s="269"/>
      <c r="BU280" s="269"/>
      <c r="BV280" s="269"/>
      <c r="BW280" s="269"/>
      <c r="BX280" s="269"/>
      <c r="BY280" s="269"/>
      <c r="BZ280" s="269"/>
      <c r="CA280" s="269"/>
      <c r="CB280" s="269"/>
      <c r="CC280" s="269"/>
      <c r="CD280" s="269"/>
      <c r="CE280" s="269"/>
      <c r="CF280" s="269"/>
      <c r="CG280" s="269"/>
      <c r="CH280" s="269"/>
      <c r="CI280" s="269"/>
      <c r="CJ280" s="269"/>
      <c r="CK280" s="269"/>
      <c r="CL280" s="269"/>
      <c r="CM280" s="269"/>
      <c r="CN280" s="269"/>
      <c r="CO280" s="269"/>
      <c r="CP280" s="269"/>
      <c r="CQ280" s="269"/>
      <c r="CR280" s="269"/>
      <c r="CS280" s="269"/>
      <c r="CT280" s="269"/>
      <c r="CU280" s="269"/>
      <c r="CV280" s="269"/>
      <c r="CW280" s="269"/>
      <c r="CX280" s="269"/>
      <c r="CY280" s="269"/>
      <c r="CZ280" s="269"/>
      <c r="DA280" s="269"/>
      <c r="DB280" s="269"/>
      <c r="DC280" s="269"/>
      <c r="DD280" s="269"/>
      <c r="DE280" s="269"/>
      <c r="DF280" s="269"/>
      <c r="DG280" s="269"/>
      <c r="DH280" s="269"/>
      <c r="DI280" s="269"/>
      <c r="DJ280" s="269"/>
      <c r="DK280" s="269"/>
      <c r="DL280" s="269"/>
      <c r="DM280" s="269"/>
      <c r="DN280" s="269"/>
      <c r="DO280" s="269"/>
      <c r="DP280" s="269"/>
      <c r="DQ280" s="269"/>
      <c r="DR280" s="269"/>
      <c r="DS280" s="269"/>
      <c r="DT280" s="269"/>
      <c r="DU280" s="269"/>
      <c r="DV280" s="269"/>
      <c r="DW280" s="269"/>
      <c r="DX280" s="269"/>
      <c r="DY280" s="269"/>
      <c r="DZ280" s="269"/>
      <c r="EA280" s="269"/>
      <c r="EB280" s="269"/>
      <c r="EC280" s="269"/>
      <c r="ED280" s="269"/>
      <c r="EE280" s="269"/>
      <c r="EF280" s="269"/>
      <c r="EG280" s="269"/>
      <c r="EH280" s="269"/>
      <c r="EI280" s="269"/>
      <c r="EJ280" s="269"/>
      <c r="EK280" s="269"/>
      <c r="EL280" s="269"/>
      <c r="EM280" s="269"/>
      <c r="EN280" s="269"/>
      <c r="EO280" s="269"/>
      <c r="EP280" s="269"/>
      <c r="EQ280" s="269"/>
      <c r="ER280" s="269"/>
      <c r="ES280" s="269"/>
      <c r="ET280" s="470"/>
      <c r="EU280" s="470"/>
      <c r="EV280" s="470"/>
      <c r="EW280" s="470"/>
      <c r="EX280" s="470"/>
      <c r="EY280" s="470"/>
      <c r="EZ280" s="470"/>
      <c r="FA280" s="470"/>
      <c r="FB280" s="470"/>
      <c r="FC280" s="470"/>
      <c r="FD280" s="470"/>
      <c r="FE280" s="470"/>
      <c r="FF280" s="470"/>
      <c r="FG280" s="470"/>
      <c r="FH280" s="470"/>
      <c r="FI280" s="470"/>
      <c r="FJ280" s="470"/>
      <c r="FK280" s="470"/>
      <c r="FL280" s="470"/>
      <c r="FM280" s="470"/>
      <c r="FN280" s="470"/>
      <c r="FO280" s="470"/>
      <c r="FP280" s="470"/>
      <c r="FQ280" s="269"/>
      <c r="FR280" s="543"/>
      <c r="FS280" s="269"/>
      <c r="FT280" s="544"/>
      <c r="FU280" s="545"/>
      <c r="FV280" s="80"/>
      <c r="FW280" s="80"/>
      <c r="FX280" s="80"/>
      <c r="FY280" s="80"/>
      <c r="FZ280" s="80"/>
      <c r="GA280" s="80"/>
      <c r="GB280" s="80"/>
      <c r="GC280" s="80"/>
      <c r="GD280" s="80"/>
      <c r="GE280" s="80"/>
      <c r="GF280" s="80"/>
      <c r="GG280" s="80"/>
      <c r="GH280" s="80"/>
      <c r="GI280" s="80"/>
      <c r="GJ280" s="80"/>
      <c r="GK280" s="80"/>
    </row>
    <row r="281" ht="15.75" customHeight="1">
      <c r="A281" s="572"/>
      <c r="B281" s="572"/>
      <c r="C281" s="269"/>
      <c r="D281" s="269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  <c r="AA281" s="80"/>
      <c r="AB281" s="80"/>
      <c r="AC281" s="80"/>
      <c r="AD281" s="80"/>
      <c r="AE281" s="269"/>
      <c r="AF281" s="269"/>
      <c r="AG281" s="269"/>
      <c r="AH281" s="269"/>
      <c r="AI281" s="269"/>
      <c r="AJ281" s="269"/>
      <c r="AK281" s="269"/>
      <c r="AL281" s="269"/>
      <c r="AM281" s="269"/>
      <c r="AN281" s="269"/>
      <c r="AO281" s="269"/>
      <c r="AP281" s="269"/>
      <c r="AQ281" s="269"/>
      <c r="AR281" s="269"/>
      <c r="AS281" s="269"/>
      <c r="AT281" s="269"/>
      <c r="AU281" s="269"/>
      <c r="AV281" s="269"/>
      <c r="AW281" s="269"/>
      <c r="AX281" s="269"/>
      <c r="AY281" s="269"/>
      <c r="AZ281" s="269"/>
      <c r="BA281" s="269"/>
      <c r="BB281" s="269"/>
      <c r="BC281" s="269"/>
      <c r="BD281" s="269"/>
      <c r="BE281" s="269"/>
      <c r="BF281" s="269"/>
      <c r="BG281" s="269"/>
      <c r="BH281" s="80"/>
      <c r="BI281" s="269"/>
      <c r="BJ281" s="269"/>
      <c r="BK281" s="269"/>
      <c r="BL281" s="269"/>
      <c r="BM281" s="269"/>
      <c r="BN281" s="269"/>
      <c r="BO281" s="269"/>
      <c r="BP281" s="269"/>
      <c r="BQ281" s="269"/>
      <c r="BR281" s="269"/>
      <c r="BS281" s="269"/>
      <c r="BT281" s="269"/>
      <c r="BU281" s="269"/>
      <c r="BV281" s="269"/>
      <c r="BW281" s="269"/>
      <c r="BX281" s="269"/>
      <c r="BY281" s="269"/>
      <c r="BZ281" s="269"/>
      <c r="CA281" s="269"/>
      <c r="CB281" s="269"/>
      <c r="CC281" s="269"/>
      <c r="CD281" s="269"/>
      <c r="CE281" s="269"/>
      <c r="CF281" s="269"/>
      <c r="CG281" s="269"/>
      <c r="CH281" s="269"/>
      <c r="CI281" s="269"/>
      <c r="CJ281" s="269"/>
      <c r="CK281" s="269"/>
      <c r="CL281" s="269"/>
      <c r="CM281" s="269"/>
      <c r="CN281" s="269"/>
      <c r="CO281" s="269"/>
      <c r="CP281" s="269"/>
      <c r="CQ281" s="269"/>
      <c r="CR281" s="269"/>
      <c r="CS281" s="269"/>
      <c r="CT281" s="269"/>
      <c r="CU281" s="269"/>
      <c r="CV281" s="269"/>
      <c r="CW281" s="269"/>
      <c r="CX281" s="269"/>
      <c r="CY281" s="269"/>
      <c r="CZ281" s="269"/>
      <c r="DA281" s="269"/>
      <c r="DB281" s="269"/>
      <c r="DC281" s="269"/>
      <c r="DD281" s="269"/>
      <c r="DE281" s="269"/>
      <c r="DF281" s="269"/>
      <c r="DG281" s="269"/>
      <c r="DH281" s="269"/>
      <c r="DI281" s="269"/>
      <c r="DJ281" s="269"/>
      <c r="DK281" s="269"/>
      <c r="DL281" s="269"/>
      <c r="DM281" s="269"/>
      <c r="DN281" s="269"/>
      <c r="DO281" s="269"/>
      <c r="DP281" s="269"/>
      <c r="DQ281" s="269"/>
      <c r="DR281" s="269"/>
      <c r="DS281" s="269"/>
      <c r="DT281" s="269"/>
      <c r="DU281" s="269"/>
      <c r="DV281" s="269"/>
      <c r="DW281" s="269"/>
      <c r="DX281" s="269"/>
      <c r="DY281" s="269"/>
      <c r="DZ281" s="269"/>
      <c r="EA281" s="269"/>
      <c r="EB281" s="269"/>
      <c r="EC281" s="269"/>
      <c r="ED281" s="269"/>
      <c r="EE281" s="269"/>
      <c r="EF281" s="269"/>
      <c r="EG281" s="269"/>
      <c r="EH281" s="269"/>
      <c r="EI281" s="269"/>
      <c r="EJ281" s="269"/>
      <c r="EK281" s="269"/>
      <c r="EL281" s="269"/>
      <c r="EM281" s="269"/>
      <c r="EN281" s="269"/>
      <c r="EO281" s="269"/>
      <c r="EP281" s="269"/>
      <c r="EQ281" s="269"/>
      <c r="ER281" s="269"/>
      <c r="ES281" s="269"/>
      <c r="ET281" s="470"/>
      <c r="EU281" s="470"/>
      <c r="EV281" s="470"/>
      <c r="EW281" s="470"/>
      <c r="EX281" s="470"/>
      <c r="EY281" s="470"/>
      <c r="EZ281" s="470"/>
      <c r="FA281" s="470"/>
      <c r="FB281" s="470"/>
      <c r="FC281" s="470"/>
      <c r="FD281" s="470"/>
      <c r="FE281" s="470"/>
      <c r="FF281" s="470"/>
      <c r="FG281" s="470"/>
      <c r="FH281" s="470"/>
      <c r="FI281" s="470"/>
      <c r="FJ281" s="470"/>
      <c r="FK281" s="470"/>
      <c r="FL281" s="470"/>
      <c r="FM281" s="470"/>
      <c r="FN281" s="470"/>
      <c r="FO281" s="470"/>
      <c r="FP281" s="470"/>
      <c r="FQ281" s="269"/>
      <c r="FR281" s="543"/>
      <c r="FS281" s="269"/>
      <c r="FT281" s="544"/>
      <c r="FU281" s="545"/>
      <c r="FV281" s="80"/>
      <c r="FW281" s="80"/>
      <c r="FX281" s="80"/>
      <c r="FY281" s="80"/>
      <c r="FZ281" s="80"/>
      <c r="GA281" s="80"/>
      <c r="GB281" s="80"/>
      <c r="GC281" s="80"/>
      <c r="GD281" s="80"/>
      <c r="GE281" s="80"/>
      <c r="GF281" s="80"/>
      <c r="GG281" s="80"/>
      <c r="GH281" s="80"/>
      <c r="GI281" s="80"/>
      <c r="GJ281" s="80"/>
      <c r="GK281" s="80"/>
    </row>
    <row r="282" ht="15.75" customHeight="1">
      <c r="A282" s="572"/>
      <c r="B282" s="572"/>
      <c r="C282" s="269"/>
      <c r="D282" s="269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  <c r="AA282" s="80"/>
      <c r="AB282" s="80"/>
      <c r="AC282" s="80"/>
      <c r="AD282" s="80"/>
      <c r="AE282" s="269"/>
      <c r="AF282" s="269"/>
      <c r="AG282" s="269"/>
      <c r="AH282" s="269"/>
      <c r="AI282" s="269"/>
      <c r="AJ282" s="269"/>
      <c r="AK282" s="269"/>
      <c r="AL282" s="269"/>
      <c r="AM282" s="269"/>
      <c r="AN282" s="269"/>
      <c r="AO282" s="269"/>
      <c r="AP282" s="269"/>
      <c r="AQ282" s="269"/>
      <c r="AR282" s="269"/>
      <c r="AS282" s="269"/>
      <c r="AT282" s="269"/>
      <c r="AU282" s="269"/>
      <c r="AV282" s="269"/>
      <c r="AW282" s="269"/>
      <c r="AX282" s="269"/>
      <c r="AY282" s="269"/>
      <c r="AZ282" s="269"/>
      <c r="BA282" s="269"/>
      <c r="BB282" s="269"/>
      <c r="BC282" s="269"/>
      <c r="BD282" s="269"/>
      <c r="BE282" s="269"/>
      <c r="BF282" s="269"/>
      <c r="BG282" s="269"/>
      <c r="BH282" s="80"/>
      <c r="BI282" s="269"/>
      <c r="BJ282" s="269"/>
      <c r="BK282" s="269"/>
      <c r="BL282" s="269"/>
      <c r="BM282" s="269"/>
      <c r="BN282" s="269"/>
      <c r="BO282" s="269"/>
      <c r="BP282" s="269"/>
      <c r="BQ282" s="269"/>
      <c r="BR282" s="269"/>
      <c r="BS282" s="269"/>
      <c r="BT282" s="269"/>
      <c r="BU282" s="269"/>
      <c r="BV282" s="269"/>
      <c r="BW282" s="269"/>
      <c r="BX282" s="269"/>
      <c r="BY282" s="269"/>
      <c r="BZ282" s="269"/>
      <c r="CA282" s="269"/>
      <c r="CB282" s="269"/>
      <c r="CC282" s="269"/>
      <c r="CD282" s="269"/>
      <c r="CE282" s="269"/>
      <c r="CF282" s="269"/>
      <c r="CG282" s="269"/>
      <c r="CH282" s="269"/>
      <c r="CI282" s="269"/>
      <c r="CJ282" s="269"/>
      <c r="CK282" s="269"/>
      <c r="CL282" s="269"/>
      <c r="CM282" s="269"/>
      <c r="CN282" s="269"/>
      <c r="CO282" s="269"/>
      <c r="CP282" s="269"/>
      <c r="CQ282" s="269"/>
      <c r="CR282" s="269"/>
      <c r="CS282" s="269"/>
      <c r="CT282" s="269"/>
      <c r="CU282" s="269"/>
      <c r="CV282" s="269"/>
      <c r="CW282" s="269"/>
      <c r="CX282" s="269"/>
      <c r="CY282" s="269"/>
      <c r="CZ282" s="269"/>
      <c r="DA282" s="269"/>
      <c r="DB282" s="269"/>
      <c r="DC282" s="269"/>
      <c r="DD282" s="269"/>
      <c r="DE282" s="269"/>
      <c r="DF282" s="269"/>
      <c r="DG282" s="269"/>
      <c r="DH282" s="269"/>
      <c r="DI282" s="269"/>
      <c r="DJ282" s="269"/>
      <c r="DK282" s="269"/>
      <c r="DL282" s="269"/>
      <c r="DM282" s="269"/>
      <c r="DN282" s="269"/>
      <c r="DO282" s="269"/>
      <c r="DP282" s="269"/>
      <c r="DQ282" s="269"/>
      <c r="DR282" s="269"/>
      <c r="DS282" s="269"/>
      <c r="DT282" s="269"/>
      <c r="DU282" s="269"/>
      <c r="DV282" s="269"/>
      <c r="DW282" s="269"/>
      <c r="DX282" s="269"/>
      <c r="DY282" s="269"/>
      <c r="DZ282" s="269"/>
      <c r="EA282" s="269"/>
      <c r="EB282" s="269"/>
      <c r="EC282" s="269"/>
      <c r="ED282" s="269"/>
      <c r="EE282" s="269"/>
      <c r="EF282" s="269"/>
      <c r="EG282" s="269"/>
      <c r="EH282" s="269"/>
      <c r="EI282" s="269"/>
      <c r="EJ282" s="269"/>
      <c r="EK282" s="269"/>
      <c r="EL282" s="269"/>
      <c r="EM282" s="269"/>
      <c r="EN282" s="269"/>
      <c r="EO282" s="269"/>
      <c r="EP282" s="269"/>
      <c r="EQ282" s="269"/>
      <c r="ER282" s="269"/>
      <c r="ES282" s="269"/>
      <c r="ET282" s="470"/>
      <c r="EU282" s="470"/>
      <c r="EV282" s="470"/>
      <c r="EW282" s="470"/>
      <c r="EX282" s="470"/>
      <c r="EY282" s="470"/>
      <c r="EZ282" s="470"/>
      <c r="FA282" s="470"/>
      <c r="FB282" s="470"/>
      <c r="FC282" s="470"/>
      <c r="FD282" s="470"/>
      <c r="FE282" s="470"/>
      <c r="FF282" s="470"/>
      <c r="FG282" s="470"/>
      <c r="FH282" s="470"/>
      <c r="FI282" s="470"/>
      <c r="FJ282" s="470"/>
      <c r="FK282" s="470"/>
      <c r="FL282" s="470"/>
      <c r="FM282" s="470"/>
      <c r="FN282" s="470"/>
      <c r="FO282" s="470"/>
      <c r="FP282" s="470"/>
      <c r="FQ282" s="269"/>
      <c r="FR282" s="543"/>
      <c r="FS282" s="269"/>
      <c r="FT282" s="544"/>
      <c r="FU282" s="545"/>
      <c r="FV282" s="80"/>
      <c r="FW282" s="80"/>
      <c r="FX282" s="80"/>
      <c r="FY282" s="80"/>
      <c r="FZ282" s="80"/>
      <c r="GA282" s="80"/>
      <c r="GB282" s="80"/>
      <c r="GC282" s="80"/>
      <c r="GD282" s="80"/>
      <c r="GE282" s="80"/>
      <c r="GF282" s="80"/>
      <c r="GG282" s="80"/>
      <c r="GH282" s="80"/>
      <c r="GI282" s="80"/>
      <c r="GJ282" s="80"/>
      <c r="GK282" s="80"/>
    </row>
    <row r="283" ht="15.75" customHeight="1">
      <c r="A283" s="572"/>
      <c r="B283" s="572"/>
      <c r="C283" s="269"/>
      <c r="D283" s="269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  <c r="AA283" s="80"/>
      <c r="AB283" s="80"/>
      <c r="AC283" s="80"/>
      <c r="AD283" s="80"/>
      <c r="AE283" s="269"/>
      <c r="AF283" s="269"/>
      <c r="AG283" s="269"/>
      <c r="AH283" s="269"/>
      <c r="AI283" s="269"/>
      <c r="AJ283" s="269"/>
      <c r="AK283" s="269"/>
      <c r="AL283" s="269"/>
      <c r="AM283" s="269"/>
      <c r="AN283" s="269"/>
      <c r="AO283" s="269"/>
      <c r="AP283" s="269"/>
      <c r="AQ283" s="269"/>
      <c r="AR283" s="269"/>
      <c r="AS283" s="269"/>
      <c r="AT283" s="269"/>
      <c r="AU283" s="269"/>
      <c r="AV283" s="269"/>
      <c r="AW283" s="269"/>
      <c r="AX283" s="269"/>
      <c r="AY283" s="269"/>
      <c r="AZ283" s="269"/>
      <c r="BA283" s="269"/>
      <c r="BB283" s="269"/>
      <c r="BC283" s="269"/>
      <c r="BD283" s="269"/>
      <c r="BE283" s="269"/>
      <c r="BF283" s="269"/>
      <c r="BG283" s="269"/>
      <c r="BH283" s="80"/>
      <c r="BI283" s="269"/>
      <c r="BJ283" s="269"/>
      <c r="BK283" s="269"/>
      <c r="BL283" s="269"/>
      <c r="BM283" s="269"/>
      <c r="BN283" s="269"/>
      <c r="BO283" s="269"/>
      <c r="BP283" s="269"/>
      <c r="BQ283" s="269"/>
      <c r="BR283" s="269"/>
      <c r="BS283" s="269"/>
      <c r="BT283" s="269"/>
      <c r="BU283" s="269"/>
      <c r="BV283" s="269"/>
      <c r="BW283" s="269"/>
      <c r="BX283" s="269"/>
      <c r="BY283" s="269"/>
      <c r="BZ283" s="269"/>
      <c r="CA283" s="269"/>
      <c r="CB283" s="269"/>
      <c r="CC283" s="269"/>
      <c r="CD283" s="269"/>
      <c r="CE283" s="269"/>
      <c r="CF283" s="269"/>
      <c r="CG283" s="269"/>
      <c r="CH283" s="269"/>
      <c r="CI283" s="269"/>
      <c r="CJ283" s="269"/>
      <c r="CK283" s="269"/>
      <c r="CL283" s="269"/>
      <c r="CM283" s="269"/>
      <c r="CN283" s="269"/>
      <c r="CO283" s="269"/>
      <c r="CP283" s="269"/>
      <c r="CQ283" s="269"/>
      <c r="CR283" s="269"/>
      <c r="CS283" s="269"/>
      <c r="CT283" s="269"/>
      <c r="CU283" s="269"/>
      <c r="CV283" s="269"/>
      <c r="CW283" s="269"/>
      <c r="CX283" s="269"/>
      <c r="CY283" s="269"/>
      <c r="CZ283" s="269"/>
      <c r="DA283" s="269"/>
      <c r="DB283" s="269"/>
      <c r="DC283" s="269"/>
      <c r="DD283" s="269"/>
      <c r="DE283" s="269"/>
      <c r="DF283" s="269"/>
      <c r="DG283" s="269"/>
      <c r="DH283" s="269"/>
      <c r="DI283" s="269"/>
      <c r="DJ283" s="269"/>
      <c r="DK283" s="269"/>
      <c r="DL283" s="269"/>
      <c r="DM283" s="269"/>
      <c r="DN283" s="269"/>
      <c r="DO283" s="269"/>
      <c r="DP283" s="269"/>
      <c r="DQ283" s="269"/>
      <c r="DR283" s="269"/>
      <c r="DS283" s="269"/>
      <c r="DT283" s="269"/>
      <c r="DU283" s="269"/>
      <c r="DV283" s="269"/>
      <c r="DW283" s="269"/>
      <c r="DX283" s="269"/>
      <c r="DY283" s="269"/>
      <c r="DZ283" s="269"/>
      <c r="EA283" s="269"/>
      <c r="EB283" s="269"/>
      <c r="EC283" s="269"/>
      <c r="ED283" s="269"/>
      <c r="EE283" s="269"/>
      <c r="EF283" s="269"/>
      <c r="EG283" s="269"/>
      <c r="EH283" s="269"/>
      <c r="EI283" s="269"/>
      <c r="EJ283" s="269"/>
      <c r="EK283" s="269"/>
      <c r="EL283" s="269"/>
      <c r="EM283" s="269"/>
      <c r="EN283" s="269"/>
      <c r="EO283" s="269"/>
      <c r="EP283" s="269"/>
      <c r="EQ283" s="269"/>
      <c r="ER283" s="269"/>
      <c r="ES283" s="269"/>
      <c r="ET283" s="470"/>
      <c r="EU283" s="470"/>
      <c r="EV283" s="470"/>
      <c r="EW283" s="470"/>
      <c r="EX283" s="470"/>
      <c r="EY283" s="470"/>
      <c r="EZ283" s="470"/>
      <c r="FA283" s="470"/>
      <c r="FB283" s="470"/>
      <c r="FC283" s="470"/>
      <c r="FD283" s="470"/>
      <c r="FE283" s="470"/>
      <c r="FF283" s="470"/>
      <c r="FG283" s="470"/>
      <c r="FH283" s="470"/>
      <c r="FI283" s="470"/>
      <c r="FJ283" s="470"/>
      <c r="FK283" s="470"/>
      <c r="FL283" s="470"/>
      <c r="FM283" s="470"/>
      <c r="FN283" s="470"/>
      <c r="FO283" s="470"/>
      <c r="FP283" s="470"/>
      <c r="FQ283" s="269"/>
      <c r="FR283" s="543"/>
      <c r="FS283" s="269"/>
      <c r="FT283" s="544"/>
      <c r="FU283" s="545"/>
      <c r="FV283" s="80"/>
      <c r="FW283" s="80"/>
      <c r="FX283" s="80"/>
      <c r="FY283" s="80"/>
      <c r="FZ283" s="80"/>
      <c r="GA283" s="80"/>
      <c r="GB283" s="80"/>
      <c r="GC283" s="80"/>
      <c r="GD283" s="80"/>
      <c r="GE283" s="80"/>
      <c r="GF283" s="80"/>
      <c r="GG283" s="80"/>
      <c r="GH283" s="80"/>
      <c r="GI283" s="80"/>
      <c r="GJ283" s="80"/>
      <c r="GK283" s="80"/>
    </row>
    <row r="284" ht="15.75" customHeight="1">
      <c r="A284" s="572"/>
      <c r="B284" s="572"/>
      <c r="C284" s="269"/>
      <c r="D284" s="269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  <c r="AA284" s="80"/>
      <c r="AB284" s="80"/>
      <c r="AC284" s="80"/>
      <c r="AD284" s="80"/>
      <c r="AE284" s="269"/>
      <c r="AF284" s="269"/>
      <c r="AG284" s="269"/>
      <c r="AH284" s="269"/>
      <c r="AI284" s="269"/>
      <c r="AJ284" s="269"/>
      <c r="AK284" s="269"/>
      <c r="AL284" s="269"/>
      <c r="AM284" s="269"/>
      <c r="AN284" s="269"/>
      <c r="AO284" s="269"/>
      <c r="AP284" s="269"/>
      <c r="AQ284" s="269"/>
      <c r="AR284" s="269"/>
      <c r="AS284" s="269"/>
      <c r="AT284" s="269"/>
      <c r="AU284" s="269"/>
      <c r="AV284" s="269"/>
      <c r="AW284" s="269"/>
      <c r="AX284" s="269"/>
      <c r="AY284" s="269"/>
      <c r="AZ284" s="269"/>
      <c r="BA284" s="269"/>
      <c r="BB284" s="269"/>
      <c r="BC284" s="269"/>
      <c r="BD284" s="269"/>
      <c r="BE284" s="269"/>
      <c r="BF284" s="269"/>
      <c r="BG284" s="269"/>
      <c r="BH284" s="80"/>
      <c r="BI284" s="269"/>
      <c r="BJ284" s="269"/>
      <c r="BK284" s="269"/>
      <c r="BL284" s="269"/>
      <c r="BM284" s="269"/>
      <c r="BN284" s="269"/>
      <c r="BO284" s="269"/>
      <c r="BP284" s="269"/>
      <c r="BQ284" s="269"/>
      <c r="BR284" s="269"/>
      <c r="BS284" s="269"/>
      <c r="BT284" s="269"/>
      <c r="BU284" s="269"/>
      <c r="BV284" s="269"/>
      <c r="BW284" s="269"/>
      <c r="BX284" s="269"/>
      <c r="BY284" s="269"/>
      <c r="BZ284" s="269"/>
      <c r="CA284" s="269"/>
      <c r="CB284" s="269"/>
      <c r="CC284" s="269"/>
      <c r="CD284" s="269"/>
      <c r="CE284" s="269"/>
      <c r="CF284" s="269"/>
      <c r="CG284" s="269"/>
      <c r="CH284" s="269"/>
      <c r="CI284" s="269"/>
      <c r="CJ284" s="269"/>
      <c r="CK284" s="269"/>
      <c r="CL284" s="269"/>
      <c r="CM284" s="269"/>
      <c r="CN284" s="269"/>
      <c r="CO284" s="269"/>
      <c r="CP284" s="269"/>
      <c r="CQ284" s="269"/>
      <c r="CR284" s="269"/>
      <c r="CS284" s="269"/>
      <c r="CT284" s="269"/>
      <c r="CU284" s="269"/>
      <c r="CV284" s="269"/>
      <c r="CW284" s="269"/>
      <c r="CX284" s="269"/>
      <c r="CY284" s="269"/>
      <c r="CZ284" s="269"/>
      <c r="DA284" s="269"/>
      <c r="DB284" s="269"/>
      <c r="DC284" s="269"/>
      <c r="DD284" s="269"/>
      <c r="DE284" s="269"/>
      <c r="DF284" s="269"/>
      <c r="DG284" s="269"/>
      <c r="DH284" s="269"/>
      <c r="DI284" s="269"/>
      <c r="DJ284" s="269"/>
      <c r="DK284" s="269"/>
      <c r="DL284" s="269"/>
      <c r="DM284" s="269"/>
      <c r="DN284" s="269"/>
      <c r="DO284" s="269"/>
      <c r="DP284" s="269"/>
      <c r="DQ284" s="269"/>
      <c r="DR284" s="269"/>
      <c r="DS284" s="269"/>
      <c r="DT284" s="269"/>
      <c r="DU284" s="269"/>
      <c r="DV284" s="269"/>
      <c r="DW284" s="269"/>
      <c r="DX284" s="269"/>
      <c r="DY284" s="269"/>
      <c r="DZ284" s="269"/>
      <c r="EA284" s="269"/>
      <c r="EB284" s="269"/>
      <c r="EC284" s="269"/>
      <c r="ED284" s="269"/>
      <c r="EE284" s="269"/>
      <c r="EF284" s="269"/>
      <c r="EG284" s="269"/>
      <c r="EH284" s="269"/>
      <c r="EI284" s="269"/>
      <c r="EJ284" s="269"/>
      <c r="EK284" s="269"/>
      <c r="EL284" s="269"/>
      <c r="EM284" s="269"/>
      <c r="EN284" s="269"/>
      <c r="EO284" s="269"/>
      <c r="EP284" s="269"/>
      <c r="EQ284" s="269"/>
      <c r="ER284" s="269"/>
      <c r="ES284" s="269"/>
      <c r="ET284" s="470"/>
      <c r="EU284" s="470"/>
      <c r="EV284" s="470"/>
      <c r="EW284" s="470"/>
      <c r="EX284" s="470"/>
      <c r="EY284" s="470"/>
      <c r="EZ284" s="470"/>
      <c r="FA284" s="470"/>
      <c r="FB284" s="470"/>
      <c r="FC284" s="470"/>
      <c r="FD284" s="470"/>
      <c r="FE284" s="470"/>
      <c r="FF284" s="470"/>
      <c r="FG284" s="470"/>
      <c r="FH284" s="470"/>
      <c r="FI284" s="470"/>
      <c r="FJ284" s="470"/>
      <c r="FK284" s="470"/>
      <c r="FL284" s="470"/>
      <c r="FM284" s="470"/>
      <c r="FN284" s="470"/>
      <c r="FO284" s="470"/>
      <c r="FP284" s="470"/>
      <c r="FQ284" s="269"/>
      <c r="FR284" s="543"/>
      <c r="FS284" s="269"/>
      <c r="FT284" s="544"/>
      <c r="FU284" s="545"/>
      <c r="FV284" s="80"/>
      <c r="FW284" s="80"/>
      <c r="FX284" s="80"/>
      <c r="FY284" s="80"/>
      <c r="FZ284" s="80"/>
      <c r="GA284" s="80"/>
      <c r="GB284" s="80"/>
      <c r="GC284" s="80"/>
      <c r="GD284" s="80"/>
      <c r="GE284" s="80"/>
      <c r="GF284" s="80"/>
      <c r="GG284" s="80"/>
      <c r="GH284" s="80"/>
      <c r="GI284" s="80"/>
      <c r="GJ284" s="80"/>
      <c r="GK284" s="80"/>
    </row>
    <row r="285" ht="15.75" customHeight="1">
      <c r="A285" s="572"/>
      <c r="B285" s="572"/>
      <c r="C285" s="269"/>
      <c r="D285" s="269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  <c r="AA285" s="80"/>
      <c r="AB285" s="80"/>
      <c r="AC285" s="80"/>
      <c r="AD285" s="80"/>
      <c r="AE285" s="269"/>
      <c r="AF285" s="269"/>
      <c r="AG285" s="269"/>
      <c r="AH285" s="269"/>
      <c r="AI285" s="269"/>
      <c r="AJ285" s="269"/>
      <c r="AK285" s="269"/>
      <c r="AL285" s="269"/>
      <c r="AM285" s="269"/>
      <c r="AN285" s="269"/>
      <c r="AO285" s="269"/>
      <c r="AP285" s="269"/>
      <c r="AQ285" s="269"/>
      <c r="AR285" s="269"/>
      <c r="AS285" s="269"/>
      <c r="AT285" s="269"/>
      <c r="AU285" s="269"/>
      <c r="AV285" s="269"/>
      <c r="AW285" s="269"/>
      <c r="AX285" s="269"/>
      <c r="AY285" s="269"/>
      <c r="AZ285" s="269"/>
      <c r="BA285" s="269"/>
      <c r="BB285" s="269"/>
      <c r="BC285" s="269"/>
      <c r="BD285" s="269"/>
      <c r="BE285" s="269"/>
      <c r="BF285" s="269"/>
      <c r="BG285" s="269"/>
      <c r="BH285" s="80"/>
      <c r="BI285" s="269"/>
      <c r="BJ285" s="269"/>
      <c r="BK285" s="269"/>
      <c r="BL285" s="269"/>
      <c r="BM285" s="269"/>
      <c r="BN285" s="269"/>
      <c r="BO285" s="269"/>
      <c r="BP285" s="269"/>
      <c r="BQ285" s="269"/>
      <c r="BR285" s="269"/>
      <c r="BS285" s="269"/>
      <c r="BT285" s="269"/>
      <c r="BU285" s="269"/>
      <c r="BV285" s="269"/>
      <c r="BW285" s="269"/>
      <c r="BX285" s="269"/>
      <c r="BY285" s="269"/>
      <c r="BZ285" s="269"/>
      <c r="CA285" s="269"/>
      <c r="CB285" s="269"/>
      <c r="CC285" s="269"/>
      <c r="CD285" s="269"/>
      <c r="CE285" s="269"/>
      <c r="CF285" s="269"/>
      <c r="CG285" s="269"/>
      <c r="CH285" s="269"/>
      <c r="CI285" s="269"/>
      <c r="CJ285" s="269"/>
      <c r="CK285" s="269"/>
      <c r="CL285" s="269"/>
      <c r="CM285" s="269"/>
      <c r="CN285" s="269"/>
      <c r="CO285" s="269"/>
      <c r="CP285" s="269"/>
      <c r="CQ285" s="269"/>
      <c r="CR285" s="269"/>
      <c r="CS285" s="269"/>
      <c r="CT285" s="269"/>
      <c r="CU285" s="269"/>
      <c r="CV285" s="269"/>
      <c r="CW285" s="269"/>
      <c r="CX285" s="269"/>
      <c r="CY285" s="269"/>
      <c r="CZ285" s="269"/>
      <c r="DA285" s="269"/>
      <c r="DB285" s="269"/>
      <c r="DC285" s="269"/>
      <c r="DD285" s="269"/>
      <c r="DE285" s="269"/>
      <c r="DF285" s="269"/>
      <c r="DG285" s="269"/>
      <c r="DH285" s="269"/>
      <c r="DI285" s="269"/>
      <c r="DJ285" s="269"/>
      <c r="DK285" s="269"/>
      <c r="DL285" s="269"/>
      <c r="DM285" s="269"/>
      <c r="DN285" s="269"/>
      <c r="DO285" s="269"/>
      <c r="DP285" s="269"/>
      <c r="DQ285" s="269"/>
      <c r="DR285" s="269"/>
      <c r="DS285" s="269"/>
      <c r="DT285" s="269"/>
      <c r="DU285" s="269"/>
      <c r="DV285" s="269"/>
      <c r="DW285" s="269"/>
      <c r="DX285" s="269"/>
      <c r="DY285" s="269"/>
      <c r="DZ285" s="269"/>
      <c r="EA285" s="269"/>
      <c r="EB285" s="269"/>
      <c r="EC285" s="269"/>
      <c r="ED285" s="269"/>
      <c r="EE285" s="269"/>
      <c r="EF285" s="269"/>
      <c r="EG285" s="269"/>
      <c r="EH285" s="269"/>
      <c r="EI285" s="269"/>
      <c r="EJ285" s="269"/>
      <c r="EK285" s="269"/>
      <c r="EL285" s="269"/>
      <c r="EM285" s="269"/>
      <c r="EN285" s="269"/>
      <c r="EO285" s="269"/>
      <c r="EP285" s="269"/>
      <c r="EQ285" s="269"/>
      <c r="ER285" s="269"/>
      <c r="ES285" s="269"/>
      <c r="ET285" s="470"/>
      <c r="EU285" s="470"/>
      <c r="EV285" s="470"/>
      <c r="EW285" s="470"/>
      <c r="EX285" s="470"/>
      <c r="EY285" s="470"/>
      <c r="EZ285" s="470"/>
      <c r="FA285" s="470"/>
      <c r="FB285" s="470"/>
      <c r="FC285" s="470"/>
      <c r="FD285" s="470"/>
      <c r="FE285" s="470"/>
      <c r="FF285" s="470"/>
      <c r="FG285" s="470"/>
      <c r="FH285" s="470"/>
      <c r="FI285" s="470"/>
      <c r="FJ285" s="470"/>
      <c r="FK285" s="470"/>
      <c r="FL285" s="470"/>
      <c r="FM285" s="470"/>
      <c r="FN285" s="470"/>
      <c r="FO285" s="470"/>
      <c r="FP285" s="470"/>
      <c r="FQ285" s="269"/>
      <c r="FR285" s="543"/>
      <c r="FS285" s="269"/>
      <c r="FT285" s="544"/>
      <c r="FU285" s="545"/>
      <c r="FV285" s="80"/>
      <c r="FW285" s="80"/>
      <c r="FX285" s="80"/>
      <c r="FY285" s="80"/>
      <c r="FZ285" s="80"/>
      <c r="GA285" s="80"/>
      <c r="GB285" s="80"/>
      <c r="GC285" s="80"/>
      <c r="GD285" s="80"/>
      <c r="GE285" s="80"/>
      <c r="GF285" s="80"/>
      <c r="GG285" s="80"/>
      <c r="GH285" s="80"/>
      <c r="GI285" s="80"/>
      <c r="GJ285" s="80"/>
      <c r="GK285" s="80"/>
    </row>
    <row r="286" ht="15.75" customHeight="1">
      <c r="A286" s="572"/>
      <c r="B286" s="572"/>
      <c r="C286" s="269"/>
      <c r="D286" s="269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  <c r="AA286" s="80"/>
      <c r="AB286" s="80"/>
      <c r="AC286" s="80"/>
      <c r="AD286" s="80"/>
      <c r="AE286" s="269"/>
      <c r="AF286" s="269"/>
      <c r="AG286" s="269"/>
      <c r="AH286" s="269"/>
      <c r="AI286" s="269"/>
      <c r="AJ286" s="269"/>
      <c r="AK286" s="269"/>
      <c r="AL286" s="269"/>
      <c r="AM286" s="269"/>
      <c r="AN286" s="269"/>
      <c r="AO286" s="269"/>
      <c r="AP286" s="269"/>
      <c r="AQ286" s="269"/>
      <c r="AR286" s="269"/>
      <c r="AS286" s="269"/>
      <c r="AT286" s="269"/>
      <c r="AU286" s="269"/>
      <c r="AV286" s="269"/>
      <c r="AW286" s="269"/>
      <c r="AX286" s="269"/>
      <c r="AY286" s="269"/>
      <c r="AZ286" s="269"/>
      <c r="BA286" s="269"/>
      <c r="BB286" s="269"/>
      <c r="BC286" s="269"/>
      <c r="BD286" s="269"/>
      <c r="BE286" s="269"/>
      <c r="BF286" s="269"/>
      <c r="BG286" s="269"/>
      <c r="BH286" s="80"/>
      <c r="BI286" s="269"/>
      <c r="BJ286" s="269"/>
      <c r="BK286" s="269"/>
      <c r="BL286" s="269"/>
      <c r="BM286" s="269"/>
      <c r="BN286" s="269"/>
      <c r="BO286" s="269"/>
      <c r="BP286" s="269"/>
      <c r="BQ286" s="269"/>
      <c r="BR286" s="269"/>
      <c r="BS286" s="269"/>
      <c r="BT286" s="269"/>
      <c r="BU286" s="269"/>
      <c r="BV286" s="269"/>
      <c r="BW286" s="269"/>
      <c r="BX286" s="269"/>
      <c r="BY286" s="269"/>
      <c r="BZ286" s="269"/>
      <c r="CA286" s="269"/>
      <c r="CB286" s="269"/>
      <c r="CC286" s="269"/>
      <c r="CD286" s="269"/>
      <c r="CE286" s="269"/>
      <c r="CF286" s="269"/>
      <c r="CG286" s="269"/>
      <c r="CH286" s="269"/>
      <c r="CI286" s="269"/>
      <c r="CJ286" s="269"/>
      <c r="CK286" s="269"/>
      <c r="CL286" s="269"/>
      <c r="CM286" s="269"/>
      <c r="CN286" s="269"/>
      <c r="CO286" s="269"/>
      <c r="CP286" s="269"/>
      <c r="CQ286" s="269"/>
      <c r="CR286" s="269"/>
      <c r="CS286" s="269"/>
      <c r="CT286" s="269"/>
      <c r="CU286" s="269"/>
      <c r="CV286" s="269"/>
      <c r="CW286" s="269"/>
      <c r="CX286" s="269"/>
      <c r="CY286" s="269"/>
      <c r="CZ286" s="269"/>
      <c r="DA286" s="269"/>
      <c r="DB286" s="269"/>
      <c r="DC286" s="269"/>
      <c r="DD286" s="269"/>
      <c r="DE286" s="269"/>
      <c r="DF286" s="269"/>
      <c r="DG286" s="269"/>
      <c r="DH286" s="269"/>
      <c r="DI286" s="269"/>
      <c r="DJ286" s="269"/>
      <c r="DK286" s="269"/>
      <c r="DL286" s="269"/>
      <c r="DM286" s="269"/>
      <c r="DN286" s="269"/>
      <c r="DO286" s="269"/>
      <c r="DP286" s="269"/>
      <c r="DQ286" s="269"/>
      <c r="DR286" s="269"/>
      <c r="DS286" s="269"/>
      <c r="DT286" s="269"/>
      <c r="DU286" s="269"/>
      <c r="DV286" s="269"/>
      <c r="DW286" s="269"/>
      <c r="DX286" s="269"/>
      <c r="DY286" s="269"/>
      <c r="DZ286" s="269"/>
      <c r="EA286" s="269"/>
      <c r="EB286" s="269"/>
      <c r="EC286" s="269"/>
      <c r="ED286" s="269"/>
      <c r="EE286" s="269"/>
      <c r="EF286" s="269"/>
      <c r="EG286" s="269"/>
      <c r="EH286" s="269"/>
      <c r="EI286" s="269"/>
      <c r="EJ286" s="269"/>
      <c r="EK286" s="269"/>
      <c r="EL286" s="269"/>
      <c r="EM286" s="269"/>
      <c r="EN286" s="269"/>
      <c r="EO286" s="269"/>
      <c r="EP286" s="269"/>
      <c r="EQ286" s="269"/>
      <c r="ER286" s="269"/>
      <c r="ES286" s="269"/>
      <c r="ET286" s="470"/>
      <c r="EU286" s="470"/>
      <c r="EV286" s="470"/>
      <c r="EW286" s="470"/>
      <c r="EX286" s="470"/>
      <c r="EY286" s="470"/>
      <c r="EZ286" s="470"/>
      <c r="FA286" s="470"/>
      <c r="FB286" s="470"/>
      <c r="FC286" s="470"/>
      <c r="FD286" s="470"/>
      <c r="FE286" s="470"/>
      <c r="FF286" s="470"/>
      <c r="FG286" s="470"/>
      <c r="FH286" s="470"/>
      <c r="FI286" s="470"/>
      <c r="FJ286" s="470"/>
      <c r="FK286" s="470"/>
      <c r="FL286" s="470"/>
      <c r="FM286" s="470"/>
      <c r="FN286" s="470"/>
      <c r="FO286" s="470"/>
      <c r="FP286" s="470"/>
      <c r="FQ286" s="269"/>
      <c r="FR286" s="543"/>
      <c r="FS286" s="269"/>
      <c r="FT286" s="544"/>
      <c r="FU286" s="545"/>
      <c r="FV286" s="80"/>
      <c r="FW286" s="80"/>
      <c r="FX286" s="80"/>
      <c r="FY286" s="80"/>
      <c r="FZ286" s="80"/>
      <c r="GA286" s="80"/>
      <c r="GB286" s="80"/>
      <c r="GC286" s="80"/>
      <c r="GD286" s="80"/>
      <c r="GE286" s="80"/>
      <c r="GF286" s="80"/>
      <c r="GG286" s="80"/>
      <c r="GH286" s="80"/>
      <c r="GI286" s="80"/>
      <c r="GJ286" s="80"/>
      <c r="GK286" s="80"/>
    </row>
    <row r="287" ht="15.75" customHeight="1">
      <c r="A287" s="572"/>
      <c r="B287" s="572"/>
      <c r="C287" s="269"/>
      <c r="D287" s="269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  <c r="AA287" s="80"/>
      <c r="AB287" s="80"/>
      <c r="AC287" s="80"/>
      <c r="AD287" s="80"/>
      <c r="AE287" s="269"/>
      <c r="AF287" s="269"/>
      <c r="AG287" s="269"/>
      <c r="AH287" s="269"/>
      <c r="AI287" s="269"/>
      <c r="AJ287" s="269"/>
      <c r="AK287" s="269"/>
      <c r="AL287" s="269"/>
      <c r="AM287" s="269"/>
      <c r="AN287" s="269"/>
      <c r="AO287" s="269"/>
      <c r="AP287" s="269"/>
      <c r="AQ287" s="269"/>
      <c r="AR287" s="269"/>
      <c r="AS287" s="269"/>
      <c r="AT287" s="269"/>
      <c r="AU287" s="269"/>
      <c r="AV287" s="269"/>
      <c r="AW287" s="269"/>
      <c r="AX287" s="269"/>
      <c r="AY287" s="269"/>
      <c r="AZ287" s="269"/>
      <c r="BA287" s="269"/>
      <c r="BB287" s="269"/>
      <c r="BC287" s="269"/>
      <c r="BD287" s="269"/>
      <c r="BE287" s="269"/>
      <c r="BF287" s="269"/>
      <c r="BG287" s="269"/>
      <c r="BH287" s="80"/>
      <c r="BI287" s="269"/>
      <c r="BJ287" s="269"/>
      <c r="BK287" s="269"/>
      <c r="BL287" s="269"/>
      <c r="BM287" s="269"/>
      <c r="BN287" s="269"/>
      <c r="BO287" s="269"/>
      <c r="BP287" s="269"/>
      <c r="BQ287" s="269"/>
      <c r="BR287" s="269"/>
      <c r="BS287" s="269"/>
      <c r="BT287" s="269"/>
      <c r="BU287" s="269"/>
      <c r="BV287" s="269"/>
      <c r="BW287" s="269"/>
      <c r="BX287" s="269"/>
      <c r="BY287" s="269"/>
      <c r="BZ287" s="269"/>
      <c r="CA287" s="269"/>
      <c r="CB287" s="269"/>
      <c r="CC287" s="269"/>
      <c r="CD287" s="269"/>
      <c r="CE287" s="269"/>
      <c r="CF287" s="269"/>
      <c r="CG287" s="269"/>
      <c r="CH287" s="269"/>
      <c r="CI287" s="269"/>
      <c r="CJ287" s="269"/>
      <c r="CK287" s="269"/>
      <c r="CL287" s="269"/>
      <c r="CM287" s="269"/>
      <c r="CN287" s="269"/>
      <c r="CO287" s="269"/>
      <c r="CP287" s="269"/>
      <c r="CQ287" s="269"/>
      <c r="CR287" s="269"/>
      <c r="CS287" s="269"/>
      <c r="CT287" s="269"/>
      <c r="CU287" s="269"/>
      <c r="CV287" s="269"/>
      <c r="CW287" s="269"/>
      <c r="CX287" s="269"/>
      <c r="CY287" s="269"/>
      <c r="CZ287" s="269"/>
      <c r="DA287" s="269"/>
      <c r="DB287" s="269"/>
      <c r="DC287" s="269"/>
      <c r="DD287" s="269"/>
      <c r="DE287" s="269"/>
      <c r="DF287" s="269"/>
      <c r="DG287" s="269"/>
      <c r="DH287" s="269"/>
      <c r="DI287" s="269"/>
      <c r="DJ287" s="269"/>
      <c r="DK287" s="269"/>
      <c r="DL287" s="269"/>
      <c r="DM287" s="269"/>
      <c r="DN287" s="269"/>
      <c r="DO287" s="269"/>
      <c r="DP287" s="269"/>
      <c r="DQ287" s="269"/>
      <c r="DR287" s="269"/>
      <c r="DS287" s="269"/>
      <c r="DT287" s="269"/>
      <c r="DU287" s="269"/>
      <c r="DV287" s="269"/>
      <c r="DW287" s="269"/>
      <c r="DX287" s="269"/>
      <c r="DY287" s="269"/>
      <c r="DZ287" s="269"/>
      <c r="EA287" s="269"/>
      <c r="EB287" s="269"/>
      <c r="EC287" s="269"/>
      <c r="ED287" s="269"/>
      <c r="EE287" s="269"/>
      <c r="EF287" s="269"/>
      <c r="EG287" s="269"/>
      <c r="EH287" s="269"/>
      <c r="EI287" s="269"/>
      <c r="EJ287" s="269"/>
      <c r="EK287" s="269"/>
      <c r="EL287" s="269"/>
      <c r="EM287" s="269"/>
      <c r="EN287" s="269"/>
      <c r="EO287" s="269"/>
      <c r="EP287" s="269"/>
      <c r="EQ287" s="269"/>
      <c r="ER287" s="269"/>
      <c r="ES287" s="269"/>
      <c r="ET287" s="470"/>
      <c r="EU287" s="470"/>
      <c r="EV287" s="470"/>
      <c r="EW287" s="470"/>
      <c r="EX287" s="470"/>
      <c r="EY287" s="470"/>
      <c r="EZ287" s="470"/>
      <c r="FA287" s="470"/>
      <c r="FB287" s="470"/>
      <c r="FC287" s="470"/>
      <c r="FD287" s="470"/>
      <c r="FE287" s="470"/>
      <c r="FF287" s="470"/>
      <c r="FG287" s="470"/>
      <c r="FH287" s="470"/>
      <c r="FI287" s="470"/>
      <c r="FJ287" s="470"/>
      <c r="FK287" s="470"/>
      <c r="FL287" s="470"/>
      <c r="FM287" s="470"/>
      <c r="FN287" s="470"/>
      <c r="FO287" s="470"/>
      <c r="FP287" s="470"/>
      <c r="FQ287" s="269"/>
      <c r="FR287" s="543"/>
      <c r="FS287" s="269"/>
      <c r="FT287" s="544"/>
      <c r="FU287" s="545"/>
      <c r="FV287" s="80"/>
      <c r="FW287" s="80"/>
      <c r="FX287" s="80"/>
      <c r="FY287" s="80"/>
      <c r="FZ287" s="80"/>
      <c r="GA287" s="80"/>
      <c r="GB287" s="80"/>
      <c r="GC287" s="80"/>
      <c r="GD287" s="80"/>
      <c r="GE287" s="80"/>
      <c r="GF287" s="80"/>
      <c r="GG287" s="80"/>
      <c r="GH287" s="80"/>
      <c r="GI287" s="80"/>
      <c r="GJ287" s="80"/>
      <c r="GK287" s="80"/>
    </row>
    <row r="288" ht="15.75" customHeight="1">
      <c r="A288" s="572"/>
      <c r="B288" s="572"/>
      <c r="C288" s="269"/>
      <c r="D288" s="269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  <c r="AA288" s="80"/>
      <c r="AB288" s="80"/>
      <c r="AC288" s="80"/>
      <c r="AD288" s="80"/>
      <c r="AE288" s="269"/>
      <c r="AF288" s="269"/>
      <c r="AG288" s="269"/>
      <c r="AH288" s="269"/>
      <c r="AI288" s="269"/>
      <c r="AJ288" s="269"/>
      <c r="AK288" s="269"/>
      <c r="AL288" s="269"/>
      <c r="AM288" s="269"/>
      <c r="AN288" s="269"/>
      <c r="AO288" s="269"/>
      <c r="AP288" s="269"/>
      <c r="AQ288" s="269"/>
      <c r="AR288" s="269"/>
      <c r="AS288" s="269"/>
      <c r="AT288" s="269"/>
      <c r="AU288" s="269"/>
      <c r="AV288" s="269"/>
      <c r="AW288" s="269"/>
      <c r="AX288" s="269"/>
      <c r="AY288" s="269"/>
      <c r="AZ288" s="269"/>
      <c r="BA288" s="269"/>
      <c r="BB288" s="269"/>
      <c r="BC288" s="269"/>
      <c r="BD288" s="269"/>
      <c r="BE288" s="269"/>
      <c r="BF288" s="269"/>
      <c r="BG288" s="269"/>
      <c r="BH288" s="80"/>
      <c r="BI288" s="269"/>
      <c r="BJ288" s="269"/>
      <c r="BK288" s="269"/>
      <c r="BL288" s="269"/>
      <c r="BM288" s="269"/>
      <c r="BN288" s="269"/>
      <c r="BO288" s="269"/>
      <c r="BP288" s="269"/>
      <c r="BQ288" s="269"/>
      <c r="BR288" s="269"/>
      <c r="BS288" s="269"/>
      <c r="BT288" s="269"/>
      <c r="BU288" s="269"/>
      <c r="BV288" s="269"/>
      <c r="BW288" s="269"/>
      <c r="BX288" s="269"/>
      <c r="BY288" s="269"/>
      <c r="BZ288" s="269"/>
      <c r="CA288" s="269"/>
      <c r="CB288" s="269"/>
      <c r="CC288" s="269"/>
      <c r="CD288" s="269"/>
      <c r="CE288" s="269"/>
      <c r="CF288" s="269"/>
      <c r="CG288" s="269"/>
      <c r="CH288" s="269"/>
      <c r="CI288" s="269"/>
      <c r="CJ288" s="269"/>
      <c r="CK288" s="269"/>
      <c r="CL288" s="269"/>
      <c r="CM288" s="269"/>
      <c r="CN288" s="269"/>
      <c r="CO288" s="269"/>
      <c r="CP288" s="269"/>
      <c r="CQ288" s="269"/>
      <c r="CR288" s="269"/>
      <c r="CS288" s="269"/>
      <c r="CT288" s="269"/>
      <c r="CU288" s="269"/>
      <c r="CV288" s="269"/>
      <c r="CW288" s="269"/>
      <c r="CX288" s="269"/>
      <c r="CY288" s="269"/>
      <c r="CZ288" s="269"/>
      <c r="DA288" s="269"/>
      <c r="DB288" s="269"/>
      <c r="DC288" s="269"/>
      <c r="DD288" s="269"/>
      <c r="DE288" s="269"/>
      <c r="DF288" s="269"/>
      <c r="DG288" s="269"/>
      <c r="DH288" s="269"/>
      <c r="DI288" s="269"/>
      <c r="DJ288" s="269"/>
      <c r="DK288" s="269"/>
      <c r="DL288" s="269"/>
      <c r="DM288" s="269"/>
      <c r="DN288" s="269"/>
      <c r="DO288" s="269"/>
      <c r="DP288" s="269"/>
      <c r="DQ288" s="269"/>
      <c r="DR288" s="269"/>
      <c r="DS288" s="269"/>
      <c r="DT288" s="269"/>
      <c r="DU288" s="269"/>
      <c r="DV288" s="269"/>
      <c r="DW288" s="269"/>
      <c r="DX288" s="269"/>
      <c r="DY288" s="269"/>
      <c r="DZ288" s="269"/>
      <c r="EA288" s="269"/>
      <c r="EB288" s="269"/>
      <c r="EC288" s="269"/>
      <c r="ED288" s="269"/>
      <c r="EE288" s="269"/>
      <c r="EF288" s="269"/>
      <c r="EG288" s="269"/>
      <c r="EH288" s="269"/>
      <c r="EI288" s="269"/>
      <c r="EJ288" s="269"/>
      <c r="EK288" s="269"/>
      <c r="EL288" s="269"/>
      <c r="EM288" s="269"/>
      <c r="EN288" s="269"/>
      <c r="EO288" s="269"/>
      <c r="EP288" s="269"/>
      <c r="EQ288" s="269"/>
      <c r="ER288" s="269"/>
      <c r="ES288" s="269"/>
      <c r="ET288" s="470"/>
      <c r="EU288" s="470"/>
      <c r="EV288" s="470"/>
      <c r="EW288" s="470"/>
      <c r="EX288" s="470"/>
      <c r="EY288" s="470"/>
      <c r="EZ288" s="470"/>
      <c r="FA288" s="470"/>
      <c r="FB288" s="470"/>
      <c r="FC288" s="470"/>
      <c r="FD288" s="470"/>
      <c r="FE288" s="470"/>
      <c r="FF288" s="470"/>
      <c r="FG288" s="470"/>
      <c r="FH288" s="470"/>
      <c r="FI288" s="470"/>
      <c r="FJ288" s="470"/>
      <c r="FK288" s="470"/>
      <c r="FL288" s="470"/>
      <c r="FM288" s="470"/>
      <c r="FN288" s="470"/>
      <c r="FO288" s="470"/>
      <c r="FP288" s="470"/>
      <c r="FQ288" s="269"/>
      <c r="FR288" s="543"/>
      <c r="FS288" s="269"/>
      <c r="FT288" s="544"/>
      <c r="FU288" s="545"/>
      <c r="FV288" s="80"/>
      <c r="FW288" s="80"/>
      <c r="FX288" s="80"/>
      <c r="FY288" s="80"/>
      <c r="FZ288" s="80"/>
      <c r="GA288" s="80"/>
      <c r="GB288" s="80"/>
      <c r="GC288" s="80"/>
      <c r="GD288" s="80"/>
      <c r="GE288" s="80"/>
      <c r="GF288" s="80"/>
      <c r="GG288" s="80"/>
      <c r="GH288" s="80"/>
      <c r="GI288" s="80"/>
      <c r="GJ288" s="80"/>
      <c r="GK288" s="80"/>
    </row>
    <row r="289" ht="15.75" customHeight="1">
      <c r="A289" s="572"/>
      <c r="B289" s="572"/>
      <c r="C289" s="269"/>
      <c r="D289" s="269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  <c r="AA289" s="80"/>
      <c r="AB289" s="80"/>
      <c r="AC289" s="80"/>
      <c r="AD289" s="80"/>
      <c r="AE289" s="269"/>
      <c r="AF289" s="269"/>
      <c r="AG289" s="269"/>
      <c r="AH289" s="269"/>
      <c r="AI289" s="269"/>
      <c r="AJ289" s="269"/>
      <c r="AK289" s="269"/>
      <c r="AL289" s="269"/>
      <c r="AM289" s="269"/>
      <c r="AN289" s="269"/>
      <c r="AO289" s="269"/>
      <c r="AP289" s="269"/>
      <c r="AQ289" s="269"/>
      <c r="AR289" s="269"/>
      <c r="AS289" s="269"/>
      <c r="AT289" s="269"/>
      <c r="AU289" s="269"/>
      <c r="AV289" s="269"/>
      <c r="AW289" s="269"/>
      <c r="AX289" s="269"/>
      <c r="AY289" s="269"/>
      <c r="AZ289" s="269"/>
      <c r="BA289" s="269"/>
      <c r="BB289" s="269"/>
      <c r="BC289" s="269"/>
      <c r="BD289" s="269"/>
      <c r="BE289" s="269"/>
      <c r="BF289" s="269"/>
      <c r="BG289" s="269"/>
      <c r="BH289" s="80"/>
      <c r="BI289" s="269"/>
      <c r="BJ289" s="269"/>
      <c r="BK289" s="269"/>
      <c r="BL289" s="269"/>
      <c r="BM289" s="269"/>
      <c r="BN289" s="269"/>
      <c r="BO289" s="269"/>
      <c r="BP289" s="269"/>
      <c r="BQ289" s="269"/>
      <c r="BR289" s="269"/>
      <c r="BS289" s="269"/>
      <c r="BT289" s="269"/>
      <c r="BU289" s="269"/>
      <c r="BV289" s="269"/>
      <c r="BW289" s="269"/>
      <c r="BX289" s="269"/>
      <c r="BY289" s="269"/>
      <c r="BZ289" s="269"/>
      <c r="CA289" s="269"/>
      <c r="CB289" s="269"/>
      <c r="CC289" s="269"/>
      <c r="CD289" s="269"/>
      <c r="CE289" s="269"/>
      <c r="CF289" s="269"/>
      <c r="CG289" s="269"/>
      <c r="CH289" s="269"/>
      <c r="CI289" s="269"/>
      <c r="CJ289" s="269"/>
      <c r="CK289" s="269"/>
      <c r="CL289" s="269"/>
      <c r="CM289" s="269"/>
      <c r="CN289" s="269"/>
      <c r="CO289" s="269"/>
      <c r="CP289" s="269"/>
      <c r="CQ289" s="269"/>
      <c r="CR289" s="269"/>
      <c r="CS289" s="269"/>
      <c r="CT289" s="269"/>
      <c r="CU289" s="269"/>
      <c r="CV289" s="269"/>
      <c r="CW289" s="269"/>
      <c r="CX289" s="269"/>
      <c r="CY289" s="269"/>
      <c r="CZ289" s="269"/>
      <c r="DA289" s="269"/>
      <c r="DB289" s="269"/>
      <c r="DC289" s="269"/>
      <c r="DD289" s="269"/>
      <c r="DE289" s="269"/>
      <c r="DF289" s="269"/>
      <c r="DG289" s="269"/>
      <c r="DH289" s="269"/>
      <c r="DI289" s="269"/>
      <c r="DJ289" s="269"/>
      <c r="DK289" s="269"/>
      <c r="DL289" s="269"/>
      <c r="DM289" s="269"/>
      <c r="DN289" s="269"/>
      <c r="DO289" s="269"/>
      <c r="DP289" s="269"/>
      <c r="DQ289" s="269"/>
      <c r="DR289" s="269"/>
      <c r="DS289" s="269"/>
      <c r="DT289" s="269"/>
      <c r="DU289" s="269"/>
      <c r="DV289" s="269"/>
      <c r="DW289" s="269"/>
      <c r="DX289" s="269"/>
      <c r="DY289" s="269"/>
      <c r="DZ289" s="269"/>
      <c r="EA289" s="269"/>
      <c r="EB289" s="269"/>
      <c r="EC289" s="269"/>
      <c r="ED289" s="269"/>
      <c r="EE289" s="269"/>
      <c r="EF289" s="269"/>
      <c r="EG289" s="269"/>
      <c r="EH289" s="269"/>
      <c r="EI289" s="269"/>
      <c r="EJ289" s="269"/>
      <c r="EK289" s="269"/>
      <c r="EL289" s="269"/>
      <c r="EM289" s="269"/>
      <c r="EN289" s="269"/>
      <c r="EO289" s="269"/>
      <c r="EP289" s="269"/>
      <c r="EQ289" s="269"/>
      <c r="ER289" s="269"/>
      <c r="ES289" s="269"/>
      <c r="ET289" s="470"/>
      <c r="EU289" s="470"/>
      <c r="EV289" s="470"/>
      <c r="EW289" s="470"/>
      <c r="EX289" s="470"/>
      <c r="EY289" s="470"/>
      <c r="EZ289" s="470"/>
      <c r="FA289" s="470"/>
      <c r="FB289" s="470"/>
      <c r="FC289" s="470"/>
      <c r="FD289" s="470"/>
      <c r="FE289" s="470"/>
      <c r="FF289" s="470"/>
      <c r="FG289" s="470"/>
      <c r="FH289" s="470"/>
      <c r="FI289" s="470"/>
      <c r="FJ289" s="470"/>
      <c r="FK289" s="470"/>
      <c r="FL289" s="470"/>
      <c r="FM289" s="470"/>
      <c r="FN289" s="470"/>
      <c r="FO289" s="470"/>
      <c r="FP289" s="470"/>
      <c r="FQ289" s="269"/>
      <c r="FR289" s="543"/>
      <c r="FS289" s="269"/>
      <c r="FT289" s="544"/>
      <c r="FU289" s="545"/>
      <c r="FV289" s="80"/>
      <c r="FW289" s="80"/>
      <c r="FX289" s="80"/>
      <c r="FY289" s="80"/>
      <c r="FZ289" s="80"/>
      <c r="GA289" s="80"/>
      <c r="GB289" s="80"/>
      <c r="GC289" s="80"/>
      <c r="GD289" s="80"/>
      <c r="GE289" s="80"/>
      <c r="GF289" s="80"/>
      <c r="GG289" s="80"/>
      <c r="GH289" s="80"/>
      <c r="GI289" s="80"/>
      <c r="GJ289" s="80"/>
      <c r="GK289" s="80"/>
    </row>
    <row r="290" ht="15.75" customHeight="1">
      <c r="A290" s="572"/>
      <c r="B290" s="572"/>
      <c r="C290" s="269"/>
      <c r="D290" s="269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  <c r="AA290" s="80"/>
      <c r="AB290" s="80"/>
      <c r="AC290" s="80"/>
      <c r="AD290" s="80"/>
      <c r="AE290" s="269"/>
      <c r="AF290" s="269"/>
      <c r="AG290" s="269"/>
      <c r="AH290" s="269"/>
      <c r="AI290" s="269"/>
      <c r="AJ290" s="269"/>
      <c r="AK290" s="269"/>
      <c r="AL290" s="269"/>
      <c r="AM290" s="269"/>
      <c r="AN290" s="269"/>
      <c r="AO290" s="269"/>
      <c r="AP290" s="269"/>
      <c r="AQ290" s="269"/>
      <c r="AR290" s="269"/>
      <c r="AS290" s="269"/>
      <c r="AT290" s="269"/>
      <c r="AU290" s="269"/>
      <c r="AV290" s="269"/>
      <c r="AW290" s="269"/>
      <c r="AX290" s="269"/>
      <c r="AY290" s="269"/>
      <c r="AZ290" s="269"/>
      <c r="BA290" s="269"/>
      <c r="BB290" s="269"/>
      <c r="BC290" s="269"/>
      <c r="BD290" s="269"/>
      <c r="BE290" s="269"/>
      <c r="BF290" s="269"/>
      <c r="BG290" s="269"/>
      <c r="BH290" s="80"/>
      <c r="BI290" s="269"/>
      <c r="BJ290" s="269"/>
      <c r="BK290" s="269"/>
      <c r="BL290" s="269"/>
      <c r="BM290" s="269"/>
      <c r="BN290" s="269"/>
      <c r="BO290" s="269"/>
      <c r="BP290" s="269"/>
      <c r="BQ290" s="269"/>
      <c r="BR290" s="269"/>
      <c r="BS290" s="269"/>
      <c r="BT290" s="269"/>
      <c r="BU290" s="269"/>
      <c r="BV290" s="269"/>
      <c r="BW290" s="269"/>
      <c r="BX290" s="269"/>
      <c r="BY290" s="269"/>
      <c r="BZ290" s="269"/>
      <c r="CA290" s="269"/>
      <c r="CB290" s="269"/>
      <c r="CC290" s="269"/>
      <c r="CD290" s="269"/>
      <c r="CE290" s="269"/>
      <c r="CF290" s="269"/>
      <c r="CG290" s="269"/>
      <c r="CH290" s="269"/>
      <c r="CI290" s="269"/>
      <c r="CJ290" s="269"/>
      <c r="CK290" s="269"/>
      <c r="CL290" s="269"/>
      <c r="CM290" s="269"/>
      <c r="CN290" s="269"/>
      <c r="CO290" s="269"/>
      <c r="CP290" s="269"/>
      <c r="CQ290" s="269"/>
      <c r="CR290" s="269"/>
      <c r="CS290" s="269"/>
      <c r="CT290" s="269"/>
      <c r="CU290" s="269"/>
      <c r="CV290" s="269"/>
      <c r="CW290" s="269"/>
      <c r="CX290" s="269"/>
      <c r="CY290" s="269"/>
      <c r="CZ290" s="269"/>
      <c r="DA290" s="269"/>
      <c r="DB290" s="269"/>
      <c r="DC290" s="269"/>
      <c r="DD290" s="269"/>
      <c r="DE290" s="269"/>
      <c r="DF290" s="269"/>
      <c r="DG290" s="269"/>
      <c r="DH290" s="269"/>
      <c r="DI290" s="269"/>
      <c r="DJ290" s="269"/>
      <c r="DK290" s="269"/>
      <c r="DL290" s="269"/>
      <c r="DM290" s="269"/>
      <c r="DN290" s="269"/>
      <c r="DO290" s="269"/>
      <c r="DP290" s="269"/>
      <c r="DQ290" s="269"/>
      <c r="DR290" s="269"/>
      <c r="DS290" s="269"/>
      <c r="DT290" s="269"/>
      <c r="DU290" s="269"/>
      <c r="DV290" s="269"/>
      <c r="DW290" s="269"/>
      <c r="DX290" s="269"/>
      <c r="DY290" s="269"/>
      <c r="DZ290" s="269"/>
      <c r="EA290" s="269"/>
      <c r="EB290" s="269"/>
      <c r="EC290" s="269"/>
      <c r="ED290" s="269"/>
      <c r="EE290" s="269"/>
      <c r="EF290" s="269"/>
      <c r="EG290" s="269"/>
      <c r="EH290" s="269"/>
      <c r="EI290" s="269"/>
      <c r="EJ290" s="269"/>
      <c r="EK290" s="269"/>
      <c r="EL290" s="269"/>
      <c r="EM290" s="269"/>
      <c r="EN290" s="269"/>
      <c r="EO290" s="269"/>
      <c r="EP290" s="269"/>
      <c r="EQ290" s="269"/>
      <c r="ER290" s="269"/>
      <c r="ES290" s="269"/>
      <c r="ET290" s="470"/>
      <c r="EU290" s="470"/>
      <c r="EV290" s="470"/>
      <c r="EW290" s="470"/>
      <c r="EX290" s="470"/>
      <c r="EY290" s="470"/>
      <c r="EZ290" s="470"/>
      <c r="FA290" s="470"/>
      <c r="FB290" s="470"/>
      <c r="FC290" s="470"/>
      <c r="FD290" s="470"/>
      <c r="FE290" s="470"/>
      <c r="FF290" s="470"/>
      <c r="FG290" s="470"/>
      <c r="FH290" s="470"/>
      <c r="FI290" s="470"/>
      <c r="FJ290" s="470"/>
      <c r="FK290" s="470"/>
      <c r="FL290" s="470"/>
      <c r="FM290" s="470"/>
      <c r="FN290" s="470"/>
      <c r="FO290" s="470"/>
      <c r="FP290" s="470"/>
      <c r="FQ290" s="269"/>
      <c r="FR290" s="543"/>
      <c r="FS290" s="269"/>
      <c r="FT290" s="544"/>
      <c r="FU290" s="545"/>
      <c r="FV290" s="80"/>
      <c r="FW290" s="80"/>
      <c r="FX290" s="80"/>
      <c r="FY290" s="80"/>
      <c r="FZ290" s="80"/>
      <c r="GA290" s="80"/>
      <c r="GB290" s="80"/>
      <c r="GC290" s="80"/>
      <c r="GD290" s="80"/>
      <c r="GE290" s="80"/>
      <c r="GF290" s="80"/>
      <c r="GG290" s="80"/>
      <c r="GH290" s="80"/>
      <c r="GI290" s="80"/>
      <c r="GJ290" s="80"/>
      <c r="GK290" s="80"/>
    </row>
    <row r="291" ht="15.75" customHeight="1">
      <c r="A291" s="572"/>
      <c r="B291" s="572"/>
      <c r="C291" s="269"/>
      <c r="D291" s="269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  <c r="AA291" s="80"/>
      <c r="AB291" s="80"/>
      <c r="AC291" s="80"/>
      <c r="AD291" s="80"/>
      <c r="AE291" s="269"/>
      <c r="AF291" s="269"/>
      <c r="AG291" s="269"/>
      <c r="AH291" s="269"/>
      <c r="AI291" s="269"/>
      <c r="AJ291" s="269"/>
      <c r="AK291" s="269"/>
      <c r="AL291" s="269"/>
      <c r="AM291" s="269"/>
      <c r="AN291" s="269"/>
      <c r="AO291" s="269"/>
      <c r="AP291" s="269"/>
      <c r="AQ291" s="269"/>
      <c r="AR291" s="269"/>
      <c r="AS291" s="269"/>
      <c r="AT291" s="269"/>
      <c r="AU291" s="269"/>
      <c r="AV291" s="269"/>
      <c r="AW291" s="269"/>
      <c r="AX291" s="269"/>
      <c r="AY291" s="269"/>
      <c r="AZ291" s="269"/>
      <c r="BA291" s="269"/>
      <c r="BB291" s="269"/>
      <c r="BC291" s="269"/>
      <c r="BD291" s="269"/>
      <c r="BE291" s="269"/>
      <c r="BF291" s="269"/>
      <c r="BG291" s="269"/>
      <c r="BH291" s="80"/>
      <c r="BI291" s="269"/>
      <c r="BJ291" s="269"/>
      <c r="BK291" s="269"/>
      <c r="BL291" s="269"/>
      <c r="BM291" s="269"/>
      <c r="BN291" s="269"/>
      <c r="BO291" s="269"/>
      <c r="BP291" s="269"/>
      <c r="BQ291" s="269"/>
      <c r="BR291" s="269"/>
      <c r="BS291" s="269"/>
      <c r="BT291" s="269"/>
      <c r="BU291" s="269"/>
      <c r="BV291" s="269"/>
      <c r="BW291" s="269"/>
      <c r="BX291" s="269"/>
      <c r="BY291" s="269"/>
      <c r="BZ291" s="269"/>
      <c r="CA291" s="269"/>
      <c r="CB291" s="269"/>
      <c r="CC291" s="269"/>
      <c r="CD291" s="269"/>
      <c r="CE291" s="269"/>
      <c r="CF291" s="269"/>
      <c r="CG291" s="269"/>
      <c r="CH291" s="269"/>
      <c r="CI291" s="269"/>
      <c r="CJ291" s="269"/>
      <c r="CK291" s="269"/>
      <c r="CL291" s="269"/>
      <c r="CM291" s="269"/>
      <c r="CN291" s="269"/>
      <c r="CO291" s="269"/>
      <c r="CP291" s="269"/>
      <c r="CQ291" s="269"/>
      <c r="CR291" s="269"/>
      <c r="CS291" s="269"/>
      <c r="CT291" s="269"/>
      <c r="CU291" s="269"/>
      <c r="CV291" s="269"/>
      <c r="CW291" s="269"/>
      <c r="CX291" s="269"/>
      <c r="CY291" s="269"/>
      <c r="CZ291" s="269"/>
      <c r="DA291" s="269"/>
      <c r="DB291" s="269"/>
      <c r="DC291" s="269"/>
      <c r="DD291" s="269"/>
      <c r="DE291" s="269"/>
      <c r="DF291" s="269"/>
      <c r="DG291" s="269"/>
      <c r="DH291" s="269"/>
      <c r="DI291" s="269"/>
      <c r="DJ291" s="269"/>
      <c r="DK291" s="269"/>
      <c r="DL291" s="269"/>
      <c r="DM291" s="269"/>
      <c r="DN291" s="269"/>
      <c r="DO291" s="269"/>
      <c r="DP291" s="269"/>
      <c r="DQ291" s="269"/>
      <c r="DR291" s="269"/>
      <c r="DS291" s="269"/>
      <c r="DT291" s="269"/>
      <c r="DU291" s="269"/>
      <c r="DV291" s="269"/>
      <c r="DW291" s="269"/>
      <c r="DX291" s="269"/>
      <c r="DY291" s="269"/>
      <c r="DZ291" s="269"/>
      <c r="EA291" s="269"/>
      <c r="EB291" s="269"/>
      <c r="EC291" s="269"/>
      <c r="ED291" s="269"/>
      <c r="EE291" s="269"/>
      <c r="EF291" s="269"/>
      <c r="EG291" s="269"/>
      <c r="EH291" s="269"/>
      <c r="EI291" s="269"/>
      <c r="EJ291" s="269"/>
      <c r="EK291" s="269"/>
      <c r="EL291" s="269"/>
      <c r="EM291" s="269"/>
      <c r="EN291" s="269"/>
      <c r="EO291" s="269"/>
      <c r="EP291" s="269"/>
      <c r="EQ291" s="269"/>
      <c r="ER291" s="269"/>
      <c r="ES291" s="269"/>
      <c r="ET291" s="470"/>
      <c r="EU291" s="470"/>
      <c r="EV291" s="470"/>
      <c r="EW291" s="470"/>
      <c r="EX291" s="470"/>
      <c r="EY291" s="470"/>
      <c r="EZ291" s="470"/>
      <c r="FA291" s="470"/>
      <c r="FB291" s="470"/>
      <c r="FC291" s="470"/>
      <c r="FD291" s="470"/>
      <c r="FE291" s="470"/>
      <c r="FF291" s="470"/>
      <c r="FG291" s="470"/>
      <c r="FH291" s="470"/>
      <c r="FI291" s="470"/>
      <c r="FJ291" s="470"/>
      <c r="FK291" s="470"/>
      <c r="FL291" s="470"/>
      <c r="FM291" s="470"/>
      <c r="FN291" s="470"/>
      <c r="FO291" s="470"/>
      <c r="FP291" s="470"/>
      <c r="FQ291" s="269"/>
      <c r="FR291" s="543"/>
      <c r="FS291" s="269"/>
      <c r="FT291" s="544"/>
      <c r="FU291" s="545"/>
      <c r="FV291" s="80"/>
      <c r="FW291" s="80"/>
      <c r="FX291" s="80"/>
      <c r="FY291" s="80"/>
      <c r="FZ291" s="80"/>
      <c r="GA291" s="80"/>
      <c r="GB291" s="80"/>
      <c r="GC291" s="80"/>
      <c r="GD291" s="80"/>
      <c r="GE291" s="80"/>
      <c r="GF291" s="80"/>
      <c r="GG291" s="80"/>
      <c r="GH291" s="80"/>
      <c r="GI291" s="80"/>
      <c r="GJ291" s="80"/>
      <c r="GK291" s="80"/>
    </row>
    <row r="292" ht="15.75" customHeight="1">
      <c r="A292" s="572"/>
      <c r="B292" s="572"/>
      <c r="C292" s="269"/>
      <c r="D292" s="269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  <c r="AA292" s="80"/>
      <c r="AB292" s="80"/>
      <c r="AC292" s="80"/>
      <c r="AD292" s="80"/>
      <c r="AE292" s="269"/>
      <c r="AF292" s="269"/>
      <c r="AG292" s="269"/>
      <c r="AH292" s="269"/>
      <c r="AI292" s="269"/>
      <c r="AJ292" s="269"/>
      <c r="AK292" s="269"/>
      <c r="AL292" s="269"/>
      <c r="AM292" s="269"/>
      <c r="AN292" s="269"/>
      <c r="AO292" s="269"/>
      <c r="AP292" s="269"/>
      <c r="AQ292" s="269"/>
      <c r="AR292" s="269"/>
      <c r="AS292" s="269"/>
      <c r="AT292" s="269"/>
      <c r="AU292" s="269"/>
      <c r="AV292" s="269"/>
      <c r="AW292" s="269"/>
      <c r="AX292" s="269"/>
      <c r="AY292" s="269"/>
      <c r="AZ292" s="269"/>
      <c r="BA292" s="269"/>
      <c r="BB292" s="269"/>
      <c r="BC292" s="269"/>
      <c r="BD292" s="269"/>
      <c r="BE292" s="269"/>
      <c r="BF292" s="269"/>
      <c r="BG292" s="269"/>
      <c r="BH292" s="80"/>
      <c r="BI292" s="269"/>
      <c r="BJ292" s="269"/>
      <c r="BK292" s="269"/>
      <c r="BL292" s="269"/>
      <c r="BM292" s="269"/>
      <c r="BN292" s="269"/>
      <c r="BO292" s="269"/>
      <c r="BP292" s="269"/>
      <c r="BQ292" s="269"/>
      <c r="BR292" s="269"/>
      <c r="BS292" s="269"/>
      <c r="BT292" s="269"/>
      <c r="BU292" s="269"/>
      <c r="BV292" s="269"/>
      <c r="BW292" s="269"/>
      <c r="BX292" s="269"/>
      <c r="BY292" s="269"/>
      <c r="BZ292" s="269"/>
      <c r="CA292" s="269"/>
      <c r="CB292" s="269"/>
      <c r="CC292" s="269"/>
      <c r="CD292" s="269"/>
      <c r="CE292" s="269"/>
      <c r="CF292" s="269"/>
      <c r="CG292" s="269"/>
      <c r="CH292" s="269"/>
      <c r="CI292" s="269"/>
      <c r="CJ292" s="269"/>
      <c r="CK292" s="269"/>
      <c r="CL292" s="269"/>
      <c r="CM292" s="269"/>
      <c r="CN292" s="269"/>
      <c r="CO292" s="269"/>
      <c r="CP292" s="269"/>
      <c r="CQ292" s="269"/>
      <c r="CR292" s="269"/>
      <c r="CS292" s="269"/>
      <c r="CT292" s="269"/>
      <c r="CU292" s="269"/>
      <c r="CV292" s="269"/>
      <c r="CW292" s="269"/>
      <c r="CX292" s="269"/>
      <c r="CY292" s="269"/>
      <c r="CZ292" s="269"/>
      <c r="DA292" s="269"/>
      <c r="DB292" s="269"/>
      <c r="DC292" s="269"/>
      <c r="DD292" s="269"/>
      <c r="DE292" s="269"/>
      <c r="DF292" s="269"/>
      <c r="DG292" s="269"/>
      <c r="DH292" s="269"/>
      <c r="DI292" s="269"/>
      <c r="DJ292" s="269"/>
      <c r="DK292" s="269"/>
      <c r="DL292" s="269"/>
      <c r="DM292" s="269"/>
      <c r="DN292" s="269"/>
      <c r="DO292" s="269"/>
      <c r="DP292" s="269"/>
      <c r="DQ292" s="269"/>
      <c r="DR292" s="269"/>
      <c r="DS292" s="269"/>
      <c r="DT292" s="269"/>
      <c r="DU292" s="269"/>
      <c r="DV292" s="269"/>
      <c r="DW292" s="269"/>
      <c r="DX292" s="269"/>
      <c r="DY292" s="269"/>
      <c r="DZ292" s="269"/>
      <c r="EA292" s="269"/>
      <c r="EB292" s="269"/>
      <c r="EC292" s="269"/>
      <c r="ED292" s="269"/>
      <c r="EE292" s="269"/>
      <c r="EF292" s="269"/>
      <c r="EG292" s="269"/>
      <c r="EH292" s="269"/>
      <c r="EI292" s="269"/>
      <c r="EJ292" s="269"/>
      <c r="EK292" s="269"/>
      <c r="EL292" s="269"/>
      <c r="EM292" s="269"/>
      <c r="EN292" s="269"/>
      <c r="EO292" s="269"/>
      <c r="EP292" s="269"/>
      <c r="EQ292" s="269"/>
      <c r="ER292" s="269"/>
      <c r="ES292" s="269"/>
      <c r="ET292" s="470"/>
      <c r="EU292" s="470"/>
      <c r="EV292" s="470"/>
      <c r="EW292" s="470"/>
      <c r="EX292" s="470"/>
      <c r="EY292" s="470"/>
      <c r="EZ292" s="470"/>
      <c r="FA292" s="470"/>
      <c r="FB292" s="470"/>
      <c r="FC292" s="470"/>
      <c r="FD292" s="470"/>
      <c r="FE292" s="470"/>
      <c r="FF292" s="470"/>
      <c r="FG292" s="470"/>
      <c r="FH292" s="470"/>
      <c r="FI292" s="470"/>
      <c r="FJ292" s="470"/>
      <c r="FK292" s="470"/>
      <c r="FL292" s="470"/>
      <c r="FM292" s="470"/>
      <c r="FN292" s="470"/>
      <c r="FO292" s="470"/>
      <c r="FP292" s="470"/>
      <c r="FQ292" s="269"/>
      <c r="FR292" s="543"/>
      <c r="FS292" s="269"/>
      <c r="FT292" s="544"/>
      <c r="FU292" s="545"/>
      <c r="FV292" s="80"/>
      <c r="FW292" s="80"/>
      <c r="FX292" s="80"/>
      <c r="FY292" s="80"/>
      <c r="FZ292" s="80"/>
      <c r="GA292" s="80"/>
      <c r="GB292" s="80"/>
      <c r="GC292" s="80"/>
      <c r="GD292" s="80"/>
      <c r="GE292" s="80"/>
      <c r="GF292" s="80"/>
      <c r="GG292" s="80"/>
      <c r="GH292" s="80"/>
      <c r="GI292" s="80"/>
      <c r="GJ292" s="80"/>
      <c r="GK292" s="80"/>
    </row>
    <row r="293" ht="15.75" customHeight="1">
      <c r="A293" s="572"/>
      <c r="B293" s="572"/>
      <c r="C293" s="269"/>
      <c r="D293" s="269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  <c r="AA293" s="80"/>
      <c r="AB293" s="80"/>
      <c r="AC293" s="80"/>
      <c r="AD293" s="80"/>
      <c r="AE293" s="269"/>
      <c r="AF293" s="269"/>
      <c r="AG293" s="269"/>
      <c r="AH293" s="269"/>
      <c r="AI293" s="269"/>
      <c r="AJ293" s="269"/>
      <c r="AK293" s="269"/>
      <c r="AL293" s="269"/>
      <c r="AM293" s="269"/>
      <c r="AN293" s="269"/>
      <c r="AO293" s="269"/>
      <c r="AP293" s="269"/>
      <c r="AQ293" s="269"/>
      <c r="AR293" s="269"/>
      <c r="AS293" s="269"/>
      <c r="AT293" s="269"/>
      <c r="AU293" s="269"/>
      <c r="AV293" s="269"/>
      <c r="AW293" s="269"/>
      <c r="AX293" s="269"/>
      <c r="AY293" s="269"/>
      <c r="AZ293" s="269"/>
      <c r="BA293" s="269"/>
      <c r="BB293" s="269"/>
      <c r="BC293" s="269"/>
      <c r="BD293" s="269"/>
      <c r="BE293" s="269"/>
      <c r="BF293" s="269"/>
      <c r="BG293" s="269"/>
      <c r="BH293" s="80"/>
      <c r="BI293" s="269"/>
      <c r="BJ293" s="269"/>
      <c r="BK293" s="269"/>
      <c r="BL293" s="269"/>
      <c r="BM293" s="269"/>
      <c r="BN293" s="269"/>
      <c r="BO293" s="269"/>
      <c r="BP293" s="269"/>
      <c r="BQ293" s="269"/>
      <c r="BR293" s="269"/>
      <c r="BS293" s="269"/>
      <c r="BT293" s="269"/>
      <c r="BU293" s="269"/>
      <c r="BV293" s="269"/>
      <c r="BW293" s="269"/>
      <c r="BX293" s="269"/>
      <c r="BY293" s="269"/>
      <c r="BZ293" s="269"/>
      <c r="CA293" s="269"/>
      <c r="CB293" s="269"/>
      <c r="CC293" s="269"/>
      <c r="CD293" s="269"/>
      <c r="CE293" s="269"/>
      <c r="CF293" s="269"/>
      <c r="CG293" s="269"/>
      <c r="CH293" s="269"/>
      <c r="CI293" s="269"/>
      <c r="CJ293" s="269"/>
      <c r="CK293" s="269"/>
      <c r="CL293" s="269"/>
      <c r="CM293" s="269"/>
      <c r="CN293" s="269"/>
      <c r="CO293" s="269"/>
      <c r="CP293" s="269"/>
      <c r="CQ293" s="269"/>
      <c r="CR293" s="269"/>
      <c r="CS293" s="269"/>
      <c r="CT293" s="269"/>
      <c r="CU293" s="269"/>
      <c r="CV293" s="269"/>
      <c r="CW293" s="269"/>
      <c r="CX293" s="269"/>
      <c r="CY293" s="269"/>
      <c r="CZ293" s="269"/>
      <c r="DA293" s="269"/>
      <c r="DB293" s="269"/>
      <c r="DC293" s="269"/>
      <c r="DD293" s="269"/>
      <c r="DE293" s="269"/>
      <c r="DF293" s="269"/>
      <c r="DG293" s="269"/>
      <c r="DH293" s="269"/>
      <c r="DI293" s="269"/>
      <c r="DJ293" s="269"/>
      <c r="DK293" s="269"/>
      <c r="DL293" s="269"/>
      <c r="DM293" s="269"/>
      <c r="DN293" s="269"/>
      <c r="DO293" s="269"/>
      <c r="DP293" s="269"/>
      <c r="DQ293" s="269"/>
      <c r="DR293" s="269"/>
      <c r="DS293" s="269"/>
      <c r="DT293" s="269"/>
      <c r="DU293" s="269"/>
      <c r="DV293" s="269"/>
      <c r="DW293" s="269"/>
      <c r="DX293" s="269"/>
      <c r="DY293" s="269"/>
      <c r="DZ293" s="269"/>
      <c r="EA293" s="269"/>
      <c r="EB293" s="269"/>
      <c r="EC293" s="269"/>
      <c r="ED293" s="269"/>
      <c r="EE293" s="269"/>
      <c r="EF293" s="269"/>
      <c r="EG293" s="269"/>
      <c r="EH293" s="269"/>
      <c r="EI293" s="269"/>
      <c r="EJ293" s="269"/>
      <c r="EK293" s="269"/>
      <c r="EL293" s="269"/>
      <c r="EM293" s="269"/>
      <c r="EN293" s="269"/>
      <c r="EO293" s="269"/>
      <c r="EP293" s="269"/>
      <c r="EQ293" s="269"/>
      <c r="ER293" s="269"/>
      <c r="ES293" s="269"/>
      <c r="ET293" s="470"/>
      <c r="EU293" s="470"/>
      <c r="EV293" s="470"/>
      <c r="EW293" s="470"/>
      <c r="EX293" s="470"/>
      <c r="EY293" s="470"/>
      <c r="EZ293" s="470"/>
      <c r="FA293" s="470"/>
      <c r="FB293" s="470"/>
      <c r="FC293" s="470"/>
      <c r="FD293" s="470"/>
      <c r="FE293" s="470"/>
      <c r="FF293" s="470"/>
      <c r="FG293" s="470"/>
      <c r="FH293" s="470"/>
      <c r="FI293" s="470"/>
      <c r="FJ293" s="470"/>
      <c r="FK293" s="470"/>
      <c r="FL293" s="470"/>
      <c r="FM293" s="470"/>
      <c r="FN293" s="470"/>
      <c r="FO293" s="470"/>
      <c r="FP293" s="470"/>
      <c r="FQ293" s="269"/>
      <c r="FR293" s="543"/>
      <c r="FS293" s="269"/>
      <c r="FT293" s="544"/>
      <c r="FU293" s="545"/>
      <c r="FV293" s="80"/>
      <c r="FW293" s="80"/>
      <c r="FX293" s="80"/>
      <c r="FY293" s="80"/>
      <c r="FZ293" s="80"/>
      <c r="GA293" s="80"/>
      <c r="GB293" s="80"/>
      <c r="GC293" s="80"/>
      <c r="GD293" s="80"/>
      <c r="GE293" s="80"/>
      <c r="GF293" s="80"/>
      <c r="GG293" s="80"/>
      <c r="GH293" s="80"/>
      <c r="GI293" s="80"/>
      <c r="GJ293" s="80"/>
      <c r="GK293" s="80"/>
    </row>
    <row r="294" ht="15.75" customHeight="1">
      <c r="A294" s="572"/>
      <c r="B294" s="572"/>
      <c r="C294" s="269"/>
      <c r="D294" s="269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  <c r="AA294" s="80"/>
      <c r="AB294" s="80"/>
      <c r="AC294" s="80"/>
      <c r="AD294" s="80"/>
      <c r="AE294" s="269"/>
      <c r="AF294" s="269"/>
      <c r="AG294" s="269"/>
      <c r="AH294" s="269"/>
      <c r="AI294" s="269"/>
      <c r="AJ294" s="269"/>
      <c r="AK294" s="269"/>
      <c r="AL294" s="269"/>
      <c r="AM294" s="269"/>
      <c r="AN294" s="269"/>
      <c r="AO294" s="269"/>
      <c r="AP294" s="269"/>
      <c r="AQ294" s="269"/>
      <c r="AR294" s="269"/>
      <c r="AS294" s="269"/>
      <c r="AT294" s="269"/>
      <c r="AU294" s="269"/>
      <c r="AV294" s="269"/>
      <c r="AW294" s="269"/>
      <c r="AX294" s="269"/>
      <c r="AY294" s="269"/>
      <c r="AZ294" s="269"/>
      <c r="BA294" s="269"/>
      <c r="BB294" s="269"/>
      <c r="BC294" s="269"/>
      <c r="BD294" s="269"/>
      <c r="BE294" s="269"/>
      <c r="BF294" s="269"/>
      <c r="BG294" s="269"/>
      <c r="BH294" s="80"/>
      <c r="BI294" s="269"/>
      <c r="BJ294" s="269"/>
      <c r="BK294" s="269"/>
      <c r="BL294" s="269"/>
      <c r="BM294" s="269"/>
      <c r="BN294" s="269"/>
      <c r="BO294" s="269"/>
      <c r="BP294" s="269"/>
      <c r="BQ294" s="269"/>
      <c r="BR294" s="269"/>
      <c r="BS294" s="269"/>
      <c r="BT294" s="269"/>
      <c r="BU294" s="269"/>
      <c r="BV294" s="269"/>
      <c r="BW294" s="269"/>
      <c r="BX294" s="269"/>
      <c r="BY294" s="269"/>
      <c r="BZ294" s="269"/>
      <c r="CA294" s="269"/>
      <c r="CB294" s="269"/>
      <c r="CC294" s="269"/>
      <c r="CD294" s="269"/>
      <c r="CE294" s="269"/>
      <c r="CF294" s="269"/>
      <c r="CG294" s="269"/>
      <c r="CH294" s="269"/>
      <c r="CI294" s="269"/>
      <c r="CJ294" s="269"/>
      <c r="CK294" s="269"/>
      <c r="CL294" s="269"/>
      <c r="CM294" s="269"/>
      <c r="CN294" s="269"/>
      <c r="CO294" s="269"/>
      <c r="CP294" s="269"/>
      <c r="CQ294" s="269"/>
      <c r="CR294" s="269"/>
      <c r="CS294" s="269"/>
      <c r="CT294" s="269"/>
      <c r="CU294" s="269"/>
      <c r="CV294" s="269"/>
      <c r="CW294" s="269"/>
      <c r="CX294" s="269"/>
      <c r="CY294" s="269"/>
      <c r="CZ294" s="269"/>
      <c r="DA294" s="269"/>
      <c r="DB294" s="269"/>
      <c r="DC294" s="269"/>
      <c r="DD294" s="269"/>
      <c r="DE294" s="269"/>
      <c r="DF294" s="269"/>
      <c r="DG294" s="269"/>
      <c r="DH294" s="269"/>
      <c r="DI294" s="269"/>
      <c r="DJ294" s="269"/>
      <c r="DK294" s="269"/>
      <c r="DL294" s="269"/>
      <c r="DM294" s="269"/>
      <c r="DN294" s="269"/>
      <c r="DO294" s="269"/>
      <c r="DP294" s="269"/>
      <c r="DQ294" s="269"/>
      <c r="DR294" s="269"/>
      <c r="DS294" s="269"/>
      <c r="DT294" s="269"/>
      <c r="DU294" s="269"/>
      <c r="DV294" s="269"/>
      <c r="DW294" s="269"/>
      <c r="DX294" s="269"/>
      <c r="DY294" s="269"/>
      <c r="DZ294" s="269"/>
      <c r="EA294" s="269"/>
      <c r="EB294" s="269"/>
      <c r="EC294" s="269"/>
      <c r="ED294" s="269"/>
      <c r="EE294" s="269"/>
      <c r="EF294" s="269"/>
      <c r="EG294" s="269"/>
      <c r="EH294" s="269"/>
      <c r="EI294" s="269"/>
      <c r="EJ294" s="269"/>
      <c r="EK294" s="269"/>
      <c r="EL294" s="269"/>
      <c r="EM294" s="269"/>
      <c r="EN294" s="269"/>
      <c r="EO294" s="269"/>
      <c r="EP294" s="269"/>
      <c r="EQ294" s="269"/>
      <c r="ER294" s="269"/>
      <c r="ES294" s="269"/>
      <c r="ET294" s="470"/>
      <c r="EU294" s="470"/>
      <c r="EV294" s="470"/>
      <c r="EW294" s="470"/>
      <c r="EX294" s="470"/>
      <c r="EY294" s="470"/>
      <c r="EZ294" s="470"/>
      <c r="FA294" s="470"/>
      <c r="FB294" s="470"/>
      <c r="FC294" s="470"/>
      <c r="FD294" s="470"/>
      <c r="FE294" s="470"/>
      <c r="FF294" s="470"/>
      <c r="FG294" s="470"/>
      <c r="FH294" s="470"/>
      <c r="FI294" s="470"/>
      <c r="FJ294" s="470"/>
      <c r="FK294" s="470"/>
      <c r="FL294" s="470"/>
      <c r="FM294" s="470"/>
      <c r="FN294" s="470"/>
      <c r="FO294" s="470"/>
      <c r="FP294" s="470"/>
      <c r="FQ294" s="269"/>
      <c r="FR294" s="543"/>
      <c r="FS294" s="269"/>
      <c r="FT294" s="544"/>
      <c r="FU294" s="545"/>
      <c r="FV294" s="80"/>
      <c r="FW294" s="80"/>
      <c r="FX294" s="80"/>
      <c r="FY294" s="80"/>
      <c r="FZ294" s="80"/>
      <c r="GA294" s="80"/>
      <c r="GB294" s="80"/>
      <c r="GC294" s="80"/>
      <c r="GD294" s="80"/>
      <c r="GE294" s="80"/>
      <c r="GF294" s="80"/>
      <c r="GG294" s="80"/>
      <c r="GH294" s="80"/>
      <c r="GI294" s="80"/>
      <c r="GJ294" s="80"/>
      <c r="GK294" s="80"/>
    </row>
    <row r="295" ht="15.75" customHeight="1">
      <c r="A295" s="572"/>
      <c r="B295" s="572"/>
      <c r="C295" s="269"/>
      <c r="D295" s="269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  <c r="AA295" s="80"/>
      <c r="AB295" s="80"/>
      <c r="AC295" s="80"/>
      <c r="AD295" s="80"/>
      <c r="AE295" s="269"/>
      <c r="AF295" s="269"/>
      <c r="AG295" s="269"/>
      <c r="AH295" s="269"/>
      <c r="AI295" s="269"/>
      <c r="AJ295" s="269"/>
      <c r="AK295" s="269"/>
      <c r="AL295" s="269"/>
      <c r="AM295" s="269"/>
      <c r="AN295" s="269"/>
      <c r="AO295" s="269"/>
      <c r="AP295" s="269"/>
      <c r="AQ295" s="269"/>
      <c r="AR295" s="269"/>
      <c r="AS295" s="269"/>
      <c r="AT295" s="269"/>
      <c r="AU295" s="269"/>
      <c r="AV295" s="269"/>
      <c r="AW295" s="269"/>
      <c r="AX295" s="269"/>
      <c r="AY295" s="269"/>
      <c r="AZ295" s="269"/>
      <c r="BA295" s="269"/>
      <c r="BB295" s="269"/>
      <c r="BC295" s="269"/>
      <c r="BD295" s="269"/>
      <c r="BE295" s="269"/>
      <c r="BF295" s="269"/>
      <c r="BG295" s="269"/>
      <c r="BH295" s="80"/>
      <c r="BI295" s="269"/>
      <c r="BJ295" s="269"/>
      <c r="BK295" s="269"/>
      <c r="BL295" s="269"/>
      <c r="BM295" s="269"/>
      <c r="BN295" s="269"/>
      <c r="BO295" s="269"/>
      <c r="BP295" s="269"/>
      <c r="BQ295" s="269"/>
      <c r="BR295" s="269"/>
      <c r="BS295" s="269"/>
      <c r="BT295" s="269"/>
      <c r="BU295" s="269"/>
      <c r="BV295" s="269"/>
      <c r="BW295" s="269"/>
      <c r="BX295" s="269"/>
      <c r="BY295" s="269"/>
      <c r="BZ295" s="269"/>
      <c r="CA295" s="269"/>
      <c r="CB295" s="269"/>
      <c r="CC295" s="269"/>
      <c r="CD295" s="269"/>
      <c r="CE295" s="269"/>
      <c r="CF295" s="269"/>
      <c r="CG295" s="269"/>
      <c r="CH295" s="269"/>
      <c r="CI295" s="269"/>
      <c r="CJ295" s="269"/>
      <c r="CK295" s="269"/>
      <c r="CL295" s="269"/>
      <c r="CM295" s="269"/>
      <c r="CN295" s="269"/>
      <c r="CO295" s="269"/>
      <c r="CP295" s="269"/>
      <c r="CQ295" s="269"/>
      <c r="CR295" s="269"/>
      <c r="CS295" s="269"/>
      <c r="CT295" s="269"/>
      <c r="CU295" s="269"/>
      <c r="CV295" s="269"/>
      <c r="CW295" s="269"/>
      <c r="CX295" s="269"/>
      <c r="CY295" s="269"/>
      <c r="CZ295" s="269"/>
      <c r="DA295" s="269"/>
      <c r="DB295" s="269"/>
      <c r="DC295" s="269"/>
      <c r="DD295" s="269"/>
      <c r="DE295" s="269"/>
      <c r="DF295" s="269"/>
      <c r="DG295" s="269"/>
      <c r="DH295" s="269"/>
      <c r="DI295" s="269"/>
      <c r="DJ295" s="269"/>
      <c r="DK295" s="269"/>
      <c r="DL295" s="269"/>
      <c r="DM295" s="269"/>
      <c r="DN295" s="269"/>
      <c r="DO295" s="269"/>
      <c r="DP295" s="269"/>
      <c r="DQ295" s="269"/>
      <c r="DR295" s="269"/>
      <c r="DS295" s="269"/>
      <c r="DT295" s="269"/>
      <c r="DU295" s="269"/>
      <c r="DV295" s="269"/>
      <c r="DW295" s="269"/>
      <c r="DX295" s="269"/>
      <c r="DY295" s="269"/>
      <c r="DZ295" s="269"/>
      <c r="EA295" s="269"/>
      <c r="EB295" s="269"/>
      <c r="EC295" s="269"/>
      <c r="ED295" s="269"/>
      <c r="EE295" s="269"/>
      <c r="EF295" s="269"/>
      <c r="EG295" s="269"/>
      <c r="EH295" s="269"/>
      <c r="EI295" s="269"/>
      <c r="EJ295" s="269"/>
      <c r="EK295" s="269"/>
      <c r="EL295" s="269"/>
      <c r="EM295" s="269"/>
      <c r="EN295" s="269"/>
      <c r="EO295" s="269"/>
      <c r="EP295" s="269"/>
      <c r="EQ295" s="269"/>
      <c r="ER295" s="269"/>
      <c r="ES295" s="269"/>
      <c r="ET295" s="470"/>
      <c r="EU295" s="470"/>
      <c r="EV295" s="470"/>
      <c r="EW295" s="470"/>
      <c r="EX295" s="470"/>
      <c r="EY295" s="470"/>
      <c r="EZ295" s="470"/>
      <c r="FA295" s="470"/>
      <c r="FB295" s="470"/>
      <c r="FC295" s="470"/>
      <c r="FD295" s="470"/>
      <c r="FE295" s="470"/>
      <c r="FF295" s="470"/>
      <c r="FG295" s="470"/>
      <c r="FH295" s="470"/>
      <c r="FI295" s="470"/>
      <c r="FJ295" s="470"/>
      <c r="FK295" s="470"/>
      <c r="FL295" s="470"/>
      <c r="FM295" s="470"/>
      <c r="FN295" s="470"/>
      <c r="FO295" s="470"/>
      <c r="FP295" s="470"/>
      <c r="FQ295" s="269"/>
      <c r="FR295" s="543"/>
      <c r="FS295" s="269"/>
      <c r="FT295" s="544"/>
      <c r="FU295" s="545"/>
      <c r="FV295" s="80"/>
      <c r="FW295" s="80"/>
      <c r="FX295" s="80"/>
      <c r="FY295" s="80"/>
      <c r="FZ295" s="80"/>
      <c r="GA295" s="80"/>
      <c r="GB295" s="80"/>
      <c r="GC295" s="80"/>
      <c r="GD295" s="80"/>
      <c r="GE295" s="80"/>
      <c r="GF295" s="80"/>
      <c r="GG295" s="80"/>
      <c r="GH295" s="80"/>
      <c r="GI295" s="80"/>
      <c r="GJ295" s="80"/>
      <c r="GK295" s="80"/>
    </row>
    <row r="296" ht="15.75" customHeight="1">
      <c r="A296" s="572"/>
      <c r="B296" s="572"/>
      <c r="C296" s="269"/>
      <c r="D296" s="269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  <c r="AA296" s="80"/>
      <c r="AB296" s="80"/>
      <c r="AC296" s="80"/>
      <c r="AD296" s="80"/>
      <c r="AE296" s="269"/>
      <c r="AF296" s="269"/>
      <c r="AG296" s="269"/>
      <c r="AH296" s="269"/>
      <c r="AI296" s="269"/>
      <c r="AJ296" s="269"/>
      <c r="AK296" s="269"/>
      <c r="AL296" s="269"/>
      <c r="AM296" s="269"/>
      <c r="AN296" s="269"/>
      <c r="AO296" s="269"/>
      <c r="AP296" s="269"/>
      <c r="AQ296" s="269"/>
      <c r="AR296" s="269"/>
      <c r="AS296" s="269"/>
      <c r="AT296" s="269"/>
      <c r="AU296" s="269"/>
      <c r="AV296" s="269"/>
      <c r="AW296" s="269"/>
      <c r="AX296" s="269"/>
      <c r="AY296" s="269"/>
      <c r="AZ296" s="269"/>
      <c r="BA296" s="269"/>
      <c r="BB296" s="269"/>
      <c r="BC296" s="269"/>
      <c r="BD296" s="269"/>
      <c r="BE296" s="269"/>
      <c r="BF296" s="269"/>
      <c r="BG296" s="269"/>
      <c r="BH296" s="80"/>
      <c r="BI296" s="269"/>
      <c r="BJ296" s="269"/>
      <c r="BK296" s="269"/>
      <c r="BL296" s="269"/>
      <c r="BM296" s="269"/>
      <c r="BN296" s="269"/>
      <c r="BO296" s="269"/>
      <c r="BP296" s="269"/>
      <c r="BQ296" s="269"/>
      <c r="BR296" s="269"/>
      <c r="BS296" s="269"/>
      <c r="BT296" s="269"/>
      <c r="BU296" s="269"/>
      <c r="BV296" s="269"/>
      <c r="BW296" s="269"/>
      <c r="BX296" s="269"/>
      <c r="BY296" s="269"/>
      <c r="BZ296" s="269"/>
      <c r="CA296" s="269"/>
      <c r="CB296" s="269"/>
      <c r="CC296" s="269"/>
      <c r="CD296" s="269"/>
      <c r="CE296" s="269"/>
      <c r="CF296" s="269"/>
      <c r="CG296" s="269"/>
      <c r="CH296" s="269"/>
      <c r="CI296" s="269"/>
      <c r="CJ296" s="269"/>
      <c r="CK296" s="269"/>
      <c r="CL296" s="269"/>
      <c r="CM296" s="269"/>
      <c r="CN296" s="269"/>
      <c r="CO296" s="269"/>
      <c r="CP296" s="269"/>
      <c r="CQ296" s="269"/>
      <c r="CR296" s="269"/>
      <c r="CS296" s="269"/>
      <c r="CT296" s="269"/>
      <c r="CU296" s="269"/>
      <c r="CV296" s="269"/>
      <c r="CW296" s="269"/>
      <c r="CX296" s="269"/>
      <c r="CY296" s="269"/>
      <c r="CZ296" s="269"/>
      <c r="DA296" s="269"/>
      <c r="DB296" s="269"/>
      <c r="DC296" s="269"/>
      <c r="DD296" s="269"/>
      <c r="DE296" s="269"/>
      <c r="DF296" s="269"/>
      <c r="DG296" s="269"/>
      <c r="DH296" s="269"/>
      <c r="DI296" s="269"/>
      <c r="DJ296" s="269"/>
      <c r="DK296" s="269"/>
      <c r="DL296" s="269"/>
      <c r="DM296" s="269"/>
      <c r="DN296" s="269"/>
      <c r="DO296" s="269"/>
      <c r="DP296" s="269"/>
      <c r="DQ296" s="269"/>
      <c r="DR296" s="269"/>
      <c r="DS296" s="269"/>
      <c r="DT296" s="269"/>
      <c r="DU296" s="269"/>
      <c r="DV296" s="269"/>
      <c r="DW296" s="269"/>
      <c r="DX296" s="269"/>
      <c r="DY296" s="269"/>
      <c r="DZ296" s="269"/>
      <c r="EA296" s="269"/>
      <c r="EB296" s="269"/>
      <c r="EC296" s="269"/>
      <c r="ED296" s="269"/>
      <c r="EE296" s="269"/>
      <c r="EF296" s="269"/>
      <c r="EG296" s="269"/>
      <c r="EH296" s="269"/>
      <c r="EI296" s="269"/>
      <c r="EJ296" s="269"/>
      <c r="EK296" s="269"/>
      <c r="EL296" s="269"/>
      <c r="EM296" s="269"/>
      <c r="EN296" s="269"/>
      <c r="EO296" s="269"/>
      <c r="EP296" s="269"/>
      <c r="EQ296" s="269"/>
      <c r="ER296" s="269"/>
      <c r="ES296" s="269"/>
      <c r="ET296" s="470"/>
      <c r="EU296" s="470"/>
      <c r="EV296" s="470"/>
      <c r="EW296" s="470"/>
      <c r="EX296" s="470"/>
      <c r="EY296" s="470"/>
      <c r="EZ296" s="470"/>
      <c r="FA296" s="470"/>
      <c r="FB296" s="470"/>
      <c r="FC296" s="470"/>
      <c r="FD296" s="470"/>
      <c r="FE296" s="470"/>
      <c r="FF296" s="470"/>
      <c r="FG296" s="470"/>
      <c r="FH296" s="470"/>
      <c r="FI296" s="470"/>
      <c r="FJ296" s="470"/>
      <c r="FK296" s="470"/>
      <c r="FL296" s="470"/>
      <c r="FM296" s="470"/>
      <c r="FN296" s="470"/>
      <c r="FO296" s="470"/>
      <c r="FP296" s="470"/>
      <c r="FQ296" s="269"/>
      <c r="FR296" s="543"/>
      <c r="FS296" s="269"/>
      <c r="FT296" s="544"/>
      <c r="FU296" s="545"/>
      <c r="FV296" s="80"/>
      <c r="FW296" s="80"/>
      <c r="FX296" s="80"/>
      <c r="FY296" s="80"/>
      <c r="FZ296" s="80"/>
      <c r="GA296" s="80"/>
      <c r="GB296" s="80"/>
      <c r="GC296" s="80"/>
      <c r="GD296" s="80"/>
      <c r="GE296" s="80"/>
      <c r="GF296" s="80"/>
      <c r="GG296" s="80"/>
      <c r="GH296" s="80"/>
      <c r="GI296" s="80"/>
      <c r="GJ296" s="80"/>
      <c r="GK296" s="80"/>
    </row>
    <row r="297" ht="15.75" customHeight="1">
      <c r="A297" s="572"/>
      <c r="B297" s="572"/>
      <c r="C297" s="269"/>
      <c r="D297" s="269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  <c r="AA297" s="80"/>
      <c r="AB297" s="80"/>
      <c r="AC297" s="80"/>
      <c r="AD297" s="80"/>
      <c r="AE297" s="269"/>
      <c r="AF297" s="269"/>
      <c r="AG297" s="269"/>
      <c r="AH297" s="269"/>
      <c r="AI297" s="269"/>
      <c r="AJ297" s="269"/>
      <c r="AK297" s="269"/>
      <c r="AL297" s="269"/>
      <c r="AM297" s="269"/>
      <c r="AN297" s="269"/>
      <c r="AO297" s="269"/>
      <c r="AP297" s="269"/>
      <c r="AQ297" s="269"/>
      <c r="AR297" s="269"/>
      <c r="AS297" s="269"/>
      <c r="AT297" s="269"/>
      <c r="AU297" s="269"/>
      <c r="AV297" s="269"/>
      <c r="AW297" s="269"/>
      <c r="AX297" s="269"/>
      <c r="AY297" s="269"/>
      <c r="AZ297" s="269"/>
      <c r="BA297" s="269"/>
      <c r="BB297" s="269"/>
      <c r="BC297" s="269"/>
      <c r="BD297" s="269"/>
      <c r="BE297" s="269"/>
      <c r="BF297" s="269"/>
      <c r="BG297" s="269"/>
      <c r="BH297" s="80"/>
      <c r="BI297" s="269"/>
      <c r="BJ297" s="269"/>
      <c r="BK297" s="269"/>
      <c r="BL297" s="269"/>
      <c r="BM297" s="269"/>
      <c r="BN297" s="269"/>
      <c r="BO297" s="269"/>
      <c r="BP297" s="269"/>
      <c r="BQ297" s="269"/>
      <c r="BR297" s="269"/>
      <c r="BS297" s="269"/>
      <c r="BT297" s="269"/>
      <c r="BU297" s="269"/>
      <c r="BV297" s="269"/>
      <c r="BW297" s="269"/>
      <c r="BX297" s="269"/>
      <c r="BY297" s="269"/>
      <c r="BZ297" s="269"/>
      <c r="CA297" s="269"/>
      <c r="CB297" s="269"/>
      <c r="CC297" s="269"/>
      <c r="CD297" s="269"/>
      <c r="CE297" s="269"/>
      <c r="CF297" s="269"/>
      <c r="CG297" s="269"/>
      <c r="CH297" s="269"/>
      <c r="CI297" s="269"/>
      <c r="CJ297" s="269"/>
      <c r="CK297" s="269"/>
      <c r="CL297" s="269"/>
      <c r="CM297" s="269"/>
      <c r="CN297" s="269"/>
      <c r="CO297" s="269"/>
      <c r="CP297" s="269"/>
      <c r="CQ297" s="269"/>
      <c r="CR297" s="269"/>
      <c r="CS297" s="269"/>
      <c r="CT297" s="269"/>
      <c r="CU297" s="269"/>
      <c r="CV297" s="269"/>
      <c r="CW297" s="269"/>
      <c r="CX297" s="269"/>
      <c r="CY297" s="269"/>
      <c r="CZ297" s="269"/>
      <c r="DA297" s="269"/>
      <c r="DB297" s="269"/>
      <c r="DC297" s="269"/>
      <c r="DD297" s="269"/>
      <c r="DE297" s="269"/>
      <c r="DF297" s="269"/>
      <c r="DG297" s="269"/>
      <c r="DH297" s="269"/>
      <c r="DI297" s="269"/>
      <c r="DJ297" s="269"/>
      <c r="DK297" s="269"/>
      <c r="DL297" s="269"/>
      <c r="DM297" s="269"/>
      <c r="DN297" s="269"/>
      <c r="DO297" s="269"/>
      <c r="DP297" s="269"/>
      <c r="DQ297" s="269"/>
      <c r="DR297" s="269"/>
      <c r="DS297" s="269"/>
      <c r="DT297" s="269"/>
      <c r="DU297" s="269"/>
      <c r="DV297" s="269"/>
      <c r="DW297" s="269"/>
      <c r="DX297" s="269"/>
      <c r="DY297" s="269"/>
      <c r="DZ297" s="269"/>
      <c r="EA297" s="269"/>
      <c r="EB297" s="269"/>
      <c r="EC297" s="269"/>
      <c r="ED297" s="269"/>
      <c r="EE297" s="269"/>
      <c r="EF297" s="269"/>
      <c r="EG297" s="269"/>
      <c r="EH297" s="269"/>
      <c r="EI297" s="269"/>
      <c r="EJ297" s="269"/>
      <c r="EK297" s="269"/>
      <c r="EL297" s="269"/>
      <c r="EM297" s="269"/>
      <c r="EN297" s="269"/>
      <c r="EO297" s="269"/>
      <c r="EP297" s="269"/>
      <c r="EQ297" s="269"/>
      <c r="ER297" s="269"/>
      <c r="ES297" s="269"/>
      <c r="ET297" s="470"/>
      <c r="EU297" s="470"/>
      <c r="EV297" s="470"/>
      <c r="EW297" s="470"/>
      <c r="EX297" s="470"/>
      <c r="EY297" s="470"/>
      <c r="EZ297" s="470"/>
      <c r="FA297" s="470"/>
      <c r="FB297" s="470"/>
      <c r="FC297" s="470"/>
      <c r="FD297" s="470"/>
      <c r="FE297" s="470"/>
      <c r="FF297" s="470"/>
      <c r="FG297" s="470"/>
      <c r="FH297" s="470"/>
      <c r="FI297" s="470"/>
      <c r="FJ297" s="470"/>
      <c r="FK297" s="470"/>
      <c r="FL297" s="470"/>
      <c r="FM297" s="470"/>
      <c r="FN297" s="470"/>
      <c r="FO297" s="470"/>
      <c r="FP297" s="470"/>
      <c r="FQ297" s="269"/>
      <c r="FR297" s="543"/>
      <c r="FS297" s="269"/>
      <c r="FT297" s="544"/>
      <c r="FU297" s="545"/>
      <c r="FV297" s="80"/>
      <c r="FW297" s="80"/>
      <c r="FX297" s="80"/>
      <c r="FY297" s="80"/>
      <c r="FZ297" s="80"/>
      <c r="GA297" s="80"/>
      <c r="GB297" s="80"/>
      <c r="GC297" s="80"/>
      <c r="GD297" s="80"/>
      <c r="GE297" s="80"/>
      <c r="GF297" s="80"/>
      <c r="GG297" s="80"/>
      <c r="GH297" s="80"/>
      <c r="GI297" s="80"/>
      <c r="GJ297" s="80"/>
      <c r="GK297" s="80"/>
    </row>
    <row r="298" ht="15.75" customHeight="1">
      <c r="A298" s="572"/>
      <c r="B298" s="572"/>
      <c r="C298" s="269"/>
      <c r="D298" s="269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  <c r="AA298" s="80"/>
      <c r="AB298" s="80"/>
      <c r="AC298" s="80"/>
      <c r="AD298" s="80"/>
      <c r="AE298" s="269"/>
      <c r="AF298" s="269"/>
      <c r="AG298" s="269"/>
      <c r="AH298" s="269"/>
      <c r="AI298" s="269"/>
      <c r="AJ298" s="269"/>
      <c r="AK298" s="269"/>
      <c r="AL298" s="269"/>
      <c r="AM298" s="269"/>
      <c r="AN298" s="269"/>
      <c r="AO298" s="269"/>
      <c r="AP298" s="269"/>
      <c r="AQ298" s="269"/>
      <c r="AR298" s="269"/>
      <c r="AS298" s="269"/>
      <c r="AT298" s="269"/>
      <c r="AU298" s="269"/>
      <c r="AV298" s="269"/>
      <c r="AW298" s="269"/>
      <c r="AX298" s="269"/>
      <c r="AY298" s="269"/>
      <c r="AZ298" s="269"/>
      <c r="BA298" s="269"/>
      <c r="BB298" s="269"/>
      <c r="BC298" s="269"/>
      <c r="BD298" s="269"/>
      <c r="BE298" s="269"/>
      <c r="BF298" s="269"/>
      <c r="BG298" s="269"/>
      <c r="BH298" s="80"/>
      <c r="BI298" s="269"/>
      <c r="BJ298" s="269"/>
      <c r="BK298" s="269"/>
      <c r="BL298" s="269"/>
      <c r="BM298" s="269"/>
      <c r="BN298" s="269"/>
      <c r="BO298" s="269"/>
      <c r="BP298" s="269"/>
      <c r="BQ298" s="269"/>
      <c r="BR298" s="269"/>
      <c r="BS298" s="269"/>
      <c r="BT298" s="269"/>
      <c r="BU298" s="269"/>
      <c r="BV298" s="269"/>
      <c r="BW298" s="269"/>
      <c r="BX298" s="269"/>
      <c r="BY298" s="269"/>
      <c r="BZ298" s="269"/>
      <c r="CA298" s="269"/>
      <c r="CB298" s="269"/>
      <c r="CC298" s="269"/>
      <c r="CD298" s="269"/>
      <c r="CE298" s="269"/>
      <c r="CF298" s="269"/>
      <c r="CG298" s="269"/>
      <c r="CH298" s="269"/>
      <c r="CI298" s="269"/>
      <c r="CJ298" s="269"/>
      <c r="CK298" s="269"/>
      <c r="CL298" s="269"/>
      <c r="CM298" s="269"/>
      <c r="CN298" s="269"/>
      <c r="CO298" s="269"/>
      <c r="CP298" s="269"/>
      <c r="CQ298" s="269"/>
      <c r="CR298" s="269"/>
      <c r="CS298" s="269"/>
      <c r="CT298" s="269"/>
      <c r="CU298" s="269"/>
      <c r="CV298" s="269"/>
      <c r="CW298" s="269"/>
      <c r="CX298" s="269"/>
      <c r="CY298" s="269"/>
      <c r="CZ298" s="269"/>
      <c r="DA298" s="269"/>
      <c r="DB298" s="269"/>
      <c r="DC298" s="269"/>
      <c r="DD298" s="269"/>
      <c r="DE298" s="269"/>
      <c r="DF298" s="269"/>
      <c r="DG298" s="269"/>
      <c r="DH298" s="269"/>
      <c r="DI298" s="269"/>
      <c r="DJ298" s="269"/>
      <c r="DK298" s="269"/>
      <c r="DL298" s="269"/>
      <c r="DM298" s="269"/>
      <c r="DN298" s="269"/>
      <c r="DO298" s="269"/>
      <c r="DP298" s="269"/>
      <c r="DQ298" s="269"/>
      <c r="DR298" s="269"/>
      <c r="DS298" s="269"/>
      <c r="DT298" s="269"/>
      <c r="DU298" s="269"/>
      <c r="DV298" s="269"/>
      <c r="DW298" s="269"/>
      <c r="DX298" s="269"/>
      <c r="DY298" s="269"/>
      <c r="DZ298" s="269"/>
      <c r="EA298" s="269"/>
      <c r="EB298" s="269"/>
      <c r="EC298" s="269"/>
      <c r="ED298" s="269"/>
      <c r="EE298" s="269"/>
      <c r="EF298" s="269"/>
      <c r="EG298" s="269"/>
      <c r="EH298" s="269"/>
      <c r="EI298" s="269"/>
      <c r="EJ298" s="269"/>
      <c r="EK298" s="269"/>
      <c r="EL298" s="269"/>
      <c r="EM298" s="269"/>
      <c r="EN298" s="269"/>
      <c r="EO298" s="269"/>
      <c r="EP298" s="269"/>
      <c r="EQ298" s="269"/>
      <c r="ER298" s="269"/>
      <c r="ES298" s="269"/>
      <c r="ET298" s="470"/>
      <c r="EU298" s="470"/>
      <c r="EV298" s="470"/>
      <c r="EW298" s="470"/>
      <c r="EX298" s="470"/>
      <c r="EY298" s="470"/>
      <c r="EZ298" s="470"/>
      <c r="FA298" s="470"/>
      <c r="FB298" s="470"/>
      <c r="FC298" s="470"/>
      <c r="FD298" s="470"/>
      <c r="FE298" s="470"/>
      <c r="FF298" s="470"/>
      <c r="FG298" s="470"/>
      <c r="FH298" s="470"/>
      <c r="FI298" s="470"/>
      <c r="FJ298" s="470"/>
      <c r="FK298" s="470"/>
      <c r="FL298" s="470"/>
      <c r="FM298" s="470"/>
      <c r="FN298" s="470"/>
      <c r="FO298" s="470"/>
      <c r="FP298" s="470"/>
      <c r="FQ298" s="269"/>
      <c r="FR298" s="543"/>
      <c r="FS298" s="269"/>
      <c r="FT298" s="544"/>
      <c r="FU298" s="545"/>
      <c r="FV298" s="80"/>
      <c r="FW298" s="80"/>
      <c r="FX298" s="80"/>
      <c r="FY298" s="80"/>
      <c r="FZ298" s="80"/>
      <c r="GA298" s="80"/>
      <c r="GB298" s="80"/>
      <c r="GC298" s="80"/>
      <c r="GD298" s="80"/>
      <c r="GE298" s="80"/>
      <c r="GF298" s="80"/>
      <c r="GG298" s="80"/>
      <c r="GH298" s="80"/>
      <c r="GI298" s="80"/>
      <c r="GJ298" s="80"/>
      <c r="GK298" s="80"/>
    </row>
    <row r="299" ht="15.75" customHeight="1">
      <c r="A299" s="572"/>
      <c r="B299" s="572"/>
      <c r="C299" s="269"/>
      <c r="D299" s="269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  <c r="AA299" s="80"/>
      <c r="AB299" s="80"/>
      <c r="AC299" s="80"/>
      <c r="AD299" s="80"/>
      <c r="AE299" s="269"/>
      <c r="AF299" s="269"/>
      <c r="AG299" s="269"/>
      <c r="AH299" s="269"/>
      <c r="AI299" s="269"/>
      <c r="AJ299" s="269"/>
      <c r="AK299" s="269"/>
      <c r="AL299" s="269"/>
      <c r="AM299" s="269"/>
      <c r="AN299" s="269"/>
      <c r="AO299" s="269"/>
      <c r="AP299" s="269"/>
      <c r="AQ299" s="269"/>
      <c r="AR299" s="269"/>
      <c r="AS299" s="269"/>
      <c r="AT299" s="269"/>
      <c r="AU299" s="269"/>
      <c r="AV299" s="269"/>
      <c r="AW299" s="269"/>
      <c r="AX299" s="269"/>
      <c r="AY299" s="269"/>
      <c r="AZ299" s="269"/>
      <c r="BA299" s="269"/>
      <c r="BB299" s="269"/>
      <c r="BC299" s="269"/>
      <c r="BD299" s="269"/>
      <c r="BE299" s="269"/>
      <c r="BF299" s="269"/>
      <c r="BG299" s="269"/>
      <c r="BH299" s="80"/>
      <c r="BI299" s="269"/>
      <c r="BJ299" s="269"/>
      <c r="BK299" s="269"/>
      <c r="BL299" s="269"/>
      <c r="BM299" s="269"/>
      <c r="BN299" s="269"/>
      <c r="BO299" s="269"/>
      <c r="BP299" s="269"/>
      <c r="BQ299" s="269"/>
      <c r="BR299" s="269"/>
      <c r="BS299" s="269"/>
      <c r="BT299" s="269"/>
      <c r="BU299" s="269"/>
      <c r="BV299" s="269"/>
      <c r="BW299" s="269"/>
      <c r="BX299" s="269"/>
      <c r="BY299" s="269"/>
      <c r="BZ299" s="269"/>
      <c r="CA299" s="269"/>
      <c r="CB299" s="269"/>
      <c r="CC299" s="269"/>
      <c r="CD299" s="269"/>
      <c r="CE299" s="269"/>
      <c r="CF299" s="269"/>
      <c r="CG299" s="269"/>
      <c r="CH299" s="269"/>
      <c r="CI299" s="269"/>
      <c r="CJ299" s="269"/>
      <c r="CK299" s="269"/>
      <c r="CL299" s="269"/>
      <c r="CM299" s="269"/>
      <c r="CN299" s="269"/>
      <c r="CO299" s="269"/>
      <c r="CP299" s="269"/>
      <c r="CQ299" s="269"/>
      <c r="CR299" s="269"/>
      <c r="CS299" s="269"/>
      <c r="CT299" s="269"/>
      <c r="CU299" s="269"/>
      <c r="CV299" s="269"/>
      <c r="CW299" s="269"/>
      <c r="CX299" s="269"/>
      <c r="CY299" s="269"/>
      <c r="CZ299" s="269"/>
      <c r="DA299" s="269"/>
      <c r="DB299" s="269"/>
      <c r="DC299" s="269"/>
      <c r="DD299" s="269"/>
      <c r="DE299" s="269"/>
      <c r="DF299" s="269"/>
      <c r="DG299" s="269"/>
      <c r="DH299" s="269"/>
      <c r="DI299" s="269"/>
      <c r="DJ299" s="269"/>
      <c r="DK299" s="269"/>
      <c r="DL299" s="269"/>
      <c r="DM299" s="269"/>
      <c r="DN299" s="269"/>
      <c r="DO299" s="269"/>
      <c r="DP299" s="269"/>
      <c r="DQ299" s="269"/>
      <c r="DR299" s="269"/>
      <c r="DS299" s="269"/>
      <c r="DT299" s="269"/>
      <c r="DU299" s="269"/>
      <c r="DV299" s="269"/>
      <c r="DW299" s="269"/>
      <c r="DX299" s="269"/>
      <c r="DY299" s="269"/>
      <c r="DZ299" s="269"/>
      <c r="EA299" s="269"/>
      <c r="EB299" s="269"/>
      <c r="EC299" s="269"/>
      <c r="ED299" s="269"/>
      <c r="EE299" s="269"/>
      <c r="EF299" s="269"/>
      <c r="EG299" s="269"/>
      <c r="EH299" s="269"/>
      <c r="EI299" s="269"/>
      <c r="EJ299" s="269"/>
      <c r="EK299" s="269"/>
      <c r="EL299" s="269"/>
      <c r="EM299" s="269"/>
      <c r="EN299" s="269"/>
      <c r="EO299" s="269"/>
      <c r="EP299" s="269"/>
      <c r="EQ299" s="269"/>
      <c r="ER299" s="269"/>
      <c r="ES299" s="269"/>
      <c r="ET299" s="470"/>
      <c r="EU299" s="470"/>
      <c r="EV299" s="470"/>
      <c r="EW299" s="470"/>
      <c r="EX299" s="470"/>
      <c r="EY299" s="470"/>
      <c r="EZ299" s="470"/>
      <c r="FA299" s="470"/>
      <c r="FB299" s="470"/>
      <c r="FC299" s="470"/>
      <c r="FD299" s="470"/>
      <c r="FE299" s="470"/>
      <c r="FF299" s="470"/>
      <c r="FG299" s="470"/>
      <c r="FH299" s="470"/>
      <c r="FI299" s="470"/>
      <c r="FJ299" s="470"/>
      <c r="FK299" s="470"/>
      <c r="FL299" s="470"/>
      <c r="FM299" s="470"/>
      <c r="FN299" s="470"/>
      <c r="FO299" s="470"/>
      <c r="FP299" s="470"/>
      <c r="FQ299" s="269"/>
      <c r="FR299" s="543"/>
      <c r="FS299" s="269"/>
      <c r="FT299" s="544"/>
      <c r="FU299" s="545"/>
      <c r="FV299" s="80"/>
      <c r="FW299" s="80"/>
      <c r="FX299" s="80"/>
      <c r="FY299" s="80"/>
      <c r="FZ299" s="80"/>
      <c r="GA299" s="80"/>
      <c r="GB299" s="80"/>
      <c r="GC299" s="80"/>
      <c r="GD299" s="80"/>
      <c r="GE299" s="80"/>
      <c r="GF299" s="80"/>
      <c r="GG299" s="80"/>
      <c r="GH299" s="80"/>
      <c r="GI299" s="80"/>
      <c r="GJ299" s="80"/>
      <c r="GK299" s="80"/>
    </row>
    <row r="300" ht="15.75" customHeight="1">
      <c r="A300" s="572"/>
      <c r="B300" s="572"/>
      <c r="C300" s="269"/>
      <c r="D300" s="269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  <c r="AA300" s="80"/>
      <c r="AB300" s="80"/>
      <c r="AC300" s="80"/>
      <c r="AD300" s="80"/>
      <c r="AE300" s="269"/>
      <c r="AF300" s="269"/>
      <c r="AG300" s="269"/>
      <c r="AH300" s="269"/>
      <c r="AI300" s="269"/>
      <c r="AJ300" s="269"/>
      <c r="AK300" s="269"/>
      <c r="AL300" s="269"/>
      <c r="AM300" s="269"/>
      <c r="AN300" s="269"/>
      <c r="AO300" s="269"/>
      <c r="AP300" s="269"/>
      <c r="AQ300" s="269"/>
      <c r="AR300" s="269"/>
      <c r="AS300" s="269"/>
      <c r="AT300" s="269"/>
      <c r="AU300" s="269"/>
      <c r="AV300" s="269"/>
      <c r="AW300" s="269"/>
      <c r="AX300" s="269"/>
      <c r="AY300" s="269"/>
      <c r="AZ300" s="269"/>
      <c r="BA300" s="269"/>
      <c r="BB300" s="269"/>
      <c r="BC300" s="269"/>
      <c r="BD300" s="269"/>
      <c r="BE300" s="269"/>
      <c r="BF300" s="269"/>
      <c r="BG300" s="269"/>
      <c r="BH300" s="80"/>
      <c r="BI300" s="269"/>
      <c r="BJ300" s="269"/>
      <c r="BK300" s="269"/>
      <c r="BL300" s="269"/>
      <c r="BM300" s="269"/>
      <c r="BN300" s="269"/>
      <c r="BO300" s="269"/>
      <c r="BP300" s="269"/>
      <c r="BQ300" s="269"/>
      <c r="BR300" s="269"/>
      <c r="BS300" s="269"/>
      <c r="BT300" s="269"/>
      <c r="BU300" s="269"/>
      <c r="BV300" s="269"/>
      <c r="BW300" s="269"/>
      <c r="BX300" s="269"/>
      <c r="BY300" s="269"/>
      <c r="BZ300" s="269"/>
      <c r="CA300" s="269"/>
      <c r="CB300" s="269"/>
      <c r="CC300" s="269"/>
      <c r="CD300" s="269"/>
      <c r="CE300" s="269"/>
      <c r="CF300" s="269"/>
      <c r="CG300" s="269"/>
      <c r="CH300" s="269"/>
      <c r="CI300" s="269"/>
      <c r="CJ300" s="269"/>
      <c r="CK300" s="269"/>
      <c r="CL300" s="269"/>
      <c r="CM300" s="269"/>
      <c r="CN300" s="269"/>
      <c r="CO300" s="269"/>
      <c r="CP300" s="269"/>
      <c r="CQ300" s="269"/>
      <c r="CR300" s="269"/>
      <c r="CS300" s="269"/>
      <c r="CT300" s="269"/>
      <c r="CU300" s="269"/>
      <c r="CV300" s="269"/>
      <c r="CW300" s="269"/>
      <c r="CX300" s="269"/>
      <c r="CY300" s="269"/>
      <c r="CZ300" s="269"/>
      <c r="DA300" s="269"/>
      <c r="DB300" s="269"/>
      <c r="DC300" s="269"/>
      <c r="DD300" s="269"/>
      <c r="DE300" s="269"/>
      <c r="DF300" s="269"/>
      <c r="DG300" s="269"/>
      <c r="DH300" s="269"/>
      <c r="DI300" s="269"/>
      <c r="DJ300" s="269"/>
      <c r="DK300" s="269"/>
      <c r="DL300" s="269"/>
      <c r="DM300" s="269"/>
      <c r="DN300" s="269"/>
      <c r="DO300" s="269"/>
      <c r="DP300" s="269"/>
      <c r="DQ300" s="269"/>
      <c r="DR300" s="269"/>
      <c r="DS300" s="269"/>
      <c r="DT300" s="269"/>
      <c r="DU300" s="269"/>
      <c r="DV300" s="269"/>
      <c r="DW300" s="269"/>
      <c r="DX300" s="269"/>
      <c r="DY300" s="269"/>
      <c r="DZ300" s="269"/>
      <c r="EA300" s="269"/>
      <c r="EB300" s="269"/>
      <c r="EC300" s="269"/>
      <c r="ED300" s="269"/>
      <c r="EE300" s="269"/>
      <c r="EF300" s="269"/>
      <c r="EG300" s="269"/>
      <c r="EH300" s="269"/>
      <c r="EI300" s="269"/>
      <c r="EJ300" s="269"/>
      <c r="EK300" s="269"/>
      <c r="EL300" s="269"/>
      <c r="EM300" s="269"/>
      <c r="EN300" s="269"/>
      <c r="EO300" s="269"/>
      <c r="EP300" s="269"/>
      <c r="EQ300" s="269"/>
      <c r="ER300" s="269"/>
      <c r="ES300" s="269"/>
      <c r="ET300" s="470"/>
      <c r="EU300" s="470"/>
      <c r="EV300" s="470"/>
      <c r="EW300" s="470"/>
      <c r="EX300" s="470"/>
      <c r="EY300" s="470"/>
      <c r="EZ300" s="470"/>
      <c r="FA300" s="470"/>
      <c r="FB300" s="470"/>
      <c r="FC300" s="470"/>
      <c r="FD300" s="470"/>
      <c r="FE300" s="470"/>
      <c r="FF300" s="470"/>
      <c r="FG300" s="470"/>
      <c r="FH300" s="470"/>
      <c r="FI300" s="470"/>
      <c r="FJ300" s="470"/>
      <c r="FK300" s="470"/>
      <c r="FL300" s="470"/>
      <c r="FM300" s="470"/>
      <c r="FN300" s="470"/>
      <c r="FO300" s="470"/>
      <c r="FP300" s="470"/>
      <c r="FQ300" s="269"/>
      <c r="FR300" s="543"/>
      <c r="FS300" s="269"/>
      <c r="FT300" s="544"/>
      <c r="FU300" s="545"/>
      <c r="FV300" s="80"/>
      <c r="FW300" s="80"/>
      <c r="FX300" s="80"/>
      <c r="FY300" s="80"/>
      <c r="FZ300" s="80"/>
      <c r="GA300" s="80"/>
      <c r="GB300" s="80"/>
      <c r="GC300" s="80"/>
      <c r="GD300" s="80"/>
      <c r="GE300" s="80"/>
      <c r="GF300" s="80"/>
      <c r="GG300" s="80"/>
      <c r="GH300" s="80"/>
      <c r="GI300" s="80"/>
      <c r="GJ300" s="80"/>
      <c r="GK300" s="80"/>
    </row>
    <row r="301" ht="15.75" customHeight="1">
      <c r="A301" s="572"/>
      <c r="B301" s="572"/>
      <c r="C301" s="269"/>
      <c r="D301" s="269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  <c r="AC301" s="80"/>
      <c r="AD301" s="80"/>
      <c r="AE301" s="269"/>
      <c r="AF301" s="269"/>
      <c r="AG301" s="269"/>
      <c r="AH301" s="269"/>
      <c r="AI301" s="269"/>
      <c r="AJ301" s="269"/>
      <c r="AK301" s="269"/>
      <c r="AL301" s="269"/>
      <c r="AM301" s="269"/>
      <c r="AN301" s="269"/>
      <c r="AO301" s="269"/>
      <c r="AP301" s="269"/>
      <c r="AQ301" s="269"/>
      <c r="AR301" s="269"/>
      <c r="AS301" s="269"/>
      <c r="AT301" s="269"/>
      <c r="AU301" s="269"/>
      <c r="AV301" s="269"/>
      <c r="AW301" s="269"/>
      <c r="AX301" s="269"/>
      <c r="AY301" s="269"/>
      <c r="AZ301" s="269"/>
      <c r="BA301" s="269"/>
      <c r="BB301" s="269"/>
      <c r="BC301" s="269"/>
      <c r="BD301" s="269"/>
      <c r="BE301" s="269"/>
      <c r="BF301" s="269"/>
      <c r="BG301" s="269"/>
      <c r="BH301" s="80"/>
      <c r="BI301" s="269"/>
      <c r="BJ301" s="269"/>
      <c r="BK301" s="269"/>
      <c r="BL301" s="269"/>
      <c r="BM301" s="269"/>
      <c r="BN301" s="269"/>
      <c r="BO301" s="269"/>
      <c r="BP301" s="269"/>
      <c r="BQ301" s="269"/>
      <c r="BR301" s="269"/>
      <c r="BS301" s="269"/>
      <c r="BT301" s="269"/>
      <c r="BU301" s="269"/>
      <c r="BV301" s="269"/>
      <c r="BW301" s="269"/>
      <c r="BX301" s="269"/>
      <c r="BY301" s="269"/>
      <c r="BZ301" s="269"/>
      <c r="CA301" s="269"/>
      <c r="CB301" s="269"/>
      <c r="CC301" s="269"/>
      <c r="CD301" s="269"/>
      <c r="CE301" s="269"/>
      <c r="CF301" s="269"/>
      <c r="CG301" s="269"/>
      <c r="CH301" s="269"/>
      <c r="CI301" s="269"/>
      <c r="CJ301" s="269"/>
      <c r="CK301" s="269"/>
      <c r="CL301" s="269"/>
      <c r="CM301" s="269"/>
      <c r="CN301" s="269"/>
      <c r="CO301" s="269"/>
      <c r="CP301" s="269"/>
      <c r="CQ301" s="269"/>
      <c r="CR301" s="269"/>
      <c r="CS301" s="269"/>
      <c r="CT301" s="269"/>
      <c r="CU301" s="269"/>
      <c r="CV301" s="269"/>
      <c r="CW301" s="269"/>
      <c r="CX301" s="269"/>
      <c r="CY301" s="269"/>
      <c r="CZ301" s="269"/>
      <c r="DA301" s="269"/>
      <c r="DB301" s="269"/>
      <c r="DC301" s="269"/>
      <c r="DD301" s="269"/>
      <c r="DE301" s="269"/>
      <c r="DF301" s="269"/>
      <c r="DG301" s="269"/>
      <c r="DH301" s="269"/>
      <c r="DI301" s="269"/>
      <c r="DJ301" s="269"/>
      <c r="DK301" s="269"/>
      <c r="DL301" s="269"/>
      <c r="DM301" s="269"/>
      <c r="DN301" s="269"/>
      <c r="DO301" s="269"/>
      <c r="DP301" s="269"/>
      <c r="DQ301" s="269"/>
      <c r="DR301" s="269"/>
      <c r="DS301" s="269"/>
      <c r="DT301" s="269"/>
      <c r="DU301" s="269"/>
      <c r="DV301" s="269"/>
      <c r="DW301" s="269"/>
      <c r="DX301" s="269"/>
      <c r="DY301" s="269"/>
      <c r="DZ301" s="269"/>
      <c r="EA301" s="269"/>
      <c r="EB301" s="269"/>
      <c r="EC301" s="269"/>
      <c r="ED301" s="269"/>
      <c r="EE301" s="269"/>
      <c r="EF301" s="269"/>
      <c r="EG301" s="269"/>
      <c r="EH301" s="269"/>
      <c r="EI301" s="269"/>
      <c r="EJ301" s="269"/>
      <c r="EK301" s="269"/>
      <c r="EL301" s="269"/>
      <c r="EM301" s="269"/>
      <c r="EN301" s="269"/>
      <c r="EO301" s="269"/>
      <c r="EP301" s="269"/>
      <c r="EQ301" s="269"/>
      <c r="ER301" s="269"/>
      <c r="ES301" s="269"/>
      <c r="ET301" s="470"/>
      <c r="EU301" s="470"/>
      <c r="EV301" s="470"/>
      <c r="EW301" s="470"/>
      <c r="EX301" s="470"/>
      <c r="EY301" s="470"/>
      <c r="EZ301" s="470"/>
      <c r="FA301" s="470"/>
      <c r="FB301" s="470"/>
      <c r="FC301" s="470"/>
      <c r="FD301" s="470"/>
      <c r="FE301" s="470"/>
      <c r="FF301" s="470"/>
      <c r="FG301" s="470"/>
      <c r="FH301" s="470"/>
      <c r="FI301" s="470"/>
      <c r="FJ301" s="470"/>
      <c r="FK301" s="470"/>
      <c r="FL301" s="470"/>
      <c r="FM301" s="470"/>
      <c r="FN301" s="470"/>
      <c r="FO301" s="470"/>
      <c r="FP301" s="470"/>
      <c r="FQ301" s="269"/>
      <c r="FR301" s="543"/>
      <c r="FS301" s="269"/>
      <c r="FT301" s="544"/>
      <c r="FU301" s="545"/>
      <c r="FV301" s="80"/>
      <c r="FW301" s="80"/>
      <c r="FX301" s="80"/>
      <c r="FY301" s="80"/>
      <c r="FZ301" s="80"/>
      <c r="GA301" s="80"/>
      <c r="GB301" s="80"/>
      <c r="GC301" s="80"/>
      <c r="GD301" s="80"/>
      <c r="GE301" s="80"/>
      <c r="GF301" s="80"/>
      <c r="GG301" s="80"/>
      <c r="GH301" s="80"/>
      <c r="GI301" s="80"/>
      <c r="GJ301" s="80"/>
      <c r="GK301" s="80"/>
    </row>
    <row r="302" ht="15.75" customHeight="1">
      <c r="A302" s="572"/>
      <c r="B302" s="572"/>
      <c r="C302" s="269"/>
      <c r="D302" s="269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  <c r="AC302" s="80"/>
      <c r="AD302" s="80"/>
      <c r="AE302" s="269"/>
      <c r="AF302" s="269"/>
      <c r="AG302" s="269"/>
      <c r="AH302" s="269"/>
      <c r="AI302" s="269"/>
      <c r="AJ302" s="269"/>
      <c r="AK302" s="269"/>
      <c r="AL302" s="269"/>
      <c r="AM302" s="269"/>
      <c r="AN302" s="269"/>
      <c r="AO302" s="269"/>
      <c r="AP302" s="269"/>
      <c r="AQ302" s="269"/>
      <c r="AR302" s="269"/>
      <c r="AS302" s="269"/>
      <c r="AT302" s="269"/>
      <c r="AU302" s="269"/>
      <c r="AV302" s="269"/>
      <c r="AW302" s="269"/>
      <c r="AX302" s="269"/>
      <c r="AY302" s="269"/>
      <c r="AZ302" s="269"/>
      <c r="BA302" s="269"/>
      <c r="BB302" s="269"/>
      <c r="BC302" s="269"/>
      <c r="BD302" s="269"/>
      <c r="BE302" s="269"/>
      <c r="BF302" s="269"/>
      <c r="BG302" s="269"/>
      <c r="BH302" s="80"/>
      <c r="BI302" s="269"/>
      <c r="BJ302" s="269"/>
      <c r="BK302" s="269"/>
      <c r="BL302" s="269"/>
      <c r="BM302" s="269"/>
      <c r="BN302" s="269"/>
      <c r="BO302" s="269"/>
      <c r="BP302" s="269"/>
      <c r="BQ302" s="269"/>
      <c r="BR302" s="269"/>
      <c r="BS302" s="269"/>
      <c r="BT302" s="269"/>
      <c r="BU302" s="269"/>
      <c r="BV302" s="269"/>
      <c r="BW302" s="269"/>
      <c r="BX302" s="269"/>
      <c r="BY302" s="269"/>
      <c r="BZ302" s="269"/>
      <c r="CA302" s="269"/>
      <c r="CB302" s="269"/>
      <c r="CC302" s="269"/>
      <c r="CD302" s="269"/>
      <c r="CE302" s="269"/>
      <c r="CF302" s="269"/>
      <c r="CG302" s="269"/>
      <c r="CH302" s="269"/>
      <c r="CI302" s="269"/>
      <c r="CJ302" s="269"/>
      <c r="CK302" s="269"/>
      <c r="CL302" s="269"/>
      <c r="CM302" s="269"/>
      <c r="CN302" s="269"/>
      <c r="CO302" s="269"/>
      <c r="CP302" s="269"/>
      <c r="CQ302" s="269"/>
      <c r="CR302" s="269"/>
      <c r="CS302" s="269"/>
      <c r="CT302" s="269"/>
      <c r="CU302" s="269"/>
      <c r="CV302" s="269"/>
      <c r="CW302" s="269"/>
      <c r="CX302" s="269"/>
      <c r="CY302" s="269"/>
      <c r="CZ302" s="269"/>
      <c r="DA302" s="269"/>
      <c r="DB302" s="269"/>
      <c r="DC302" s="269"/>
      <c r="DD302" s="269"/>
      <c r="DE302" s="269"/>
      <c r="DF302" s="269"/>
      <c r="DG302" s="269"/>
      <c r="DH302" s="269"/>
      <c r="DI302" s="269"/>
      <c r="DJ302" s="269"/>
      <c r="DK302" s="269"/>
      <c r="DL302" s="269"/>
      <c r="DM302" s="269"/>
      <c r="DN302" s="269"/>
      <c r="DO302" s="269"/>
      <c r="DP302" s="269"/>
      <c r="DQ302" s="269"/>
      <c r="DR302" s="269"/>
      <c r="DS302" s="269"/>
      <c r="DT302" s="269"/>
      <c r="DU302" s="269"/>
      <c r="DV302" s="269"/>
      <c r="DW302" s="269"/>
      <c r="DX302" s="269"/>
      <c r="DY302" s="269"/>
      <c r="DZ302" s="269"/>
      <c r="EA302" s="269"/>
      <c r="EB302" s="269"/>
      <c r="EC302" s="269"/>
      <c r="ED302" s="269"/>
      <c r="EE302" s="269"/>
      <c r="EF302" s="269"/>
      <c r="EG302" s="269"/>
      <c r="EH302" s="269"/>
      <c r="EI302" s="269"/>
      <c r="EJ302" s="269"/>
      <c r="EK302" s="269"/>
      <c r="EL302" s="269"/>
      <c r="EM302" s="269"/>
      <c r="EN302" s="269"/>
      <c r="EO302" s="269"/>
      <c r="EP302" s="269"/>
      <c r="EQ302" s="269"/>
      <c r="ER302" s="269"/>
      <c r="ES302" s="269"/>
      <c r="ET302" s="470"/>
      <c r="EU302" s="470"/>
      <c r="EV302" s="470"/>
      <c r="EW302" s="470"/>
      <c r="EX302" s="470"/>
      <c r="EY302" s="470"/>
      <c r="EZ302" s="470"/>
      <c r="FA302" s="470"/>
      <c r="FB302" s="470"/>
      <c r="FC302" s="470"/>
      <c r="FD302" s="470"/>
      <c r="FE302" s="470"/>
      <c r="FF302" s="470"/>
      <c r="FG302" s="470"/>
      <c r="FH302" s="470"/>
      <c r="FI302" s="470"/>
      <c r="FJ302" s="470"/>
      <c r="FK302" s="470"/>
      <c r="FL302" s="470"/>
      <c r="FM302" s="470"/>
      <c r="FN302" s="470"/>
      <c r="FO302" s="470"/>
      <c r="FP302" s="470"/>
      <c r="FQ302" s="269"/>
      <c r="FR302" s="543"/>
      <c r="FS302" s="269"/>
      <c r="FT302" s="544"/>
      <c r="FU302" s="545"/>
      <c r="FV302" s="80"/>
      <c r="FW302" s="80"/>
      <c r="FX302" s="80"/>
      <c r="FY302" s="80"/>
      <c r="FZ302" s="80"/>
      <c r="GA302" s="80"/>
      <c r="GB302" s="80"/>
      <c r="GC302" s="80"/>
      <c r="GD302" s="80"/>
      <c r="GE302" s="80"/>
      <c r="GF302" s="80"/>
      <c r="GG302" s="80"/>
      <c r="GH302" s="80"/>
      <c r="GI302" s="80"/>
      <c r="GJ302" s="80"/>
      <c r="GK302" s="80"/>
    </row>
    <row r="303" ht="15.75" customHeight="1">
      <c r="A303" s="572"/>
      <c r="B303" s="572"/>
      <c r="C303" s="269"/>
      <c r="D303" s="269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  <c r="AA303" s="80"/>
      <c r="AB303" s="80"/>
      <c r="AC303" s="80"/>
      <c r="AD303" s="80"/>
      <c r="AE303" s="269"/>
      <c r="AF303" s="269"/>
      <c r="AG303" s="269"/>
      <c r="AH303" s="269"/>
      <c r="AI303" s="269"/>
      <c r="AJ303" s="269"/>
      <c r="AK303" s="269"/>
      <c r="AL303" s="269"/>
      <c r="AM303" s="269"/>
      <c r="AN303" s="269"/>
      <c r="AO303" s="269"/>
      <c r="AP303" s="269"/>
      <c r="AQ303" s="269"/>
      <c r="AR303" s="269"/>
      <c r="AS303" s="269"/>
      <c r="AT303" s="269"/>
      <c r="AU303" s="269"/>
      <c r="AV303" s="269"/>
      <c r="AW303" s="269"/>
      <c r="AX303" s="269"/>
      <c r="AY303" s="269"/>
      <c r="AZ303" s="269"/>
      <c r="BA303" s="269"/>
      <c r="BB303" s="269"/>
      <c r="BC303" s="269"/>
      <c r="BD303" s="269"/>
      <c r="BE303" s="269"/>
      <c r="BF303" s="269"/>
      <c r="BG303" s="269"/>
      <c r="BH303" s="80"/>
      <c r="BI303" s="269"/>
      <c r="BJ303" s="269"/>
      <c r="BK303" s="269"/>
      <c r="BL303" s="269"/>
      <c r="BM303" s="269"/>
      <c r="BN303" s="269"/>
      <c r="BO303" s="269"/>
      <c r="BP303" s="269"/>
      <c r="BQ303" s="269"/>
      <c r="BR303" s="269"/>
      <c r="BS303" s="269"/>
      <c r="BT303" s="269"/>
      <c r="BU303" s="269"/>
      <c r="BV303" s="269"/>
      <c r="BW303" s="269"/>
      <c r="BX303" s="269"/>
      <c r="BY303" s="269"/>
      <c r="BZ303" s="269"/>
      <c r="CA303" s="269"/>
      <c r="CB303" s="269"/>
      <c r="CC303" s="269"/>
      <c r="CD303" s="269"/>
      <c r="CE303" s="269"/>
      <c r="CF303" s="269"/>
      <c r="CG303" s="269"/>
      <c r="CH303" s="269"/>
      <c r="CI303" s="269"/>
      <c r="CJ303" s="269"/>
      <c r="CK303" s="269"/>
      <c r="CL303" s="269"/>
      <c r="CM303" s="269"/>
      <c r="CN303" s="269"/>
      <c r="CO303" s="269"/>
      <c r="CP303" s="269"/>
      <c r="CQ303" s="269"/>
      <c r="CR303" s="269"/>
      <c r="CS303" s="269"/>
      <c r="CT303" s="269"/>
      <c r="CU303" s="269"/>
      <c r="CV303" s="269"/>
      <c r="CW303" s="269"/>
      <c r="CX303" s="269"/>
      <c r="CY303" s="269"/>
      <c r="CZ303" s="269"/>
      <c r="DA303" s="269"/>
      <c r="DB303" s="269"/>
      <c r="DC303" s="269"/>
      <c r="DD303" s="269"/>
      <c r="DE303" s="269"/>
      <c r="DF303" s="269"/>
      <c r="DG303" s="269"/>
      <c r="DH303" s="269"/>
      <c r="DI303" s="269"/>
      <c r="DJ303" s="269"/>
      <c r="DK303" s="269"/>
      <c r="DL303" s="269"/>
      <c r="DM303" s="269"/>
      <c r="DN303" s="269"/>
      <c r="DO303" s="269"/>
      <c r="DP303" s="269"/>
      <c r="DQ303" s="269"/>
      <c r="DR303" s="269"/>
      <c r="DS303" s="269"/>
      <c r="DT303" s="269"/>
      <c r="DU303" s="269"/>
      <c r="DV303" s="269"/>
      <c r="DW303" s="269"/>
      <c r="DX303" s="269"/>
      <c r="DY303" s="269"/>
      <c r="DZ303" s="269"/>
      <c r="EA303" s="269"/>
      <c r="EB303" s="269"/>
      <c r="EC303" s="269"/>
      <c r="ED303" s="269"/>
      <c r="EE303" s="269"/>
      <c r="EF303" s="269"/>
      <c r="EG303" s="269"/>
      <c r="EH303" s="269"/>
      <c r="EI303" s="269"/>
      <c r="EJ303" s="269"/>
      <c r="EK303" s="269"/>
      <c r="EL303" s="269"/>
      <c r="EM303" s="269"/>
      <c r="EN303" s="269"/>
      <c r="EO303" s="269"/>
      <c r="EP303" s="269"/>
      <c r="EQ303" s="269"/>
      <c r="ER303" s="269"/>
      <c r="ES303" s="269"/>
      <c r="ET303" s="470"/>
      <c r="EU303" s="470"/>
      <c r="EV303" s="470"/>
      <c r="EW303" s="470"/>
      <c r="EX303" s="470"/>
      <c r="EY303" s="470"/>
      <c r="EZ303" s="470"/>
      <c r="FA303" s="470"/>
      <c r="FB303" s="470"/>
      <c r="FC303" s="470"/>
      <c r="FD303" s="470"/>
      <c r="FE303" s="470"/>
      <c r="FF303" s="470"/>
      <c r="FG303" s="470"/>
      <c r="FH303" s="470"/>
      <c r="FI303" s="470"/>
      <c r="FJ303" s="470"/>
      <c r="FK303" s="470"/>
      <c r="FL303" s="470"/>
      <c r="FM303" s="470"/>
      <c r="FN303" s="470"/>
      <c r="FO303" s="470"/>
      <c r="FP303" s="470"/>
      <c r="FQ303" s="269"/>
      <c r="FR303" s="543"/>
      <c r="FS303" s="269"/>
      <c r="FT303" s="544"/>
      <c r="FU303" s="545"/>
      <c r="FV303" s="80"/>
      <c r="FW303" s="80"/>
      <c r="FX303" s="80"/>
      <c r="FY303" s="80"/>
      <c r="FZ303" s="80"/>
      <c r="GA303" s="80"/>
      <c r="GB303" s="80"/>
      <c r="GC303" s="80"/>
      <c r="GD303" s="80"/>
      <c r="GE303" s="80"/>
      <c r="GF303" s="80"/>
      <c r="GG303" s="80"/>
      <c r="GH303" s="80"/>
      <c r="GI303" s="80"/>
      <c r="GJ303" s="80"/>
      <c r="GK303" s="80"/>
    </row>
    <row r="304" ht="15.75" customHeight="1">
      <c r="A304" s="572"/>
      <c r="B304" s="572"/>
      <c r="C304" s="269"/>
      <c r="D304" s="269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  <c r="AA304" s="80"/>
      <c r="AB304" s="80"/>
      <c r="AC304" s="80"/>
      <c r="AD304" s="80"/>
      <c r="AE304" s="269"/>
      <c r="AF304" s="269"/>
      <c r="AG304" s="269"/>
      <c r="AH304" s="269"/>
      <c r="AI304" s="269"/>
      <c r="AJ304" s="269"/>
      <c r="AK304" s="269"/>
      <c r="AL304" s="269"/>
      <c r="AM304" s="269"/>
      <c r="AN304" s="269"/>
      <c r="AO304" s="269"/>
      <c r="AP304" s="269"/>
      <c r="AQ304" s="269"/>
      <c r="AR304" s="269"/>
      <c r="AS304" s="269"/>
      <c r="AT304" s="269"/>
      <c r="AU304" s="269"/>
      <c r="AV304" s="269"/>
      <c r="AW304" s="269"/>
      <c r="AX304" s="269"/>
      <c r="AY304" s="269"/>
      <c r="AZ304" s="269"/>
      <c r="BA304" s="269"/>
      <c r="BB304" s="269"/>
      <c r="BC304" s="269"/>
      <c r="BD304" s="269"/>
      <c r="BE304" s="269"/>
      <c r="BF304" s="269"/>
      <c r="BG304" s="269"/>
      <c r="BH304" s="80"/>
      <c r="BI304" s="269"/>
      <c r="BJ304" s="269"/>
      <c r="BK304" s="269"/>
      <c r="BL304" s="269"/>
      <c r="BM304" s="269"/>
      <c r="BN304" s="269"/>
      <c r="BO304" s="269"/>
      <c r="BP304" s="269"/>
      <c r="BQ304" s="269"/>
      <c r="BR304" s="269"/>
      <c r="BS304" s="269"/>
      <c r="BT304" s="269"/>
      <c r="BU304" s="269"/>
      <c r="BV304" s="269"/>
      <c r="BW304" s="269"/>
      <c r="BX304" s="269"/>
      <c r="BY304" s="269"/>
      <c r="BZ304" s="269"/>
      <c r="CA304" s="269"/>
      <c r="CB304" s="269"/>
      <c r="CC304" s="269"/>
      <c r="CD304" s="269"/>
      <c r="CE304" s="269"/>
      <c r="CF304" s="269"/>
      <c r="CG304" s="269"/>
      <c r="CH304" s="269"/>
      <c r="CI304" s="269"/>
      <c r="CJ304" s="269"/>
      <c r="CK304" s="269"/>
      <c r="CL304" s="269"/>
      <c r="CM304" s="269"/>
      <c r="CN304" s="269"/>
      <c r="CO304" s="269"/>
      <c r="CP304" s="269"/>
      <c r="CQ304" s="269"/>
      <c r="CR304" s="269"/>
      <c r="CS304" s="269"/>
      <c r="CT304" s="269"/>
      <c r="CU304" s="269"/>
      <c r="CV304" s="269"/>
      <c r="CW304" s="269"/>
      <c r="CX304" s="269"/>
      <c r="CY304" s="269"/>
      <c r="CZ304" s="269"/>
      <c r="DA304" s="269"/>
      <c r="DB304" s="269"/>
      <c r="DC304" s="269"/>
      <c r="DD304" s="269"/>
      <c r="DE304" s="269"/>
      <c r="DF304" s="269"/>
      <c r="DG304" s="269"/>
      <c r="DH304" s="269"/>
      <c r="DI304" s="269"/>
      <c r="DJ304" s="269"/>
      <c r="DK304" s="269"/>
      <c r="DL304" s="269"/>
      <c r="DM304" s="269"/>
      <c r="DN304" s="269"/>
      <c r="DO304" s="269"/>
      <c r="DP304" s="269"/>
      <c r="DQ304" s="269"/>
      <c r="DR304" s="269"/>
      <c r="DS304" s="269"/>
      <c r="DT304" s="269"/>
      <c r="DU304" s="269"/>
      <c r="DV304" s="269"/>
      <c r="DW304" s="269"/>
      <c r="DX304" s="269"/>
      <c r="DY304" s="269"/>
      <c r="DZ304" s="269"/>
      <c r="EA304" s="269"/>
      <c r="EB304" s="269"/>
      <c r="EC304" s="269"/>
      <c r="ED304" s="269"/>
      <c r="EE304" s="269"/>
      <c r="EF304" s="269"/>
      <c r="EG304" s="269"/>
      <c r="EH304" s="269"/>
      <c r="EI304" s="269"/>
      <c r="EJ304" s="269"/>
      <c r="EK304" s="269"/>
      <c r="EL304" s="269"/>
      <c r="EM304" s="269"/>
      <c r="EN304" s="269"/>
      <c r="EO304" s="269"/>
      <c r="EP304" s="269"/>
      <c r="EQ304" s="269"/>
      <c r="ER304" s="269"/>
      <c r="ES304" s="269"/>
      <c r="ET304" s="470"/>
      <c r="EU304" s="470"/>
      <c r="EV304" s="470"/>
      <c r="EW304" s="470"/>
      <c r="EX304" s="470"/>
      <c r="EY304" s="470"/>
      <c r="EZ304" s="470"/>
      <c r="FA304" s="470"/>
      <c r="FB304" s="470"/>
      <c r="FC304" s="470"/>
      <c r="FD304" s="470"/>
      <c r="FE304" s="470"/>
      <c r="FF304" s="470"/>
      <c r="FG304" s="470"/>
      <c r="FH304" s="470"/>
      <c r="FI304" s="470"/>
      <c r="FJ304" s="470"/>
      <c r="FK304" s="470"/>
      <c r="FL304" s="470"/>
      <c r="FM304" s="470"/>
      <c r="FN304" s="470"/>
      <c r="FO304" s="470"/>
      <c r="FP304" s="470"/>
      <c r="FQ304" s="269"/>
      <c r="FR304" s="543"/>
      <c r="FS304" s="269"/>
      <c r="FT304" s="544"/>
      <c r="FU304" s="545"/>
      <c r="FV304" s="80"/>
      <c r="FW304" s="80"/>
      <c r="FX304" s="80"/>
      <c r="FY304" s="80"/>
      <c r="FZ304" s="80"/>
      <c r="GA304" s="80"/>
      <c r="GB304" s="80"/>
      <c r="GC304" s="80"/>
      <c r="GD304" s="80"/>
      <c r="GE304" s="80"/>
      <c r="GF304" s="80"/>
      <c r="GG304" s="80"/>
      <c r="GH304" s="80"/>
      <c r="GI304" s="80"/>
      <c r="GJ304" s="80"/>
      <c r="GK304" s="80"/>
    </row>
    <row r="305" ht="15.75" customHeight="1">
      <c r="A305" s="572"/>
      <c r="B305" s="572"/>
      <c r="C305" s="269"/>
      <c r="D305" s="269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  <c r="AA305" s="80"/>
      <c r="AB305" s="80"/>
      <c r="AC305" s="80"/>
      <c r="AD305" s="80"/>
      <c r="AE305" s="269"/>
      <c r="AF305" s="269"/>
      <c r="AG305" s="269"/>
      <c r="AH305" s="269"/>
      <c r="AI305" s="269"/>
      <c r="AJ305" s="269"/>
      <c r="AK305" s="269"/>
      <c r="AL305" s="269"/>
      <c r="AM305" s="269"/>
      <c r="AN305" s="269"/>
      <c r="AO305" s="269"/>
      <c r="AP305" s="269"/>
      <c r="AQ305" s="269"/>
      <c r="AR305" s="269"/>
      <c r="AS305" s="269"/>
      <c r="AT305" s="269"/>
      <c r="AU305" s="269"/>
      <c r="AV305" s="269"/>
      <c r="AW305" s="269"/>
      <c r="AX305" s="269"/>
      <c r="AY305" s="269"/>
      <c r="AZ305" s="269"/>
      <c r="BA305" s="269"/>
      <c r="BB305" s="269"/>
      <c r="BC305" s="269"/>
      <c r="BD305" s="269"/>
      <c r="BE305" s="269"/>
      <c r="BF305" s="269"/>
      <c r="BG305" s="269"/>
      <c r="BH305" s="80"/>
      <c r="BI305" s="269"/>
      <c r="BJ305" s="269"/>
      <c r="BK305" s="269"/>
      <c r="BL305" s="269"/>
      <c r="BM305" s="269"/>
      <c r="BN305" s="269"/>
      <c r="BO305" s="269"/>
      <c r="BP305" s="269"/>
      <c r="BQ305" s="269"/>
      <c r="BR305" s="269"/>
      <c r="BS305" s="269"/>
      <c r="BT305" s="269"/>
      <c r="BU305" s="269"/>
      <c r="BV305" s="269"/>
      <c r="BW305" s="269"/>
      <c r="BX305" s="269"/>
      <c r="BY305" s="269"/>
      <c r="BZ305" s="269"/>
      <c r="CA305" s="269"/>
      <c r="CB305" s="269"/>
      <c r="CC305" s="269"/>
      <c r="CD305" s="269"/>
      <c r="CE305" s="269"/>
      <c r="CF305" s="269"/>
      <c r="CG305" s="269"/>
      <c r="CH305" s="269"/>
      <c r="CI305" s="269"/>
      <c r="CJ305" s="269"/>
      <c r="CK305" s="269"/>
      <c r="CL305" s="269"/>
      <c r="CM305" s="269"/>
      <c r="CN305" s="269"/>
      <c r="CO305" s="269"/>
      <c r="CP305" s="269"/>
      <c r="CQ305" s="269"/>
      <c r="CR305" s="269"/>
      <c r="CS305" s="269"/>
      <c r="CT305" s="269"/>
      <c r="CU305" s="269"/>
      <c r="CV305" s="269"/>
      <c r="CW305" s="269"/>
      <c r="CX305" s="269"/>
      <c r="CY305" s="269"/>
      <c r="CZ305" s="269"/>
      <c r="DA305" s="269"/>
      <c r="DB305" s="269"/>
      <c r="DC305" s="269"/>
      <c r="DD305" s="269"/>
      <c r="DE305" s="269"/>
      <c r="DF305" s="269"/>
      <c r="DG305" s="269"/>
      <c r="DH305" s="269"/>
      <c r="DI305" s="269"/>
      <c r="DJ305" s="269"/>
      <c r="DK305" s="269"/>
      <c r="DL305" s="269"/>
      <c r="DM305" s="269"/>
      <c r="DN305" s="269"/>
      <c r="DO305" s="269"/>
      <c r="DP305" s="269"/>
      <c r="DQ305" s="269"/>
      <c r="DR305" s="269"/>
      <c r="DS305" s="269"/>
      <c r="DT305" s="269"/>
      <c r="DU305" s="269"/>
      <c r="DV305" s="269"/>
      <c r="DW305" s="269"/>
      <c r="DX305" s="269"/>
      <c r="DY305" s="269"/>
      <c r="DZ305" s="269"/>
      <c r="EA305" s="269"/>
      <c r="EB305" s="269"/>
      <c r="EC305" s="269"/>
      <c r="ED305" s="269"/>
      <c r="EE305" s="269"/>
      <c r="EF305" s="269"/>
      <c r="EG305" s="269"/>
      <c r="EH305" s="269"/>
      <c r="EI305" s="269"/>
      <c r="EJ305" s="269"/>
      <c r="EK305" s="269"/>
      <c r="EL305" s="269"/>
      <c r="EM305" s="269"/>
      <c r="EN305" s="269"/>
      <c r="EO305" s="269"/>
      <c r="EP305" s="269"/>
      <c r="EQ305" s="269"/>
      <c r="ER305" s="269"/>
      <c r="ES305" s="269"/>
      <c r="ET305" s="470"/>
      <c r="EU305" s="470"/>
      <c r="EV305" s="470"/>
      <c r="EW305" s="470"/>
      <c r="EX305" s="470"/>
      <c r="EY305" s="470"/>
      <c r="EZ305" s="470"/>
      <c r="FA305" s="470"/>
      <c r="FB305" s="470"/>
      <c r="FC305" s="470"/>
      <c r="FD305" s="470"/>
      <c r="FE305" s="470"/>
      <c r="FF305" s="470"/>
      <c r="FG305" s="470"/>
      <c r="FH305" s="470"/>
      <c r="FI305" s="470"/>
      <c r="FJ305" s="470"/>
      <c r="FK305" s="470"/>
      <c r="FL305" s="470"/>
      <c r="FM305" s="470"/>
      <c r="FN305" s="470"/>
      <c r="FO305" s="470"/>
      <c r="FP305" s="470"/>
      <c r="FQ305" s="269"/>
      <c r="FR305" s="543"/>
      <c r="FS305" s="269"/>
      <c r="FT305" s="544"/>
      <c r="FU305" s="545"/>
      <c r="FV305" s="80"/>
      <c r="FW305" s="80"/>
      <c r="FX305" s="80"/>
      <c r="FY305" s="80"/>
      <c r="FZ305" s="80"/>
      <c r="GA305" s="80"/>
      <c r="GB305" s="80"/>
      <c r="GC305" s="80"/>
      <c r="GD305" s="80"/>
      <c r="GE305" s="80"/>
      <c r="GF305" s="80"/>
      <c r="GG305" s="80"/>
      <c r="GH305" s="80"/>
      <c r="GI305" s="80"/>
      <c r="GJ305" s="80"/>
      <c r="GK305" s="80"/>
    </row>
    <row r="306" ht="15.75" customHeight="1">
      <c r="A306" s="572"/>
      <c r="B306" s="572"/>
      <c r="C306" s="269"/>
      <c r="D306" s="269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  <c r="AA306" s="80"/>
      <c r="AB306" s="80"/>
      <c r="AC306" s="80"/>
      <c r="AD306" s="80"/>
      <c r="AE306" s="269"/>
      <c r="AF306" s="269"/>
      <c r="AG306" s="269"/>
      <c r="AH306" s="269"/>
      <c r="AI306" s="269"/>
      <c r="AJ306" s="269"/>
      <c r="AK306" s="269"/>
      <c r="AL306" s="269"/>
      <c r="AM306" s="269"/>
      <c r="AN306" s="269"/>
      <c r="AO306" s="269"/>
      <c r="AP306" s="269"/>
      <c r="AQ306" s="269"/>
      <c r="AR306" s="269"/>
      <c r="AS306" s="269"/>
      <c r="AT306" s="269"/>
      <c r="AU306" s="269"/>
      <c r="AV306" s="269"/>
      <c r="AW306" s="269"/>
      <c r="AX306" s="269"/>
      <c r="AY306" s="269"/>
      <c r="AZ306" s="269"/>
      <c r="BA306" s="269"/>
      <c r="BB306" s="269"/>
      <c r="BC306" s="269"/>
      <c r="BD306" s="269"/>
      <c r="BE306" s="269"/>
      <c r="BF306" s="269"/>
      <c r="BG306" s="269"/>
      <c r="BH306" s="80"/>
      <c r="BI306" s="269"/>
      <c r="BJ306" s="269"/>
      <c r="BK306" s="269"/>
      <c r="BL306" s="269"/>
      <c r="BM306" s="269"/>
      <c r="BN306" s="269"/>
      <c r="BO306" s="269"/>
      <c r="BP306" s="269"/>
      <c r="BQ306" s="269"/>
      <c r="BR306" s="269"/>
      <c r="BS306" s="269"/>
      <c r="BT306" s="269"/>
      <c r="BU306" s="269"/>
      <c r="BV306" s="269"/>
      <c r="BW306" s="269"/>
      <c r="BX306" s="269"/>
      <c r="BY306" s="269"/>
      <c r="BZ306" s="269"/>
      <c r="CA306" s="269"/>
      <c r="CB306" s="269"/>
      <c r="CC306" s="269"/>
      <c r="CD306" s="269"/>
      <c r="CE306" s="269"/>
      <c r="CF306" s="269"/>
      <c r="CG306" s="269"/>
      <c r="CH306" s="269"/>
      <c r="CI306" s="269"/>
      <c r="CJ306" s="269"/>
      <c r="CK306" s="269"/>
      <c r="CL306" s="269"/>
      <c r="CM306" s="269"/>
      <c r="CN306" s="269"/>
      <c r="CO306" s="269"/>
      <c r="CP306" s="269"/>
      <c r="CQ306" s="269"/>
      <c r="CR306" s="269"/>
      <c r="CS306" s="269"/>
      <c r="CT306" s="269"/>
      <c r="CU306" s="269"/>
      <c r="CV306" s="269"/>
      <c r="CW306" s="269"/>
      <c r="CX306" s="269"/>
      <c r="CY306" s="269"/>
      <c r="CZ306" s="269"/>
      <c r="DA306" s="269"/>
      <c r="DB306" s="269"/>
      <c r="DC306" s="269"/>
      <c r="DD306" s="269"/>
      <c r="DE306" s="269"/>
      <c r="DF306" s="269"/>
      <c r="DG306" s="269"/>
      <c r="DH306" s="269"/>
      <c r="DI306" s="269"/>
      <c r="DJ306" s="269"/>
      <c r="DK306" s="269"/>
      <c r="DL306" s="269"/>
      <c r="DM306" s="269"/>
      <c r="DN306" s="269"/>
      <c r="DO306" s="269"/>
      <c r="DP306" s="269"/>
      <c r="DQ306" s="269"/>
      <c r="DR306" s="269"/>
      <c r="DS306" s="269"/>
      <c r="DT306" s="269"/>
      <c r="DU306" s="269"/>
      <c r="DV306" s="269"/>
      <c r="DW306" s="269"/>
      <c r="DX306" s="269"/>
      <c r="DY306" s="269"/>
      <c r="DZ306" s="269"/>
      <c r="EA306" s="269"/>
      <c r="EB306" s="269"/>
      <c r="EC306" s="269"/>
      <c r="ED306" s="269"/>
      <c r="EE306" s="269"/>
      <c r="EF306" s="269"/>
      <c r="EG306" s="269"/>
      <c r="EH306" s="269"/>
      <c r="EI306" s="269"/>
      <c r="EJ306" s="269"/>
      <c r="EK306" s="269"/>
      <c r="EL306" s="269"/>
      <c r="EM306" s="269"/>
      <c r="EN306" s="269"/>
      <c r="EO306" s="269"/>
      <c r="EP306" s="269"/>
      <c r="EQ306" s="269"/>
      <c r="ER306" s="269"/>
      <c r="ES306" s="269"/>
      <c r="ET306" s="470"/>
      <c r="EU306" s="470"/>
      <c r="EV306" s="470"/>
      <c r="EW306" s="470"/>
      <c r="EX306" s="470"/>
      <c r="EY306" s="470"/>
      <c r="EZ306" s="470"/>
      <c r="FA306" s="470"/>
      <c r="FB306" s="470"/>
      <c r="FC306" s="470"/>
      <c r="FD306" s="470"/>
      <c r="FE306" s="470"/>
      <c r="FF306" s="470"/>
      <c r="FG306" s="470"/>
      <c r="FH306" s="470"/>
      <c r="FI306" s="470"/>
      <c r="FJ306" s="470"/>
      <c r="FK306" s="470"/>
      <c r="FL306" s="470"/>
      <c r="FM306" s="470"/>
      <c r="FN306" s="470"/>
      <c r="FO306" s="470"/>
      <c r="FP306" s="470"/>
      <c r="FQ306" s="269"/>
      <c r="FR306" s="543"/>
      <c r="FS306" s="269"/>
      <c r="FT306" s="544"/>
      <c r="FU306" s="545"/>
      <c r="FV306" s="80"/>
      <c r="FW306" s="80"/>
      <c r="FX306" s="80"/>
      <c r="FY306" s="80"/>
      <c r="FZ306" s="80"/>
      <c r="GA306" s="80"/>
      <c r="GB306" s="80"/>
      <c r="GC306" s="80"/>
      <c r="GD306" s="80"/>
      <c r="GE306" s="80"/>
      <c r="GF306" s="80"/>
      <c r="GG306" s="80"/>
      <c r="GH306" s="80"/>
      <c r="GI306" s="80"/>
      <c r="GJ306" s="80"/>
      <c r="GK306" s="80"/>
    </row>
    <row r="307" ht="15.75" customHeight="1">
      <c r="A307" s="572"/>
      <c r="B307" s="572"/>
      <c r="C307" s="269"/>
      <c r="D307" s="269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  <c r="AA307" s="80"/>
      <c r="AB307" s="80"/>
      <c r="AC307" s="80"/>
      <c r="AD307" s="80"/>
      <c r="AE307" s="269"/>
      <c r="AF307" s="269"/>
      <c r="AG307" s="269"/>
      <c r="AH307" s="269"/>
      <c r="AI307" s="269"/>
      <c r="AJ307" s="269"/>
      <c r="AK307" s="269"/>
      <c r="AL307" s="269"/>
      <c r="AM307" s="269"/>
      <c r="AN307" s="269"/>
      <c r="AO307" s="269"/>
      <c r="AP307" s="269"/>
      <c r="AQ307" s="269"/>
      <c r="AR307" s="269"/>
      <c r="AS307" s="269"/>
      <c r="AT307" s="269"/>
      <c r="AU307" s="269"/>
      <c r="AV307" s="269"/>
      <c r="AW307" s="269"/>
      <c r="AX307" s="269"/>
      <c r="AY307" s="269"/>
      <c r="AZ307" s="269"/>
      <c r="BA307" s="269"/>
      <c r="BB307" s="269"/>
      <c r="BC307" s="269"/>
      <c r="BD307" s="269"/>
      <c r="BE307" s="269"/>
      <c r="BF307" s="269"/>
      <c r="BG307" s="269"/>
      <c r="BH307" s="80"/>
      <c r="BI307" s="269"/>
      <c r="BJ307" s="269"/>
      <c r="BK307" s="269"/>
      <c r="BL307" s="269"/>
      <c r="BM307" s="269"/>
      <c r="BN307" s="269"/>
      <c r="BO307" s="269"/>
      <c r="BP307" s="269"/>
      <c r="BQ307" s="269"/>
      <c r="BR307" s="269"/>
      <c r="BS307" s="269"/>
      <c r="BT307" s="269"/>
      <c r="BU307" s="269"/>
      <c r="BV307" s="269"/>
      <c r="BW307" s="269"/>
      <c r="BX307" s="269"/>
      <c r="BY307" s="269"/>
      <c r="BZ307" s="269"/>
      <c r="CA307" s="269"/>
      <c r="CB307" s="269"/>
      <c r="CC307" s="269"/>
      <c r="CD307" s="269"/>
      <c r="CE307" s="269"/>
      <c r="CF307" s="269"/>
      <c r="CG307" s="269"/>
      <c r="CH307" s="269"/>
      <c r="CI307" s="269"/>
      <c r="CJ307" s="269"/>
      <c r="CK307" s="269"/>
      <c r="CL307" s="269"/>
      <c r="CM307" s="269"/>
      <c r="CN307" s="269"/>
      <c r="CO307" s="269"/>
      <c r="CP307" s="269"/>
      <c r="CQ307" s="269"/>
      <c r="CR307" s="269"/>
      <c r="CS307" s="269"/>
      <c r="CT307" s="269"/>
      <c r="CU307" s="269"/>
      <c r="CV307" s="269"/>
      <c r="CW307" s="269"/>
      <c r="CX307" s="269"/>
      <c r="CY307" s="269"/>
      <c r="CZ307" s="269"/>
      <c r="DA307" s="269"/>
      <c r="DB307" s="269"/>
      <c r="DC307" s="269"/>
      <c r="DD307" s="269"/>
      <c r="DE307" s="269"/>
      <c r="DF307" s="269"/>
      <c r="DG307" s="269"/>
      <c r="DH307" s="269"/>
      <c r="DI307" s="269"/>
      <c r="DJ307" s="269"/>
      <c r="DK307" s="269"/>
      <c r="DL307" s="269"/>
      <c r="DM307" s="269"/>
      <c r="DN307" s="269"/>
      <c r="DO307" s="269"/>
      <c r="DP307" s="269"/>
      <c r="DQ307" s="269"/>
      <c r="DR307" s="269"/>
      <c r="DS307" s="269"/>
      <c r="DT307" s="269"/>
      <c r="DU307" s="269"/>
      <c r="DV307" s="269"/>
      <c r="DW307" s="269"/>
      <c r="DX307" s="269"/>
      <c r="DY307" s="269"/>
      <c r="DZ307" s="269"/>
      <c r="EA307" s="269"/>
      <c r="EB307" s="269"/>
      <c r="EC307" s="269"/>
      <c r="ED307" s="269"/>
      <c r="EE307" s="269"/>
      <c r="EF307" s="269"/>
      <c r="EG307" s="269"/>
      <c r="EH307" s="269"/>
      <c r="EI307" s="269"/>
      <c r="EJ307" s="269"/>
      <c r="EK307" s="269"/>
      <c r="EL307" s="269"/>
      <c r="EM307" s="269"/>
      <c r="EN307" s="269"/>
      <c r="EO307" s="269"/>
      <c r="EP307" s="269"/>
      <c r="EQ307" s="269"/>
      <c r="ER307" s="269"/>
      <c r="ES307" s="269"/>
      <c r="ET307" s="470"/>
      <c r="EU307" s="470"/>
      <c r="EV307" s="470"/>
      <c r="EW307" s="470"/>
      <c r="EX307" s="470"/>
      <c r="EY307" s="470"/>
      <c r="EZ307" s="470"/>
      <c r="FA307" s="470"/>
      <c r="FB307" s="470"/>
      <c r="FC307" s="470"/>
      <c r="FD307" s="470"/>
      <c r="FE307" s="470"/>
      <c r="FF307" s="470"/>
      <c r="FG307" s="470"/>
      <c r="FH307" s="470"/>
      <c r="FI307" s="470"/>
      <c r="FJ307" s="470"/>
      <c r="FK307" s="470"/>
      <c r="FL307" s="470"/>
      <c r="FM307" s="470"/>
      <c r="FN307" s="470"/>
      <c r="FO307" s="470"/>
      <c r="FP307" s="470"/>
      <c r="FQ307" s="269"/>
      <c r="FR307" s="543"/>
      <c r="FS307" s="269"/>
      <c r="FT307" s="544"/>
      <c r="FU307" s="545"/>
      <c r="FV307" s="80"/>
      <c r="FW307" s="80"/>
      <c r="FX307" s="80"/>
      <c r="FY307" s="80"/>
      <c r="FZ307" s="80"/>
      <c r="GA307" s="80"/>
      <c r="GB307" s="80"/>
      <c r="GC307" s="80"/>
      <c r="GD307" s="80"/>
      <c r="GE307" s="80"/>
      <c r="GF307" s="80"/>
      <c r="GG307" s="80"/>
      <c r="GH307" s="80"/>
      <c r="GI307" s="80"/>
      <c r="GJ307" s="80"/>
      <c r="GK307" s="80"/>
    </row>
    <row r="308" ht="15.75" customHeight="1">
      <c r="A308" s="572"/>
      <c r="B308" s="572"/>
      <c r="C308" s="269"/>
      <c r="D308" s="269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  <c r="AA308" s="80"/>
      <c r="AB308" s="80"/>
      <c r="AC308" s="80"/>
      <c r="AD308" s="80"/>
      <c r="AE308" s="269"/>
      <c r="AF308" s="269"/>
      <c r="AG308" s="269"/>
      <c r="AH308" s="269"/>
      <c r="AI308" s="269"/>
      <c r="AJ308" s="269"/>
      <c r="AK308" s="269"/>
      <c r="AL308" s="269"/>
      <c r="AM308" s="269"/>
      <c r="AN308" s="269"/>
      <c r="AO308" s="269"/>
      <c r="AP308" s="269"/>
      <c r="AQ308" s="269"/>
      <c r="AR308" s="269"/>
      <c r="AS308" s="269"/>
      <c r="AT308" s="269"/>
      <c r="AU308" s="269"/>
      <c r="AV308" s="269"/>
      <c r="AW308" s="269"/>
      <c r="AX308" s="269"/>
      <c r="AY308" s="269"/>
      <c r="AZ308" s="269"/>
      <c r="BA308" s="269"/>
      <c r="BB308" s="269"/>
      <c r="BC308" s="269"/>
      <c r="BD308" s="269"/>
      <c r="BE308" s="269"/>
      <c r="BF308" s="269"/>
      <c r="BG308" s="269"/>
      <c r="BH308" s="80"/>
      <c r="BI308" s="269"/>
      <c r="BJ308" s="269"/>
      <c r="BK308" s="269"/>
      <c r="BL308" s="269"/>
      <c r="BM308" s="269"/>
      <c r="BN308" s="269"/>
      <c r="BO308" s="269"/>
      <c r="BP308" s="269"/>
      <c r="BQ308" s="269"/>
      <c r="BR308" s="269"/>
      <c r="BS308" s="269"/>
      <c r="BT308" s="269"/>
      <c r="BU308" s="269"/>
      <c r="BV308" s="269"/>
      <c r="BW308" s="269"/>
      <c r="BX308" s="269"/>
      <c r="BY308" s="269"/>
      <c r="BZ308" s="269"/>
      <c r="CA308" s="269"/>
      <c r="CB308" s="269"/>
      <c r="CC308" s="269"/>
      <c r="CD308" s="269"/>
      <c r="CE308" s="269"/>
      <c r="CF308" s="269"/>
      <c r="CG308" s="269"/>
      <c r="CH308" s="269"/>
      <c r="CI308" s="269"/>
      <c r="CJ308" s="269"/>
      <c r="CK308" s="269"/>
      <c r="CL308" s="269"/>
      <c r="CM308" s="269"/>
      <c r="CN308" s="269"/>
      <c r="CO308" s="269"/>
      <c r="CP308" s="269"/>
      <c r="CQ308" s="269"/>
      <c r="CR308" s="269"/>
      <c r="CS308" s="269"/>
      <c r="CT308" s="269"/>
      <c r="CU308" s="269"/>
      <c r="CV308" s="269"/>
      <c r="CW308" s="269"/>
      <c r="CX308" s="269"/>
      <c r="CY308" s="269"/>
      <c r="CZ308" s="269"/>
      <c r="DA308" s="269"/>
      <c r="DB308" s="269"/>
      <c r="DC308" s="269"/>
      <c r="DD308" s="269"/>
      <c r="DE308" s="269"/>
      <c r="DF308" s="269"/>
      <c r="DG308" s="269"/>
      <c r="DH308" s="269"/>
      <c r="DI308" s="269"/>
      <c r="DJ308" s="269"/>
      <c r="DK308" s="269"/>
      <c r="DL308" s="269"/>
      <c r="DM308" s="269"/>
      <c r="DN308" s="269"/>
      <c r="DO308" s="269"/>
      <c r="DP308" s="269"/>
      <c r="DQ308" s="269"/>
      <c r="DR308" s="269"/>
      <c r="DS308" s="269"/>
      <c r="DT308" s="269"/>
      <c r="DU308" s="269"/>
      <c r="DV308" s="269"/>
      <c r="DW308" s="269"/>
      <c r="DX308" s="269"/>
      <c r="DY308" s="269"/>
      <c r="DZ308" s="269"/>
      <c r="EA308" s="269"/>
      <c r="EB308" s="269"/>
      <c r="EC308" s="269"/>
      <c r="ED308" s="269"/>
      <c r="EE308" s="269"/>
      <c r="EF308" s="269"/>
      <c r="EG308" s="269"/>
      <c r="EH308" s="269"/>
      <c r="EI308" s="269"/>
      <c r="EJ308" s="269"/>
      <c r="EK308" s="269"/>
      <c r="EL308" s="269"/>
      <c r="EM308" s="269"/>
      <c r="EN308" s="269"/>
      <c r="EO308" s="269"/>
      <c r="EP308" s="269"/>
      <c r="EQ308" s="269"/>
      <c r="ER308" s="269"/>
      <c r="ES308" s="269"/>
      <c r="ET308" s="470"/>
      <c r="EU308" s="470"/>
      <c r="EV308" s="470"/>
      <c r="EW308" s="470"/>
      <c r="EX308" s="470"/>
      <c r="EY308" s="470"/>
      <c r="EZ308" s="470"/>
      <c r="FA308" s="470"/>
      <c r="FB308" s="470"/>
      <c r="FC308" s="470"/>
      <c r="FD308" s="470"/>
      <c r="FE308" s="470"/>
      <c r="FF308" s="470"/>
      <c r="FG308" s="470"/>
      <c r="FH308" s="470"/>
      <c r="FI308" s="470"/>
      <c r="FJ308" s="470"/>
      <c r="FK308" s="470"/>
      <c r="FL308" s="470"/>
      <c r="FM308" s="470"/>
      <c r="FN308" s="470"/>
      <c r="FO308" s="470"/>
      <c r="FP308" s="470"/>
      <c r="FQ308" s="269"/>
      <c r="FR308" s="543"/>
      <c r="FS308" s="269"/>
      <c r="FT308" s="544"/>
      <c r="FU308" s="545"/>
      <c r="FV308" s="80"/>
      <c r="FW308" s="80"/>
      <c r="FX308" s="80"/>
      <c r="FY308" s="80"/>
      <c r="FZ308" s="80"/>
      <c r="GA308" s="80"/>
      <c r="GB308" s="80"/>
      <c r="GC308" s="80"/>
      <c r="GD308" s="80"/>
      <c r="GE308" s="80"/>
      <c r="GF308" s="80"/>
      <c r="GG308" s="80"/>
      <c r="GH308" s="80"/>
      <c r="GI308" s="80"/>
      <c r="GJ308" s="80"/>
      <c r="GK308" s="80"/>
    </row>
    <row r="309" ht="15.75" customHeight="1">
      <c r="A309" s="572"/>
      <c r="B309" s="572"/>
      <c r="C309" s="269"/>
      <c r="D309" s="269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  <c r="AA309" s="80"/>
      <c r="AB309" s="80"/>
      <c r="AC309" s="80"/>
      <c r="AD309" s="80"/>
      <c r="AE309" s="269"/>
      <c r="AF309" s="269"/>
      <c r="AG309" s="269"/>
      <c r="AH309" s="269"/>
      <c r="AI309" s="269"/>
      <c r="AJ309" s="269"/>
      <c r="AK309" s="269"/>
      <c r="AL309" s="269"/>
      <c r="AM309" s="269"/>
      <c r="AN309" s="269"/>
      <c r="AO309" s="269"/>
      <c r="AP309" s="269"/>
      <c r="AQ309" s="269"/>
      <c r="AR309" s="269"/>
      <c r="AS309" s="269"/>
      <c r="AT309" s="269"/>
      <c r="AU309" s="269"/>
      <c r="AV309" s="269"/>
      <c r="AW309" s="269"/>
      <c r="AX309" s="269"/>
      <c r="AY309" s="269"/>
      <c r="AZ309" s="269"/>
      <c r="BA309" s="269"/>
      <c r="BB309" s="269"/>
      <c r="BC309" s="269"/>
      <c r="BD309" s="269"/>
      <c r="BE309" s="269"/>
      <c r="BF309" s="269"/>
      <c r="BG309" s="269"/>
      <c r="BH309" s="80"/>
      <c r="BI309" s="269"/>
      <c r="BJ309" s="269"/>
      <c r="BK309" s="269"/>
      <c r="BL309" s="269"/>
      <c r="BM309" s="269"/>
      <c r="BN309" s="269"/>
      <c r="BO309" s="269"/>
      <c r="BP309" s="269"/>
      <c r="BQ309" s="269"/>
      <c r="BR309" s="269"/>
      <c r="BS309" s="269"/>
      <c r="BT309" s="269"/>
      <c r="BU309" s="269"/>
      <c r="BV309" s="269"/>
      <c r="BW309" s="269"/>
      <c r="BX309" s="269"/>
      <c r="BY309" s="269"/>
      <c r="BZ309" s="269"/>
      <c r="CA309" s="269"/>
      <c r="CB309" s="269"/>
      <c r="CC309" s="269"/>
      <c r="CD309" s="269"/>
      <c r="CE309" s="269"/>
      <c r="CF309" s="269"/>
      <c r="CG309" s="269"/>
      <c r="CH309" s="269"/>
      <c r="CI309" s="269"/>
      <c r="CJ309" s="269"/>
      <c r="CK309" s="269"/>
      <c r="CL309" s="269"/>
      <c r="CM309" s="269"/>
      <c r="CN309" s="269"/>
      <c r="CO309" s="269"/>
      <c r="CP309" s="269"/>
      <c r="CQ309" s="269"/>
      <c r="CR309" s="269"/>
      <c r="CS309" s="269"/>
      <c r="CT309" s="269"/>
      <c r="CU309" s="269"/>
      <c r="CV309" s="269"/>
      <c r="CW309" s="269"/>
      <c r="CX309" s="269"/>
      <c r="CY309" s="269"/>
      <c r="CZ309" s="269"/>
      <c r="DA309" s="269"/>
      <c r="DB309" s="269"/>
      <c r="DC309" s="269"/>
      <c r="DD309" s="269"/>
      <c r="DE309" s="269"/>
      <c r="DF309" s="269"/>
      <c r="DG309" s="269"/>
      <c r="DH309" s="269"/>
      <c r="DI309" s="269"/>
      <c r="DJ309" s="269"/>
      <c r="DK309" s="269"/>
      <c r="DL309" s="269"/>
      <c r="DM309" s="269"/>
      <c r="DN309" s="269"/>
      <c r="DO309" s="269"/>
      <c r="DP309" s="269"/>
      <c r="DQ309" s="269"/>
      <c r="DR309" s="269"/>
      <c r="DS309" s="269"/>
      <c r="DT309" s="269"/>
      <c r="DU309" s="269"/>
      <c r="DV309" s="269"/>
      <c r="DW309" s="269"/>
      <c r="DX309" s="269"/>
      <c r="DY309" s="269"/>
      <c r="DZ309" s="269"/>
      <c r="EA309" s="269"/>
      <c r="EB309" s="269"/>
      <c r="EC309" s="269"/>
      <c r="ED309" s="269"/>
      <c r="EE309" s="269"/>
      <c r="EF309" s="269"/>
      <c r="EG309" s="269"/>
      <c r="EH309" s="269"/>
      <c r="EI309" s="269"/>
      <c r="EJ309" s="269"/>
      <c r="EK309" s="269"/>
      <c r="EL309" s="269"/>
      <c r="EM309" s="269"/>
      <c r="EN309" s="269"/>
      <c r="EO309" s="269"/>
      <c r="EP309" s="269"/>
      <c r="EQ309" s="269"/>
      <c r="ER309" s="269"/>
      <c r="ES309" s="269"/>
      <c r="ET309" s="470"/>
      <c r="EU309" s="470"/>
      <c r="EV309" s="470"/>
      <c r="EW309" s="470"/>
      <c r="EX309" s="470"/>
      <c r="EY309" s="470"/>
      <c r="EZ309" s="470"/>
      <c r="FA309" s="470"/>
      <c r="FB309" s="470"/>
      <c r="FC309" s="470"/>
      <c r="FD309" s="470"/>
      <c r="FE309" s="470"/>
      <c r="FF309" s="470"/>
      <c r="FG309" s="470"/>
      <c r="FH309" s="470"/>
      <c r="FI309" s="470"/>
      <c r="FJ309" s="470"/>
      <c r="FK309" s="470"/>
      <c r="FL309" s="470"/>
      <c r="FM309" s="470"/>
      <c r="FN309" s="470"/>
      <c r="FO309" s="470"/>
      <c r="FP309" s="470"/>
      <c r="FQ309" s="269"/>
      <c r="FR309" s="543"/>
      <c r="FS309" s="269"/>
      <c r="FT309" s="544"/>
      <c r="FU309" s="545"/>
      <c r="FV309" s="80"/>
      <c r="FW309" s="80"/>
      <c r="FX309" s="80"/>
      <c r="FY309" s="80"/>
      <c r="FZ309" s="80"/>
      <c r="GA309" s="80"/>
      <c r="GB309" s="80"/>
      <c r="GC309" s="80"/>
      <c r="GD309" s="80"/>
      <c r="GE309" s="80"/>
      <c r="GF309" s="80"/>
      <c r="GG309" s="80"/>
      <c r="GH309" s="80"/>
      <c r="GI309" s="80"/>
      <c r="GJ309" s="80"/>
      <c r="GK309" s="80"/>
    </row>
    <row r="310" ht="15.75" customHeight="1">
      <c r="A310" s="572"/>
      <c r="B310" s="572"/>
      <c r="C310" s="269"/>
      <c r="D310" s="269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  <c r="AA310" s="80"/>
      <c r="AB310" s="80"/>
      <c r="AC310" s="80"/>
      <c r="AD310" s="80"/>
      <c r="AE310" s="269"/>
      <c r="AF310" s="269"/>
      <c r="AG310" s="269"/>
      <c r="AH310" s="269"/>
      <c r="AI310" s="269"/>
      <c r="AJ310" s="269"/>
      <c r="AK310" s="269"/>
      <c r="AL310" s="269"/>
      <c r="AM310" s="269"/>
      <c r="AN310" s="269"/>
      <c r="AO310" s="269"/>
      <c r="AP310" s="269"/>
      <c r="AQ310" s="269"/>
      <c r="AR310" s="269"/>
      <c r="AS310" s="269"/>
      <c r="AT310" s="269"/>
      <c r="AU310" s="269"/>
      <c r="AV310" s="269"/>
      <c r="AW310" s="269"/>
      <c r="AX310" s="269"/>
      <c r="AY310" s="269"/>
      <c r="AZ310" s="269"/>
      <c r="BA310" s="269"/>
      <c r="BB310" s="269"/>
      <c r="BC310" s="269"/>
      <c r="BD310" s="269"/>
      <c r="BE310" s="269"/>
      <c r="BF310" s="269"/>
      <c r="BG310" s="269"/>
      <c r="BH310" s="80"/>
      <c r="BI310" s="269"/>
      <c r="BJ310" s="269"/>
      <c r="BK310" s="269"/>
      <c r="BL310" s="269"/>
      <c r="BM310" s="269"/>
      <c r="BN310" s="269"/>
      <c r="BO310" s="269"/>
      <c r="BP310" s="269"/>
      <c r="BQ310" s="269"/>
      <c r="BR310" s="269"/>
      <c r="BS310" s="269"/>
      <c r="BT310" s="269"/>
      <c r="BU310" s="269"/>
      <c r="BV310" s="269"/>
      <c r="BW310" s="269"/>
      <c r="BX310" s="269"/>
      <c r="BY310" s="269"/>
      <c r="BZ310" s="269"/>
      <c r="CA310" s="269"/>
      <c r="CB310" s="269"/>
      <c r="CC310" s="269"/>
      <c r="CD310" s="269"/>
      <c r="CE310" s="269"/>
      <c r="CF310" s="269"/>
      <c r="CG310" s="269"/>
      <c r="CH310" s="269"/>
      <c r="CI310" s="269"/>
      <c r="CJ310" s="269"/>
      <c r="CK310" s="269"/>
      <c r="CL310" s="269"/>
      <c r="CM310" s="269"/>
      <c r="CN310" s="269"/>
      <c r="CO310" s="269"/>
      <c r="CP310" s="269"/>
      <c r="CQ310" s="269"/>
      <c r="CR310" s="269"/>
      <c r="CS310" s="269"/>
      <c r="CT310" s="269"/>
      <c r="CU310" s="269"/>
      <c r="CV310" s="269"/>
      <c r="CW310" s="269"/>
      <c r="CX310" s="269"/>
      <c r="CY310" s="269"/>
      <c r="CZ310" s="269"/>
      <c r="DA310" s="269"/>
      <c r="DB310" s="269"/>
      <c r="DC310" s="269"/>
      <c r="DD310" s="269"/>
      <c r="DE310" s="269"/>
      <c r="DF310" s="269"/>
      <c r="DG310" s="269"/>
      <c r="DH310" s="269"/>
      <c r="DI310" s="269"/>
      <c r="DJ310" s="269"/>
      <c r="DK310" s="269"/>
      <c r="DL310" s="269"/>
      <c r="DM310" s="269"/>
      <c r="DN310" s="269"/>
      <c r="DO310" s="269"/>
      <c r="DP310" s="269"/>
      <c r="DQ310" s="269"/>
      <c r="DR310" s="269"/>
      <c r="DS310" s="269"/>
      <c r="DT310" s="269"/>
      <c r="DU310" s="269"/>
      <c r="DV310" s="269"/>
      <c r="DW310" s="269"/>
      <c r="DX310" s="269"/>
      <c r="DY310" s="269"/>
      <c r="DZ310" s="269"/>
      <c r="EA310" s="269"/>
      <c r="EB310" s="269"/>
      <c r="EC310" s="269"/>
      <c r="ED310" s="269"/>
      <c r="EE310" s="269"/>
      <c r="EF310" s="269"/>
      <c r="EG310" s="269"/>
      <c r="EH310" s="269"/>
      <c r="EI310" s="269"/>
      <c r="EJ310" s="269"/>
      <c r="EK310" s="269"/>
      <c r="EL310" s="269"/>
      <c r="EM310" s="269"/>
      <c r="EN310" s="269"/>
      <c r="EO310" s="269"/>
      <c r="EP310" s="269"/>
      <c r="EQ310" s="269"/>
      <c r="ER310" s="269"/>
      <c r="ES310" s="269"/>
      <c r="ET310" s="470"/>
      <c r="EU310" s="470"/>
      <c r="EV310" s="470"/>
      <c r="EW310" s="470"/>
      <c r="EX310" s="470"/>
      <c r="EY310" s="470"/>
      <c r="EZ310" s="470"/>
      <c r="FA310" s="470"/>
      <c r="FB310" s="470"/>
      <c r="FC310" s="470"/>
      <c r="FD310" s="470"/>
      <c r="FE310" s="470"/>
      <c r="FF310" s="470"/>
      <c r="FG310" s="470"/>
      <c r="FH310" s="470"/>
      <c r="FI310" s="470"/>
      <c r="FJ310" s="470"/>
      <c r="FK310" s="470"/>
      <c r="FL310" s="470"/>
      <c r="FM310" s="470"/>
      <c r="FN310" s="470"/>
      <c r="FO310" s="470"/>
      <c r="FP310" s="470"/>
      <c r="FQ310" s="269"/>
      <c r="FR310" s="543"/>
      <c r="FS310" s="269"/>
      <c r="FT310" s="544"/>
      <c r="FU310" s="545"/>
      <c r="FV310" s="80"/>
      <c r="FW310" s="80"/>
      <c r="FX310" s="80"/>
      <c r="FY310" s="80"/>
      <c r="FZ310" s="80"/>
      <c r="GA310" s="80"/>
      <c r="GB310" s="80"/>
      <c r="GC310" s="80"/>
      <c r="GD310" s="80"/>
      <c r="GE310" s="80"/>
      <c r="GF310" s="80"/>
      <c r="GG310" s="80"/>
      <c r="GH310" s="80"/>
      <c r="GI310" s="80"/>
      <c r="GJ310" s="80"/>
      <c r="GK310" s="80"/>
    </row>
    <row r="311" ht="15.75" customHeight="1">
      <c r="A311" s="572"/>
      <c r="B311" s="572"/>
      <c r="C311" s="269"/>
      <c r="D311" s="269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  <c r="AA311" s="80"/>
      <c r="AB311" s="80"/>
      <c r="AC311" s="80"/>
      <c r="AD311" s="80"/>
      <c r="AE311" s="269"/>
      <c r="AF311" s="269"/>
      <c r="AG311" s="269"/>
      <c r="AH311" s="269"/>
      <c r="AI311" s="269"/>
      <c r="AJ311" s="269"/>
      <c r="AK311" s="269"/>
      <c r="AL311" s="269"/>
      <c r="AM311" s="269"/>
      <c r="AN311" s="269"/>
      <c r="AO311" s="269"/>
      <c r="AP311" s="269"/>
      <c r="AQ311" s="269"/>
      <c r="AR311" s="269"/>
      <c r="AS311" s="269"/>
      <c r="AT311" s="269"/>
      <c r="AU311" s="269"/>
      <c r="AV311" s="269"/>
      <c r="AW311" s="269"/>
      <c r="AX311" s="269"/>
      <c r="AY311" s="269"/>
      <c r="AZ311" s="269"/>
      <c r="BA311" s="269"/>
      <c r="BB311" s="269"/>
      <c r="BC311" s="269"/>
      <c r="BD311" s="269"/>
      <c r="BE311" s="269"/>
      <c r="BF311" s="269"/>
      <c r="BG311" s="269"/>
      <c r="BH311" s="80"/>
      <c r="BI311" s="269"/>
      <c r="BJ311" s="269"/>
      <c r="BK311" s="269"/>
      <c r="BL311" s="269"/>
      <c r="BM311" s="269"/>
      <c r="BN311" s="269"/>
      <c r="BO311" s="269"/>
      <c r="BP311" s="269"/>
      <c r="BQ311" s="269"/>
      <c r="BR311" s="269"/>
      <c r="BS311" s="269"/>
      <c r="BT311" s="269"/>
      <c r="BU311" s="269"/>
      <c r="BV311" s="269"/>
      <c r="BW311" s="269"/>
      <c r="BX311" s="269"/>
      <c r="BY311" s="269"/>
      <c r="BZ311" s="269"/>
      <c r="CA311" s="269"/>
      <c r="CB311" s="269"/>
      <c r="CC311" s="269"/>
      <c r="CD311" s="269"/>
      <c r="CE311" s="269"/>
      <c r="CF311" s="269"/>
      <c r="CG311" s="269"/>
      <c r="CH311" s="269"/>
      <c r="CI311" s="269"/>
      <c r="CJ311" s="269"/>
      <c r="CK311" s="269"/>
      <c r="CL311" s="269"/>
      <c r="CM311" s="269"/>
      <c r="CN311" s="269"/>
      <c r="CO311" s="269"/>
      <c r="CP311" s="269"/>
      <c r="CQ311" s="269"/>
      <c r="CR311" s="269"/>
      <c r="CS311" s="269"/>
      <c r="CT311" s="269"/>
      <c r="CU311" s="269"/>
      <c r="CV311" s="269"/>
      <c r="CW311" s="269"/>
      <c r="CX311" s="269"/>
      <c r="CY311" s="269"/>
      <c r="CZ311" s="269"/>
      <c r="DA311" s="269"/>
      <c r="DB311" s="269"/>
      <c r="DC311" s="269"/>
      <c r="DD311" s="269"/>
      <c r="DE311" s="269"/>
      <c r="DF311" s="269"/>
      <c r="DG311" s="269"/>
      <c r="DH311" s="269"/>
      <c r="DI311" s="269"/>
      <c r="DJ311" s="269"/>
      <c r="DK311" s="269"/>
      <c r="DL311" s="269"/>
      <c r="DM311" s="269"/>
      <c r="DN311" s="269"/>
      <c r="DO311" s="269"/>
      <c r="DP311" s="269"/>
      <c r="DQ311" s="269"/>
      <c r="DR311" s="269"/>
      <c r="DS311" s="269"/>
      <c r="DT311" s="269"/>
      <c r="DU311" s="269"/>
      <c r="DV311" s="269"/>
      <c r="DW311" s="269"/>
      <c r="DX311" s="269"/>
      <c r="DY311" s="269"/>
      <c r="DZ311" s="269"/>
      <c r="EA311" s="269"/>
      <c r="EB311" s="269"/>
      <c r="EC311" s="269"/>
      <c r="ED311" s="269"/>
      <c r="EE311" s="269"/>
      <c r="EF311" s="269"/>
      <c r="EG311" s="269"/>
      <c r="EH311" s="269"/>
      <c r="EI311" s="269"/>
      <c r="EJ311" s="269"/>
      <c r="EK311" s="269"/>
      <c r="EL311" s="269"/>
      <c r="EM311" s="269"/>
      <c r="EN311" s="269"/>
      <c r="EO311" s="269"/>
      <c r="EP311" s="269"/>
      <c r="EQ311" s="269"/>
      <c r="ER311" s="269"/>
      <c r="ES311" s="269"/>
      <c r="ET311" s="470"/>
      <c r="EU311" s="470"/>
      <c r="EV311" s="470"/>
      <c r="EW311" s="470"/>
      <c r="EX311" s="470"/>
      <c r="EY311" s="470"/>
      <c r="EZ311" s="470"/>
      <c r="FA311" s="470"/>
      <c r="FB311" s="470"/>
      <c r="FC311" s="470"/>
      <c r="FD311" s="470"/>
      <c r="FE311" s="470"/>
      <c r="FF311" s="470"/>
      <c r="FG311" s="470"/>
      <c r="FH311" s="470"/>
      <c r="FI311" s="470"/>
      <c r="FJ311" s="470"/>
      <c r="FK311" s="470"/>
      <c r="FL311" s="470"/>
      <c r="FM311" s="470"/>
      <c r="FN311" s="470"/>
      <c r="FO311" s="470"/>
      <c r="FP311" s="470"/>
      <c r="FQ311" s="269"/>
      <c r="FR311" s="543"/>
      <c r="FS311" s="269"/>
      <c r="FT311" s="544"/>
      <c r="FU311" s="545"/>
      <c r="FV311" s="80"/>
      <c r="FW311" s="80"/>
      <c r="FX311" s="80"/>
      <c r="FY311" s="80"/>
      <c r="FZ311" s="80"/>
      <c r="GA311" s="80"/>
      <c r="GB311" s="80"/>
      <c r="GC311" s="80"/>
      <c r="GD311" s="80"/>
      <c r="GE311" s="80"/>
      <c r="GF311" s="80"/>
      <c r="GG311" s="80"/>
      <c r="GH311" s="80"/>
      <c r="GI311" s="80"/>
      <c r="GJ311" s="80"/>
      <c r="GK311" s="80"/>
    </row>
    <row r="312" ht="15.75" customHeight="1">
      <c r="A312" s="572"/>
      <c r="B312" s="572"/>
      <c r="C312" s="269"/>
      <c r="D312" s="269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  <c r="AA312" s="80"/>
      <c r="AB312" s="80"/>
      <c r="AC312" s="80"/>
      <c r="AD312" s="80"/>
      <c r="AE312" s="269"/>
      <c r="AF312" s="269"/>
      <c r="AG312" s="269"/>
      <c r="AH312" s="269"/>
      <c r="AI312" s="269"/>
      <c r="AJ312" s="269"/>
      <c r="AK312" s="269"/>
      <c r="AL312" s="269"/>
      <c r="AM312" s="269"/>
      <c r="AN312" s="269"/>
      <c r="AO312" s="269"/>
      <c r="AP312" s="269"/>
      <c r="AQ312" s="269"/>
      <c r="AR312" s="269"/>
      <c r="AS312" s="269"/>
      <c r="AT312" s="269"/>
      <c r="AU312" s="269"/>
      <c r="AV312" s="269"/>
      <c r="AW312" s="269"/>
      <c r="AX312" s="269"/>
      <c r="AY312" s="269"/>
      <c r="AZ312" s="269"/>
      <c r="BA312" s="269"/>
      <c r="BB312" s="269"/>
      <c r="BC312" s="269"/>
      <c r="BD312" s="269"/>
      <c r="BE312" s="269"/>
      <c r="BF312" s="269"/>
      <c r="BG312" s="269"/>
      <c r="BH312" s="80"/>
      <c r="BI312" s="269"/>
      <c r="BJ312" s="269"/>
      <c r="BK312" s="269"/>
      <c r="BL312" s="269"/>
      <c r="BM312" s="269"/>
      <c r="BN312" s="269"/>
      <c r="BO312" s="269"/>
      <c r="BP312" s="269"/>
      <c r="BQ312" s="269"/>
      <c r="BR312" s="269"/>
      <c r="BS312" s="269"/>
      <c r="BT312" s="269"/>
      <c r="BU312" s="269"/>
      <c r="BV312" s="269"/>
      <c r="BW312" s="269"/>
      <c r="BX312" s="269"/>
      <c r="BY312" s="269"/>
      <c r="BZ312" s="269"/>
      <c r="CA312" s="269"/>
      <c r="CB312" s="269"/>
      <c r="CC312" s="269"/>
      <c r="CD312" s="269"/>
      <c r="CE312" s="269"/>
      <c r="CF312" s="269"/>
      <c r="CG312" s="269"/>
      <c r="CH312" s="269"/>
      <c r="CI312" s="269"/>
      <c r="CJ312" s="269"/>
      <c r="CK312" s="269"/>
      <c r="CL312" s="269"/>
      <c r="CM312" s="269"/>
      <c r="CN312" s="269"/>
      <c r="CO312" s="269"/>
      <c r="CP312" s="269"/>
      <c r="CQ312" s="269"/>
      <c r="CR312" s="269"/>
      <c r="CS312" s="269"/>
      <c r="CT312" s="269"/>
      <c r="CU312" s="269"/>
      <c r="CV312" s="269"/>
      <c r="CW312" s="269"/>
      <c r="CX312" s="269"/>
      <c r="CY312" s="269"/>
      <c r="CZ312" s="269"/>
      <c r="DA312" s="269"/>
      <c r="DB312" s="269"/>
      <c r="DC312" s="269"/>
      <c r="DD312" s="269"/>
      <c r="DE312" s="269"/>
      <c r="DF312" s="269"/>
      <c r="DG312" s="269"/>
      <c r="DH312" s="269"/>
      <c r="DI312" s="269"/>
      <c r="DJ312" s="269"/>
      <c r="DK312" s="269"/>
      <c r="DL312" s="269"/>
      <c r="DM312" s="269"/>
      <c r="DN312" s="269"/>
      <c r="DO312" s="269"/>
      <c r="DP312" s="269"/>
      <c r="DQ312" s="269"/>
      <c r="DR312" s="269"/>
      <c r="DS312" s="269"/>
      <c r="DT312" s="269"/>
      <c r="DU312" s="269"/>
      <c r="DV312" s="269"/>
      <c r="DW312" s="269"/>
      <c r="DX312" s="269"/>
      <c r="DY312" s="269"/>
      <c r="DZ312" s="269"/>
      <c r="EA312" s="269"/>
      <c r="EB312" s="269"/>
      <c r="EC312" s="269"/>
      <c r="ED312" s="269"/>
      <c r="EE312" s="269"/>
      <c r="EF312" s="269"/>
      <c r="EG312" s="269"/>
      <c r="EH312" s="269"/>
      <c r="EI312" s="269"/>
      <c r="EJ312" s="269"/>
      <c r="EK312" s="269"/>
      <c r="EL312" s="269"/>
      <c r="EM312" s="269"/>
      <c r="EN312" s="269"/>
      <c r="EO312" s="269"/>
      <c r="EP312" s="269"/>
      <c r="EQ312" s="269"/>
      <c r="ER312" s="269"/>
      <c r="ES312" s="269"/>
      <c r="ET312" s="470"/>
      <c r="EU312" s="470"/>
      <c r="EV312" s="470"/>
      <c r="EW312" s="470"/>
      <c r="EX312" s="470"/>
      <c r="EY312" s="470"/>
      <c r="EZ312" s="470"/>
      <c r="FA312" s="470"/>
      <c r="FB312" s="470"/>
      <c r="FC312" s="470"/>
      <c r="FD312" s="470"/>
      <c r="FE312" s="470"/>
      <c r="FF312" s="470"/>
      <c r="FG312" s="470"/>
      <c r="FH312" s="470"/>
      <c r="FI312" s="470"/>
      <c r="FJ312" s="470"/>
      <c r="FK312" s="470"/>
      <c r="FL312" s="470"/>
      <c r="FM312" s="470"/>
      <c r="FN312" s="470"/>
      <c r="FO312" s="470"/>
      <c r="FP312" s="470"/>
      <c r="FQ312" s="269"/>
      <c r="FR312" s="543"/>
      <c r="FS312" s="269"/>
      <c r="FT312" s="544"/>
      <c r="FU312" s="545"/>
      <c r="FV312" s="80"/>
      <c r="FW312" s="80"/>
      <c r="FX312" s="80"/>
      <c r="FY312" s="80"/>
      <c r="FZ312" s="80"/>
      <c r="GA312" s="80"/>
      <c r="GB312" s="80"/>
      <c r="GC312" s="80"/>
      <c r="GD312" s="80"/>
      <c r="GE312" s="80"/>
      <c r="GF312" s="80"/>
      <c r="GG312" s="80"/>
      <c r="GH312" s="80"/>
      <c r="GI312" s="80"/>
      <c r="GJ312" s="80"/>
      <c r="GK312" s="80"/>
    </row>
    <row r="313" ht="15.75" customHeight="1">
      <c r="A313" s="572"/>
      <c r="B313" s="572"/>
      <c r="C313" s="269"/>
      <c r="D313" s="269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  <c r="AA313" s="80"/>
      <c r="AB313" s="80"/>
      <c r="AC313" s="80"/>
      <c r="AD313" s="80"/>
      <c r="AE313" s="269"/>
      <c r="AF313" s="269"/>
      <c r="AG313" s="269"/>
      <c r="AH313" s="269"/>
      <c r="AI313" s="269"/>
      <c r="AJ313" s="269"/>
      <c r="AK313" s="269"/>
      <c r="AL313" s="269"/>
      <c r="AM313" s="269"/>
      <c r="AN313" s="269"/>
      <c r="AO313" s="269"/>
      <c r="AP313" s="269"/>
      <c r="AQ313" s="269"/>
      <c r="AR313" s="269"/>
      <c r="AS313" s="269"/>
      <c r="AT313" s="269"/>
      <c r="AU313" s="269"/>
      <c r="AV313" s="269"/>
      <c r="AW313" s="269"/>
      <c r="AX313" s="269"/>
      <c r="AY313" s="269"/>
      <c r="AZ313" s="269"/>
      <c r="BA313" s="269"/>
      <c r="BB313" s="269"/>
      <c r="BC313" s="269"/>
      <c r="BD313" s="269"/>
      <c r="BE313" s="269"/>
      <c r="BF313" s="269"/>
      <c r="BG313" s="269"/>
      <c r="BH313" s="80"/>
      <c r="BI313" s="269"/>
      <c r="BJ313" s="269"/>
      <c r="BK313" s="269"/>
      <c r="BL313" s="269"/>
      <c r="BM313" s="269"/>
      <c r="BN313" s="269"/>
      <c r="BO313" s="269"/>
      <c r="BP313" s="269"/>
      <c r="BQ313" s="269"/>
      <c r="BR313" s="269"/>
      <c r="BS313" s="269"/>
      <c r="BT313" s="269"/>
      <c r="BU313" s="269"/>
      <c r="BV313" s="269"/>
      <c r="BW313" s="269"/>
      <c r="BX313" s="269"/>
      <c r="BY313" s="269"/>
      <c r="BZ313" s="269"/>
      <c r="CA313" s="269"/>
      <c r="CB313" s="269"/>
      <c r="CC313" s="269"/>
      <c r="CD313" s="269"/>
      <c r="CE313" s="269"/>
      <c r="CF313" s="269"/>
      <c r="CG313" s="269"/>
      <c r="CH313" s="269"/>
      <c r="CI313" s="269"/>
      <c r="CJ313" s="269"/>
      <c r="CK313" s="269"/>
      <c r="CL313" s="269"/>
      <c r="CM313" s="269"/>
      <c r="CN313" s="269"/>
      <c r="CO313" s="269"/>
      <c r="CP313" s="269"/>
      <c r="CQ313" s="269"/>
      <c r="CR313" s="269"/>
      <c r="CS313" s="269"/>
      <c r="CT313" s="269"/>
      <c r="CU313" s="269"/>
      <c r="CV313" s="269"/>
      <c r="CW313" s="269"/>
      <c r="CX313" s="269"/>
      <c r="CY313" s="269"/>
      <c r="CZ313" s="269"/>
      <c r="DA313" s="269"/>
      <c r="DB313" s="269"/>
      <c r="DC313" s="269"/>
      <c r="DD313" s="269"/>
      <c r="DE313" s="269"/>
      <c r="DF313" s="269"/>
      <c r="DG313" s="269"/>
      <c r="DH313" s="269"/>
      <c r="DI313" s="269"/>
      <c r="DJ313" s="269"/>
      <c r="DK313" s="269"/>
      <c r="DL313" s="269"/>
      <c r="DM313" s="269"/>
      <c r="DN313" s="269"/>
      <c r="DO313" s="269"/>
      <c r="DP313" s="269"/>
      <c r="DQ313" s="269"/>
      <c r="DR313" s="269"/>
      <c r="DS313" s="269"/>
      <c r="DT313" s="269"/>
      <c r="DU313" s="269"/>
      <c r="DV313" s="269"/>
      <c r="DW313" s="269"/>
      <c r="DX313" s="269"/>
      <c r="DY313" s="269"/>
      <c r="DZ313" s="269"/>
      <c r="EA313" s="269"/>
      <c r="EB313" s="269"/>
      <c r="EC313" s="269"/>
      <c r="ED313" s="269"/>
      <c r="EE313" s="269"/>
      <c r="EF313" s="269"/>
      <c r="EG313" s="269"/>
      <c r="EH313" s="269"/>
      <c r="EI313" s="269"/>
      <c r="EJ313" s="269"/>
      <c r="EK313" s="269"/>
      <c r="EL313" s="269"/>
      <c r="EM313" s="269"/>
      <c r="EN313" s="269"/>
      <c r="EO313" s="269"/>
      <c r="EP313" s="269"/>
      <c r="EQ313" s="269"/>
      <c r="ER313" s="269"/>
      <c r="ES313" s="269"/>
      <c r="ET313" s="470"/>
      <c r="EU313" s="470"/>
      <c r="EV313" s="470"/>
      <c r="EW313" s="470"/>
      <c r="EX313" s="470"/>
      <c r="EY313" s="470"/>
      <c r="EZ313" s="470"/>
      <c r="FA313" s="470"/>
      <c r="FB313" s="470"/>
      <c r="FC313" s="470"/>
      <c r="FD313" s="470"/>
      <c r="FE313" s="470"/>
      <c r="FF313" s="470"/>
      <c r="FG313" s="470"/>
      <c r="FH313" s="470"/>
      <c r="FI313" s="470"/>
      <c r="FJ313" s="470"/>
      <c r="FK313" s="470"/>
      <c r="FL313" s="470"/>
      <c r="FM313" s="470"/>
      <c r="FN313" s="470"/>
      <c r="FO313" s="470"/>
      <c r="FP313" s="470"/>
      <c r="FQ313" s="269"/>
      <c r="FR313" s="543"/>
      <c r="FS313" s="269"/>
      <c r="FT313" s="544"/>
      <c r="FU313" s="545"/>
      <c r="FV313" s="80"/>
      <c r="FW313" s="80"/>
      <c r="FX313" s="80"/>
      <c r="FY313" s="80"/>
      <c r="FZ313" s="80"/>
      <c r="GA313" s="80"/>
      <c r="GB313" s="80"/>
      <c r="GC313" s="80"/>
      <c r="GD313" s="80"/>
      <c r="GE313" s="80"/>
      <c r="GF313" s="80"/>
      <c r="GG313" s="80"/>
      <c r="GH313" s="80"/>
      <c r="GI313" s="80"/>
      <c r="GJ313" s="80"/>
      <c r="GK313" s="80"/>
    </row>
    <row r="314" ht="15.75" customHeight="1">
      <c r="A314" s="572"/>
      <c r="B314" s="572"/>
      <c r="C314" s="269"/>
      <c r="D314" s="269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  <c r="AA314" s="80"/>
      <c r="AB314" s="80"/>
      <c r="AC314" s="80"/>
      <c r="AD314" s="80"/>
      <c r="AE314" s="269"/>
      <c r="AF314" s="269"/>
      <c r="AG314" s="269"/>
      <c r="AH314" s="269"/>
      <c r="AI314" s="269"/>
      <c r="AJ314" s="269"/>
      <c r="AK314" s="269"/>
      <c r="AL314" s="269"/>
      <c r="AM314" s="269"/>
      <c r="AN314" s="269"/>
      <c r="AO314" s="269"/>
      <c r="AP314" s="269"/>
      <c r="AQ314" s="269"/>
      <c r="AR314" s="269"/>
      <c r="AS314" s="269"/>
      <c r="AT314" s="269"/>
      <c r="AU314" s="269"/>
      <c r="AV314" s="269"/>
      <c r="AW314" s="269"/>
      <c r="AX314" s="269"/>
      <c r="AY314" s="269"/>
      <c r="AZ314" s="269"/>
      <c r="BA314" s="269"/>
      <c r="BB314" s="269"/>
      <c r="BC314" s="269"/>
      <c r="BD314" s="269"/>
      <c r="BE314" s="269"/>
      <c r="BF314" s="269"/>
      <c r="BG314" s="269"/>
      <c r="BH314" s="80"/>
      <c r="BI314" s="269"/>
      <c r="BJ314" s="269"/>
      <c r="BK314" s="269"/>
      <c r="BL314" s="269"/>
      <c r="BM314" s="269"/>
      <c r="BN314" s="269"/>
      <c r="BO314" s="269"/>
      <c r="BP314" s="269"/>
      <c r="BQ314" s="269"/>
      <c r="BR314" s="269"/>
      <c r="BS314" s="269"/>
      <c r="BT314" s="269"/>
      <c r="BU314" s="269"/>
      <c r="BV314" s="269"/>
      <c r="BW314" s="269"/>
      <c r="BX314" s="269"/>
      <c r="BY314" s="269"/>
      <c r="BZ314" s="269"/>
      <c r="CA314" s="269"/>
      <c r="CB314" s="269"/>
      <c r="CC314" s="269"/>
      <c r="CD314" s="269"/>
      <c r="CE314" s="269"/>
      <c r="CF314" s="269"/>
      <c r="CG314" s="269"/>
      <c r="CH314" s="269"/>
      <c r="CI314" s="269"/>
      <c r="CJ314" s="269"/>
      <c r="CK314" s="269"/>
      <c r="CL314" s="269"/>
      <c r="CM314" s="269"/>
      <c r="CN314" s="269"/>
      <c r="CO314" s="269"/>
      <c r="CP314" s="269"/>
      <c r="CQ314" s="269"/>
      <c r="CR314" s="269"/>
      <c r="CS314" s="269"/>
      <c r="CT314" s="269"/>
      <c r="CU314" s="269"/>
      <c r="CV314" s="269"/>
      <c r="CW314" s="269"/>
      <c r="CX314" s="269"/>
      <c r="CY314" s="269"/>
      <c r="CZ314" s="269"/>
      <c r="DA314" s="269"/>
      <c r="DB314" s="269"/>
      <c r="DC314" s="269"/>
      <c r="DD314" s="269"/>
      <c r="DE314" s="269"/>
      <c r="DF314" s="269"/>
      <c r="DG314" s="269"/>
      <c r="DH314" s="269"/>
      <c r="DI314" s="269"/>
      <c r="DJ314" s="269"/>
      <c r="DK314" s="269"/>
      <c r="DL314" s="269"/>
      <c r="DM314" s="269"/>
      <c r="DN314" s="269"/>
      <c r="DO314" s="269"/>
      <c r="DP314" s="269"/>
      <c r="DQ314" s="269"/>
      <c r="DR314" s="269"/>
      <c r="DS314" s="269"/>
      <c r="DT314" s="269"/>
      <c r="DU314" s="269"/>
      <c r="DV314" s="269"/>
      <c r="DW314" s="269"/>
      <c r="DX314" s="269"/>
      <c r="DY314" s="269"/>
      <c r="DZ314" s="269"/>
      <c r="EA314" s="269"/>
      <c r="EB314" s="269"/>
      <c r="EC314" s="269"/>
      <c r="ED314" s="269"/>
      <c r="EE314" s="269"/>
      <c r="EF314" s="269"/>
      <c r="EG314" s="269"/>
      <c r="EH314" s="269"/>
      <c r="EI314" s="269"/>
      <c r="EJ314" s="269"/>
      <c r="EK314" s="269"/>
      <c r="EL314" s="269"/>
      <c r="EM314" s="269"/>
      <c r="EN314" s="269"/>
      <c r="EO314" s="269"/>
      <c r="EP314" s="269"/>
      <c r="EQ314" s="269"/>
      <c r="ER314" s="269"/>
      <c r="ES314" s="269"/>
      <c r="ET314" s="470"/>
      <c r="EU314" s="470"/>
      <c r="EV314" s="470"/>
      <c r="EW314" s="470"/>
      <c r="EX314" s="470"/>
      <c r="EY314" s="470"/>
      <c r="EZ314" s="470"/>
      <c r="FA314" s="470"/>
      <c r="FB314" s="470"/>
      <c r="FC314" s="470"/>
      <c r="FD314" s="470"/>
      <c r="FE314" s="470"/>
      <c r="FF314" s="470"/>
      <c r="FG314" s="470"/>
      <c r="FH314" s="470"/>
      <c r="FI314" s="470"/>
      <c r="FJ314" s="470"/>
      <c r="FK314" s="470"/>
      <c r="FL314" s="470"/>
      <c r="FM314" s="470"/>
      <c r="FN314" s="470"/>
      <c r="FO314" s="470"/>
      <c r="FP314" s="470"/>
      <c r="FQ314" s="269"/>
      <c r="FR314" s="543"/>
      <c r="FS314" s="269"/>
      <c r="FT314" s="544"/>
      <c r="FU314" s="545"/>
      <c r="FV314" s="80"/>
      <c r="FW314" s="80"/>
      <c r="FX314" s="80"/>
      <c r="FY314" s="80"/>
      <c r="FZ314" s="80"/>
      <c r="GA314" s="80"/>
      <c r="GB314" s="80"/>
      <c r="GC314" s="80"/>
      <c r="GD314" s="80"/>
      <c r="GE314" s="80"/>
      <c r="GF314" s="80"/>
      <c r="GG314" s="80"/>
      <c r="GH314" s="80"/>
      <c r="GI314" s="80"/>
      <c r="GJ314" s="80"/>
      <c r="GK314" s="80"/>
    </row>
    <row r="315" ht="15.75" customHeight="1">
      <c r="A315" s="572"/>
      <c r="B315" s="572"/>
      <c r="C315" s="269"/>
      <c r="D315" s="269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  <c r="AA315" s="80"/>
      <c r="AB315" s="80"/>
      <c r="AC315" s="80"/>
      <c r="AD315" s="80"/>
      <c r="AE315" s="269"/>
      <c r="AF315" s="269"/>
      <c r="AG315" s="269"/>
      <c r="AH315" s="269"/>
      <c r="AI315" s="269"/>
      <c r="AJ315" s="269"/>
      <c r="AK315" s="269"/>
      <c r="AL315" s="269"/>
      <c r="AM315" s="269"/>
      <c r="AN315" s="269"/>
      <c r="AO315" s="269"/>
      <c r="AP315" s="269"/>
      <c r="AQ315" s="269"/>
      <c r="AR315" s="269"/>
      <c r="AS315" s="269"/>
      <c r="AT315" s="269"/>
      <c r="AU315" s="269"/>
      <c r="AV315" s="269"/>
      <c r="AW315" s="269"/>
      <c r="AX315" s="269"/>
      <c r="AY315" s="269"/>
      <c r="AZ315" s="269"/>
      <c r="BA315" s="269"/>
      <c r="BB315" s="269"/>
      <c r="BC315" s="269"/>
      <c r="BD315" s="269"/>
      <c r="BE315" s="269"/>
      <c r="BF315" s="269"/>
      <c r="BG315" s="269"/>
      <c r="BH315" s="80"/>
      <c r="BI315" s="269"/>
      <c r="BJ315" s="269"/>
      <c r="BK315" s="269"/>
      <c r="BL315" s="269"/>
      <c r="BM315" s="269"/>
      <c r="BN315" s="269"/>
      <c r="BO315" s="269"/>
      <c r="BP315" s="269"/>
      <c r="BQ315" s="269"/>
      <c r="BR315" s="269"/>
      <c r="BS315" s="269"/>
      <c r="BT315" s="269"/>
      <c r="BU315" s="269"/>
      <c r="BV315" s="269"/>
      <c r="BW315" s="269"/>
      <c r="BX315" s="269"/>
      <c r="BY315" s="269"/>
      <c r="BZ315" s="269"/>
      <c r="CA315" s="269"/>
      <c r="CB315" s="269"/>
      <c r="CC315" s="269"/>
      <c r="CD315" s="269"/>
      <c r="CE315" s="269"/>
      <c r="CF315" s="269"/>
      <c r="CG315" s="269"/>
      <c r="CH315" s="269"/>
      <c r="CI315" s="269"/>
      <c r="CJ315" s="269"/>
      <c r="CK315" s="269"/>
      <c r="CL315" s="269"/>
      <c r="CM315" s="269"/>
      <c r="CN315" s="269"/>
      <c r="CO315" s="269"/>
      <c r="CP315" s="269"/>
      <c r="CQ315" s="269"/>
      <c r="CR315" s="269"/>
      <c r="CS315" s="269"/>
      <c r="CT315" s="269"/>
      <c r="CU315" s="269"/>
      <c r="CV315" s="269"/>
      <c r="CW315" s="269"/>
      <c r="CX315" s="269"/>
      <c r="CY315" s="269"/>
      <c r="CZ315" s="269"/>
      <c r="DA315" s="269"/>
      <c r="DB315" s="269"/>
      <c r="DC315" s="269"/>
      <c r="DD315" s="269"/>
      <c r="DE315" s="269"/>
      <c r="DF315" s="269"/>
      <c r="DG315" s="269"/>
      <c r="DH315" s="269"/>
      <c r="DI315" s="269"/>
      <c r="DJ315" s="269"/>
      <c r="DK315" s="269"/>
      <c r="DL315" s="269"/>
      <c r="DM315" s="269"/>
      <c r="DN315" s="269"/>
      <c r="DO315" s="269"/>
      <c r="DP315" s="269"/>
      <c r="DQ315" s="269"/>
      <c r="DR315" s="269"/>
      <c r="DS315" s="269"/>
      <c r="DT315" s="269"/>
      <c r="DU315" s="269"/>
      <c r="DV315" s="269"/>
      <c r="DW315" s="269"/>
      <c r="DX315" s="269"/>
      <c r="DY315" s="269"/>
      <c r="DZ315" s="269"/>
      <c r="EA315" s="269"/>
      <c r="EB315" s="269"/>
      <c r="EC315" s="269"/>
      <c r="ED315" s="269"/>
      <c r="EE315" s="269"/>
      <c r="EF315" s="269"/>
      <c r="EG315" s="269"/>
      <c r="EH315" s="269"/>
      <c r="EI315" s="269"/>
      <c r="EJ315" s="269"/>
      <c r="EK315" s="269"/>
      <c r="EL315" s="269"/>
      <c r="EM315" s="269"/>
      <c r="EN315" s="269"/>
      <c r="EO315" s="269"/>
      <c r="EP315" s="269"/>
      <c r="EQ315" s="269"/>
      <c r="ER315" s="269"/>
      <c r="ES315" s="269"/>
      <c r="ET315" s="470"/>
      <c r="EU315" s="470"/>
      <c r="EV315" s="470"/>
      <c r="EW315" s="470"/>
      <c r="EX315" s="470"/>
      <c r="EY315" s="470"/>
      <c r="EZ315" s="470"/>
      <c r="FA315" s="470"/>
      <c r="FB315" s="470"/>
      <c r="FC315" s="470"/>
      <c r="FD315" s="470"/>
      <c r="FE315" s="470"/>
      <c r="FF315" s="470"/>
      <c r="FG315" s="470"/>
      <c r="FH315" s="470"/>
      <c r="FI315" s="470"/>
      <c r="FJ315" s="470"/>
      <c r="FK315" s="470"/>
      <c r="FL315" s="470"/>
      <c r="FM315" s="470"/>
      <c r="FN315" s="470"/>
      <c r="FO315" s="470"/>
      <c r="FP315" s="470"/>
      <c r="FQ315" s="269"/>
      <c r="FR315" s="543"/>
      <c r="FS315" s="269"/>
      <c r="FT315" s="544"/>
      <c r="FU315" s="545"/>
      <c r="FV315" s="80"/>
      <c r="FW315" s="80"/>
      <c r="FX315" s="80"/>
      <c r="FY315" s="80"/>
      <c r="FZ315" s="80"/>
      <c r="GA315" s="80"/>
      <c r="GB315" s="80"/>
      <c r="GC315" s="80"/>
      <c r="GD315" s="80"/>
      <c r="GE315" s="80"/>
      <c r="GF315" s="80"/>
      <c r="GG315" s="80"/>
      <c r="GH315" s="80"/>
      <c r="GI315" s="80"/>
      <c r="GJ315" s="80"/>
      <c r="GK315" s="80"/>
    </row>
    <row r="316" ht="15.75" customHeight="1">
      <c r="A316" s="572"/>
      <c r="B316" s="572"/>
      <c r="C316" s="269"/>
      <c r="D316" s="269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  <c r="AA316" s="80"/>
      <c r="AB316" s="80"/>
      <c r="AC316" s="80"/>
      <c r="AD316" s="80"/>
      <c r="AE316" s="269"/>
      <c r="AF316" s="269"/>
      <c r="AG316" s="269"/>
      <c r="AH316" s="269"/>
      <c r="AI316" s="269"/>
      <c r="AJ316" s="269"/>
      <c r="AK316" s="269"/>
      <c r="AL316" s="269"/>
      <c r="AM316" s="269"/>
      <c r="AN316" s="269"/>
      <c r="AO316" s="269"/>
      <c r="AP316" s="269"/>
      <c r="AQ316" s="269"/>
      <c r="AR316" s="269"/>
      <c r="AS316" s="269"/>
      <c r="AT316" s="269"/>
      <c r="AU316" s="269"/>
      <c r="AV316" s="269"/>
      <c r="AW316" s="269"/>
      <c r="AX316" s="269"/>
      <c r="AY316" s="269"/>
      <c r="AZ316" s="269"/>
      <c r="BA316" s="269"/>
      <c r="BB316" s="269"/>
      <c r="BC316" s="269"/>
      <c r="BD316" s="269"/>
      <c r="BE316" s="269"/>
      <c r="BF316" s="269"/>
      <c r="BG316" s="269"/>
      <c r="BH316" s="80"/>
      <c r="BI316" s="269"/>
      <c r="BJ316" s="269"/>
      <c r="BK316" s="269"/>
      <c r="BL316" s="269"/>
      <c r="BM316" s="269"/>
      <c r="BN316" s="269"/>
      <c r="BO316" s="269"/>
      <c r="BP316" s="269"/>
      <c r="BQ316" s="269"/>
      <c r="BR316" s="269"/>
      <c r="BS316" s="269"/>
      <c r="BT316" s="269"/>
      <c r="BU316" s="269"/>
      <c r="BV316" s="269"/>
      <c r="BW316" s="269"/>
      <c r="BX316" s="269"/>
      <c r="BY316" s="269"/>
      <c r="BZ316" s="269"/>
      <c r="CA316" s="269"/>
      <c r="CB316" s="269"/>
      <c r="CC316" s="269"/>
      <c r="CD316" s="269"/>
      <c r="CE316" s="269"/>
      <c r="CF316" s="269"/>
      <c r="CG316" s="269"/>
      <c r="CH316" s="269"/>
      <c r="CI316" s="269"/>
      <c r="CJ316" s="269"/>
      <c r="CK316" s="269"/>
      <c r="CL316" s="269"/>
      <c r="CM316" s="269"/>
      <c r="CN316" s="269"/>
      <c r="CO316" s="269"/>
      <c r="CP316" s="269"/>
      <c r="CQ316" s="269"/>
      <c r="CR316" s="269"/>
      <c r="CS316" s="269"/>
      <c r="CT316" s="269"/>
      <c r="CU316" s="269"/>
      <c r="CV316" s="269"/>
      <c r="CW316" s="269"/>
      <c r="CX316" s="269"/>
      <c r="CY316" s="269"/>
      <c r="CZ316" s="269"/>
      <c r="DA316" s="269"/>
      <c r="DB316" s="269"/>
      <c r="DC316" s="269"/>
      <c r="DD316" s="269"/>
      <c r="DE316" s="269"/>
      <c r="DF316" s="269"/>
      <c r="DG316" s="269"/>
      <c r="DH316" s="269"/>
      <c r="DI316" s="269"/>
      <c r="DJ316" s="269"/>
      <c r="DK316" s="269"/>
      <c r="DL316" s="269"/>
      <c r="DM316" s="269"/>
      <c r="DN316" s="269"/>
      <c r="DO316" s="269"/>
      <c r="DP316" s="269"/>
      <c r="DQ316" s="269"/>
      <c r="DR316" s="269"/>
      <c r="DS316" s="269"/>
      <c r="DT316" s="269"/>
      <c r="DU316" s="269"/>
      <c r="DV316" s="269"/>
      <c r="DW316" s="269"/>
      <c r="DX316" s="269"/>
      <c r="DY316" s="269"/>
      <c r="DZ316" s="269"/>
      <c r="EA316" s="269"/>
      <c r="EB316" s="269"/>
      <c r="EC316" s="269"/>
      <c r="ED316" s="269"/>
      <c r="EE316" s="269"/>
      <c r="EF316" s="269"/>
      <c r="EG316" s="269"/>
      <c r="EH316" s="269"/>
      <c r="EI316" s="269"/>
      <c r="EJ316" s="269"/>
      <c r="EK316" s="269"/>
      <c r="EL316" s="269"/>
      <c r="EM316" s="269"/>
      <c r="EN316" s="269"/>
      <c r="EO316" s="269"/>
      <c r="EP316" s="269"/>
      <c r="EQ316" s="269"/>
      <c r="ER316" s="269"/>
      <c r="ES316" s="269"/>
      <c r="ET316" s="470"/>
      <c r="EU316" s="470"/>
      <c r="EV316" s="470"/>
      <c r="EW316" s="470"/>
      <c r="EX316" s="470"/>
      <c r="EY316" s="470"/>
      <c r="EZ316" s="470"/>
      <c r="FA316" s="470"/>
      <c r="FB316" s="470"/>
      <c r="FC316" s="470"/>
      <c r="FD316" s="470"/>
      <c r="FE316" s="470"/>
      <c r="FF316" s="470"/>
      <c r="FG316" s="470"/>
      <c r="FH316" s="470"/>
      <c r="FI316" s="470"/>
      <c r="FJ316" s="470"/>
      <c r="FK316" s="470"/>
      <c r="FL316" s="470"/>
      <c r="FM316" s="470"/>
      <c r="FN316" s="470"/>
      <c r="FO316" s="470"/>
      <c r="FP316" s="470"/>
      <c r="FQ316" s="269"/>
      <c r="FR316" s="543"/>
      <c r="FS316" s="269"/>
      <c r="FT316" s="544"/>
      <c r="FU316" s="545"/>
      <c r="FV316" s="80"/>
      <c r="FW316" s="80"/>
      <c r="FX316" s="80"/>
      <c r="FY316" s="80"/>
      <c r="FZ316" s="80"/>
      <c r="GA316" s="80"/>
      <c r="GB316" s="80"/>
      <c r="GC316" s="80"/>
      <c r="GD316" s="80"/>
      <c r="GE316" s="80"/>
      <c r="GF316" s="80"/>
      <c r="GG316" s="80"/>
      <c r="GH316" s="80"/>
      <c r="GI316" s="80"/>
      <c r="GJ316" s="80"/>
      <c r="GK316" s="80"/>
    </row>
    <row r="317" ht="15.75" customHeight="1">
      <c r="A317" s="572"/>
      <c r="B317" s="572"/>
      <c r="C317" s="269"/>
      <c r="D317" s="269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  <c r="AA317" s="80"/>
      <c r="AB317" s="80"/>
      <c r="AC317" s="80"/>
      <c r="AD317" s="80"/>
      <c r="AE317" s="269"/>
      <c r="AF317" s="269"/>
      <c r="AG317" s="269"/>
      <c r="AH317" s="269"/>
      <c r="AI317" s="269"/>
      <c r="AJ317" s="269"/>
      <c r="AK317" s="269"/>
      <c r="AL317" s="269"/>
      <c r="AM317" s="269"/>
      <c r="AN317" s="269"/>
      <c r="AO317" s="269"/>
      <c r="AP317" s="269"/>
      <c r="AQ317" s="269"/>
      <c r="AR317" s="269"/>
      <c r="AS317" s="269"/>
      <c r="AT317" s="269"/>
      <c r="AU317" s="269"/>
      <c r="AV317" s="269"/>
      <c r="AW317" s="269"/>
      <c r="AX317" s="269"/>
      <c r="AY317" s="269"/>
      <c r="AZ317" s="269"/>
      <c r="BA317" s="269"/>
      <c r="BB317" s="269"/>
      <c r="BC317" s="269"/>
      <c r="BD317" s="269"/>
      <c r="BE317" s="269"/>
      <c r="BF317" s="269"/>
      <c r="BG317" s="269"/>
      <c r="BH317" s="80"/>
      <c r="BI317" s="269"/>
      <c r="BJ317" s="269"/>
      <c r="BK317" s="269"/>
      <c r="BL317" s="269"/>
      <c r="BM317" s="269"/>
      <c r="BN317" s="269"/>
      <c r="BO317" s="269"/>
      <c r="BP317" s="269"/>
      <c r="BQ317" s="269"/>
      <c r="BR317" s="269"/>
      <c r="BS317" s="269"/>
      <c r="BT317" s="269"/>
      <c r="BU317" s="269"/>
      <c r="BV317" s="269"/>
      <c r="BW317" s="269"/>
      <c r="BX317" s="269"/>
      <c r="BY317" s="269"/>
      <c r="BZ317" s="269"/>
      <c r="CA317" s="269"/>
      <c r="CB317" s="269"/>
      <c r="CC317" s="269"/>
      <c r="CD317" s="269"/>
      <c r="CE317" s="269"/>
      <c r="CF317" s="269"/>
      <c r="CG317" s="269"/>
      <c r="CH317" s="269"/>
      <c r="CI317" s="269"/>
      <c r="CJ317" s="269"/>
      <c r="CK317" s="269"/>
      <c r="CL317" s="269"/>
      <c r="CM317" s="269"/>
      <c r="CN317" s="269"/>
      <c r="CO317" s="269"/>
      <c r="CP317" s="269"/>
      <c r="CQ317" s="269"/>
      <c r="CR317" s="269"/>
      <c r="CS317" s="269"/>
      <c r="CT317" s="269"/>
      <c r="CU317" s="269"/>
      <c r="CV317" s="269"/>
      <c r="CW317" s="269"/>
      <c r="CX317" s="269"/>
      <c r="CY317" s="269"/>
      <c r="CZ317" s="269"/>
      <c r="DA317" s="269"/>
      <c r="DB317" s="269"/>
      <c r="DC317" s="269"/>
      <c r="DD317" s="269"/>
      <c r="DE317" s="269"/>
      <c r="DF317" s="269"/>
      <c r="DG317" s="269"/>
      <c r="DH317" s="269"/>
      <c r="DI317" s="269"/>
      <c r="DJ317" s="269"/>
      <c r="DK317" s="269"/>
      <c r="DL317" s="269"/>
      <c r="DM317" s="269"/>
      <c r="DN317" s="269"/>
      <c r="DO317" s="269"/>
      <c r="DP317" s="269"/>
      <c r="DQ317" s="269"/>
      <c r="DR317" s="269"/>
      <c r="DS317" s="269"/>
      <c r="DT317" s="269"/>
      <c r="DU317" s="269"/>
      <c r="DV317" s="269"/>
      <c r="DW317" s="269"/>
      <c r="DX317" s="269"/>
      <c r="DY317" s="269"/>
      <c r="DZ317" s="269"/>
      <c r="EA317" s="269"/>
      <c r="EB317" s="269"/>
      <c r="EC317" s="269"/>
      <c r="ED317" s="269"/>
      <c r="EE317" s="269"/>
      <c r="EF317" s="269"/>
      <c r="EG317" s="269"/>
      <c r="EH317" s="269"/>
      <c r="EI317" s="269"/>
      <c r="EJ317" s="269"/>
      <c r="EK317" s="269"/>
      <c r="EL317" s="269"/>
      <c r="EM317" s="269"/>
      <c r="EN317" s="269"/>
      <c r="EO317" s="269"/>
      <c r="EP317" s="269"/>
      <c r="EQ317" s="269"/>
      <c r="ER317" s="269"/>
      <c r="ES317" s="269"/>
      <c r="ET317" s="470"/>
      <c r="EU317" s="470"/>
      <c r="EV317" s="470"/>
      <c r="EW317" s="470"/>
      <c r="EX317" s="470"/>
      <c r="EY317" s="470"/>
      <c r="EZ317" s="470"/>
      <c r="FA317" s="470"/>
      <c r="FB317" s="470"/>
      <c r="FC317" s="470"/>
      <c r="FD317" s="470"/>
      <c r="FE317" s="470"/>
      <c r="FF317" s="470"/>
      <c r="FG317" s="470"/>
      <c r="FH317" s="470"/>
      <c r="FI317" s="470"/>
      <c r="FJ317" s="470"/>
      <c r="FK317" s="470"/>
      <c r="FL317" s="470"/>
      <c r="FM317" s="470"/>
      <c r="FN317" s="470"/>
      <c r="FO317" s="470"/>
      <c r="FP317" s="470"/>
      <c r="FQ317" s="269"/>
      <c r="FR317" s="543"/>
      <c r="FS317" s="269"/>
      <c r="FT317" s="544"/>
      <c r="FU317" s="545"/>
      <c r="FV317" s="80"/>
      <c r="FW317" s="80"/>
      <c r="FX317" s="80"/>
      <c r="FY317" s="80"/>
      <c r="FZ317" s="80"/>
      <c r="GA317" s="80"/>
      <c r="GB317" s="80"/>
      <c r="GC317" s="80"/>
      <c r="GD317" s="80"/>
      <c r="GE317" s="80"/>
      <c r="GF317" s="80"/>
      <c r="GG317" s="80"/>
      <c r="GH317" s="80"/>
      <c r="GI317" s="80"/>
      <c r="GJ317" s="80"/>
      <c r="GK317" s="80"/>
    </row>
    <row r="318" ht="15.75" customHeight="1">
      <c r="A318" s="572"/>
      <c r="B318" s="572"/>
      <c r="C318" s="269"/>
      <c r="D318" s="269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  <c r="AA318" s="80"/>
      <c r="AB318" s="80"/>
      <c r="AC318" s="80"/>
      <c r="AD318" s="80"/>
      <c r="AE318" s="269"/>
      <c r="AF318" s="269"/>
      <c r="AG318" s="269"/>
      <c r="AH318" s="269"/>
      <c r="AI318" s="269"/>
      <c r="AJ318" s="269"/>
      <c r="AK318" s="269"/>
      <c r="AL318" s="269"/>
      <c r="AM318" s="269"/>
      <c r="AN318" s="269"/>
      <c r="AO318" s="269"/>
      <c r="AP318" s="269"/>
      <c r="AQ318" s="269"/>
      <c r="AR318" s="269"/>
      <c r="AS318" s="269"/>
      <c r="AT318" s="269"/>
      <c r="AU318" s="269"/>
      <c r="AV318" s="269"/>
      <c r="AW318" s="269"/>
      <c r="AX318" s="269"/>
      <c r="AY318" s="269"/>
      <c r="AZ318" s="269"/>
      <c r="BA318" s="269"/>
      <c r="BB318" s="269"/>
      <c r="BC318" s="269"/>
      <c r="BD318" s="269"/>
      <c r="BE318" s="269"/>
      <c r="BF318" s="269"/>
      <c r="BG318" s="269"/>
      <c r="BH318" s="80"/>
      <c r="BI318" s="269"/>
      <c r="BJ318" s="269"/>
      <c r="BK318" s="269"/>
      <c r="BL318" s="269"/>
      <c r="BM318" s="269"/>
      <c r="BN318" s="269"/>
      <c r="BO318" s="269"/>
      <c r="BP318" s="269"/>
      <c r="BQ318" s="269"/>
      <c r="BR318" s="269"/>
      <c r="BS318" s="269"/>
      <c r="BT318" s="269"/>
      <c r="BU318" s="269"/>
      <c r="BV318" s="269"/>
      <c r="BW318" s="269"/>
      <c r="BX318" s="269"/>
      <c r="BY318" s="269"/>
      <c r="BZ318" s="269"/>
      <c r="CA318" s="269"/>
      <c r="CB318" s="269"/>
      <c r="CC318" s="269"/>
      <c r="CD318" s="269"/>
      <c r="CE318" s="269"/>
      <c r="CF318" s="269"/>
      <c r="CG318" s="269"/>
      <c r="CH318" s="269"/>
      <c r="CI318" s="269"/>
      <c r="CJ318" s="269"/>
      <c r="CK318" s="269"/>
      <c r="CL318" s="269"/>
      <c r="CM318" s="269"/>
      <c r="CN318" s="269"/>
      <c r="CO318" s="269"/>
      <c r="CP318" s="269"/>
      <c r="CQ318" s="269"/>
      <c r="CR318" s="269"/>
      <c r="CS318" s="269"/>
      <c r="CT318" s="269"/>
      <c r="CU318" s="269"/>
      <c r="CV318" s="269"/>
      <c r="CW318" s="269"/>
      <c r="CX318" s="269"/>
      <c r="CY318" s="269"/>
      <c r="CZ318" s="269"/>
      <c r="DA318" s="269"/>
      <c r="DB318" s="269"/>
      <c r="DC318" s="269"/>
      <c r="DD318" s="269"/>
      <c r="DE318" s="269"/>
      <c r="DF318" s="269"/>
      <c r="DG318" s="269"/>
      <c r="DH318" s="269"/>
      <c r="DI318" s="269"/>
      <c r="DJ318" s="269"/>
      <c r="DK318" s="269"/>
      <c r="DL318" s="269"/>
      <c r="DM318" s="269"/>
      <c r="DN318" s="269"/>
      <c r="DO318" s="269"/>
      <c r="DP318" s="269"/>
      <c r="DQ318" s="269"/>
      <c r="DR318" s="269"/>
      <c r="DS318" s="269"/>
      <c r="DT318" s="269"/>
      <c r="DU318" s="269"/>
      <c r="DV318" s="269"/>
      <c r="DW318" s="269"/>
      <c r="DX318" s="269"/>
      <c r="DY318" s="269"/>
      <c r="DZ318" s="269"/>
      <c r="EA318" s="269"/>
      <c r="EB318" s="269"/>
      <c r="EC318" s="269"/>
      <c r="ED318" s="269"/>
      <c r="EE318" s="269"/>
      <c r="EF318" s="269"/>
      <c r="EG318" s="269"/>
      <c r="EH318" s="269"/>
      <c r="EI318" s="269"/>
      <c r="EJ318" s="269"/>
      <c r="EK318" s="269"/>
      <c r="EL318" s="269"/>
      <c r="EM318" s="269"/>
      <c r="EN318" s="269"/>
      <c r="EO318" s="269"/>
      <c r="EP318" s="269"/>
      <c r="EQ318" s="269"/>
      <c r="ER318" s="269"/>
      <c r="ES318" s="269"/>
      <c r="ET318" s="470"/>
      <c r="EU318" s="470"/>
      <c r="EV318" s="470"/>
      <c r="EW318" s="470"/>
      <c r="EX318" s="470"/>
      <c r="EY318" s="470"/>
      <c r="EZ318" s="470"/>
      <c r="FA318" s="470"/>
      <c r="FB318" s="470"/>
      <c r="FC318" s="470"/>
      <c r="FD318" s="470"/>
      <c r="FE318" s="470"/>
      <c r="FF318" s="470"/>
      <c r="FG318" s="470"/>
      <c r="FH318" s="470"/>
      <c r="FI318" s="470"/>
      <c r="FJ318" s="470"/>
      <c r="FK318" s="470"/>
      <c r="FL318" s="470"/>
      <c r="FM318" s="470"/>
      <c r="FN318" s="470"/>
      <c r="FO318" s="470"/>
      <c r="FP318" s="470"/>
      <c r="FQ318" s="269"/>
      <c r="FR318" s="543"/>
      <c r="FS318" s="269"/>
      <c r="FT318" s="544"/>
      <c r="FU318" s="545"/>
      <c r="FV318" s="80"/>
      <c r="FW318" s="80"/>
      <c r="FX318" s="80"/>
      <c r="FY318" s="80"/>
      <c r="FZ318" s="80"/>
      <c r="GA318" s="80"/>
      <c r="GB318" s="80"/>
      <c r="GC318" s="80"/>
      <c r="GD318" s="80"/>
      <c r="GE318" s="80"/>
      <c r="GF318" s="80"/>
      <c r="GG318" s="80"/>
      <c r="GH318" s="80"/>
      <c r="GI318" s="80"/>
      <c r="GJ318" s="80"/>
      <c r="GK318" s="80"/>
    </row>
    <row r="319" ht="15.75" customHeight="1">
      <c r="A319" s="572"/>
      <c r="B319" s="572"/>
      <c r="C319" s="269"/>
      <c r="D319" s="269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  <c r="AA319" s="80"/>
      <c r="AB319" s="80"/>
      <c r="AC319" s="80"/>
      <c r="AD319" s="80"/>
      <c r="AE319" s="269"/>
      <c r="AF319" s="269"/>
      <c r="AG319" s="269"/>
      <c r="AH319" s="269"/>
      <c r="AI319" s="269"/>
      <c r="AJ319" s="269"/>
      <c r="AK319" s="269"/>
      <c r="AL319" s="269"/>
      <c r="AM319" s="269"/>
      <c r="AN319" s="269"/>
      <c r="AO319" s="269"/>
      <c r="AP319" s="269"/>
      <c r="AQ319" s="269"/>
      <c r="AR319" s="269"/>
      <c r="AS319" s="269"/>
      <c r="AT319" s="269"/>
      <c r="AU319" s="269"/>
      <c r="AV319" s="269"/>
      <c r="AW319" s="269"/>
      <c r="AX319" s="269"/>
      <c r="AY319" s="269"/>
      <c r="AZ319" s="269"/>
      <c r="BA319" s="269"/>
      <c r="BB319" s="269"/>
      <c r="BC319" s="269"/>
      <c r="BD319" s="269"/>
      <c r="BE319" s="269"/>
      <c r="BF319" s="269"/>
      <c r="BG319" s="269"/>
      <c r="BH319" s="80"/>
      <c r="BI319" s="269"/>
      <c r="BJ319" s="269"/>
      <c r="BK319" s="269"/>
      <c r="BL319" s="269"/>
      <c r="BM319" s="269"/>
      <c r="BN319" s="269"/>
      <c r="BO319" s="269"/>
      <c r="BP319" s="269"/>
      <c r="BQ319" s="269"/>
      <c r="BR319" s="269"/>
      <c r="BS319" s="269"/>
      <c r="BT319" s="269"/>
      <c r="BU319" s="269"/>
      <c r="BV319" s="269"/>
      <c r="BW319" s="269"/>
      <c r="BX319" s="269"/>
      <c r="BY319" s="269"/>
      <c r="BZ319" s="269"/>
      <c r="CA319" s="269"/>
      <c r="CB319" s="269"/>
      <c r="CC319" s="269"/>
      <c r="CD319" s="269"/>
      <c r="CE319" s="269"/>
      <c r="CF319" s="269"/>
      <c r="CG319" s="269"/>
      <c r="CH319" s="269"/>
      <c r="CI319" s="269"/>
      <c r="CJ319" s="269"/>
      <c r="CK319" s="269"/>
      <c r="CL319" s="269"/>
      <c r="CM319" s="269"/>
      <c r="CN319" s="269"/>
      <c r="CO319" s="269"/>
      <c r="CP319" s="269"/>
      <c r="CQ319" s="269"/>
      <c r="CR319" s="269"/>
      <c r="CS319" s="269"/>
      <c r="CT319" s="269"/>
      <c r="CU319" s="269"/>
      <c r="CV319" s="269"/>
      <c r="CW319" s="269"/>
      <c r="CX319" s="269"/>
      <c r="CY319" s="269"/>
      <c r="CZ319" s="269"/>
      <c r="DA319" s="269"/>
      <c r="DB319" s="269"/>
      <c r="DC319" s="269"/>
      <c r="DD319" s="269"/>
      <c r="DE319" s="269"/>
      <c r="DF319" s="269"/>
      <c r="DG319" s="269"/>
      <c r="DH319" s="269"/>
      <c r="DI319" s="269"/>
      <c r="DJ319" s="269"/>
      <c r="DK319" s="269"/>
      <c r="DL319" s="269"/>
      <c r="DM319" s="269"/>
      <c r="DN319" s="269"/>
      <c r="DO319" s="269"/>
      <c r="DP319" s="269"/>
      <c r="DQ319" s="269"/>
      <c r="DR319" s="269"/>
      <c r="DS319" s="269"/>
      <c r="DT319" s="269"/>
      <c r="DU319" s="269"/>
      <c r="DV319" s="269"/>
      <c r="DW319" s="269"/>
      <c r="DX319" s="269"/>
      <c r="DY319" s="269"/>
      <c r="DZ319" s="269"/>
      <c r="EA319" s="269"/>
      <c r="EB319" s="269"/>
      <c r="EC319" s="269"/>
      <c r="ED319" s="269"/>
      <c r="EE319" s="269"/>
      <c r="EF319" s="269"/>
      <c r="EG319" s="269"/>
      <c r="EH319" s="269"/>
      <c r="EI319" s="269"/>
      <c r="EJ319" s="269"/>
      <c r="EK319" s="269"/>
      <c r="EL319" s="269"/>
      <c r="EM319" s="269"/>
      <c r="EN319" s="269"/>
      <c r="EO319" s="269"/>
      <c r="EP319" s="269"/>
      <c r="EQ319" s="269"/>
      <c r="ER319" s="269"/>
      <c r="ES319" s="269"/>
      <c r="ET319" s="470"/>
      <c r="EU319" s="470"/>
      <c r="EV319" s="470"/>
      <c r="EW319" s="470"/>
      <c r="EX319" s="470"/>
      <c r="EY319" s="470"/>
      <c r="EZ319" s="470"/>
      <c r="FA319" s="470"/>
      <c r="FB319" s="470"/>
      <c r="FC319" s="470"/>
      <c r="FD319" s="470"/>
      <c r="FE319" s="470"/>
      <c r="FF319" s="470"/>
      <c r="FG319" s="470"/>
      <c r="FH319" s="470"/>
      <c r="FI319" s="470"/>
      <c r="FJ319" s="470"/>
      <c r="FK319" s="470"/>
      <c r="FL319" s="470"/>
      <c r="FM319" s="470"/>
      <c r="FN319" s="470"/>
      <c r="FO319" s="470"/>
      <c r="FP319" s="470"/>
      <c r="FQ319" s="269"/>
      <c r="FR319" s="543"/>
      <c r="FS319" s="269"/>
      <c r="FT319" s="544"/>
      <c r="FU319" s="545"/>
      <c r="FV319" s="80"/>
      <c r="FW319" s="80"/>
      <c r="FX319" s="80"/>
      <c r="FY319" s="80"/>
      <c r="FZ319" s="80"/>
      <c r="GA319" s="80"/>
      <c r="GB319" s="80"/>
      <c r="GC319" s="80"/>
      <c r="GD319" s="80"/>
      <c r="GE319" s="80"/>
      <c r="GF319" s="80"/>
      <c r="GG319" s="80"/>
      <c r="GH319" s="80"/>
      <c r="GI319" s="80"/>
      <c r="GJ319" s="80"/>
      <c r="GK319" s="80"/>
    </row>
    <row r="320" ht="15.75" customHeight="1">
      <c r="A320" s="572"/>
      <c r="B320" s="572"/>
      <c r="C320" s="269"/>
      <c r="D320" s="269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  <c r="AA320" s="80"/>
      <c r="AB320" s="80"/>
      <c r="AC320" s="80"/>
      <c r="AD320" s="80"/>
      <c r="AE320" s="269"/>
      <c r="AF320" s="269"/>
      <c r="AG320" s="269"/>
      <c r="AH320" s="269"/>
      <c r="AI320" s="269"/>
      <c r="AJ320" s="269"/>
      <c r="AK320" s="269"/>
      <c r="AL320" s="269"/>
      <c r="AM320" s="269"/>
      <c r="AN320" s="269"/>
      <c r="AO320" s="269"/>
      <c r="AP320" s="269"/>
      <c r="AQ320" s="269"/>
      <c r="AR320" s="269"/>
      <c r="AS320" s="269"/>
      <c r="AT320" s="269"/>
      <c r="AU320" s="269"/>
      <c r="AV320" s="269"/>
      <c r="AW320" s="269"/>
      <c r="AX320" s="269"/>
      <c r="AY320" s="269"/>
      <c r="AZ320" s="269"/>
      <c r="BA320" s="269"/>
      <c r="BB320" s="269"/>
      <c r="BC320" s="269"/>
      <c r="BD320" s="269"/>
      <c r="BE320" s="269"/>
      <c r="BF320" s="269"/>
      <c r="BG320" s="269"/>
      <c r="BH320" s="80"/>
      <c r="BI320" s="269"/>
      <c r="BJ320" s="269"/>
      <c r="BK320" s="269"/>
      <c r="BL320" s="269"/>
      <c r="BM320" s="269"/>
      <c r="BN320" s="269"/>
      <c r="BO320" s="269"/>
      <c r="BP320" s="269"/>
      <c r="BQ320" s="269"/>
      <c r="BR320" s="269"/>
      <c r="BS320" s="269"/>
      <c r="BT320" s="269"/>
      <c r="BU320" s="269"/>
      <c r="BV320" s="269"/>
      <c r="BW320" s="269"/>
      <c r="BX320" s="269"/>
      <c r="BY320" s="269"/>
      <c r="BZ320" s="269"/>
      <c r="CA320" s="269"/>
      <c r="CB320" s="269"/>
      <c r="CC320" s="269"/>
      <c r="CD320" s="269"/>
      <c r="CE320" s="269"/>
      <c r="CF320" s="269"/>
      <c r="CG320" s="269"/>
      <c r="CH320" s="269"/>
      <c r="CI320" s="269"/>
      <c r="CJ320" s="269"/>
      <c r="CK320" s="269"/>
      <c r="CL320" s="269"/>
      <c r="CM320" s="269"/>
      <c r="CN320" s="269"/>
      <c r="CO320" s="269"/>
      <c r="CP320" s="269"/>
      <c r="CQ320" s="269"/>
      <c r="CR320" s="269"/>
      <c r="CS320" s="269"/>
      <c r="CT320" s="269"/>
      <c r="CU320" s="269"/>
      <c r="CV320" s="269"/>
      <c r="CW320" s="269"/>
      <c r="CX320" s="269"/>
      <c r="CY320" s="269"/>
      <c r="CZ320" s="269"/>
      <c r="DA320" s="269"/>
      <c r="DB320" s="269"/>
      <c r="DC320" s="269"/>
      <c r="DD320" s="269"/>
      <c r="DE320" s="269"/>
      <c r="DF320" s="269"/>
      <c r="DG320" s="269"/>
      <c r="DH320" s="269"/>
      <c r="DI320" s="269"/>
      <c r="DJ320" s="269"/>
      <c r="DK320" s="269"/>
      <c r="DL320" s="269"/>
      <c r="DM320" s="269"/>
      <c r="DN320" s="269"/>
      <c r="DO320" s="269"/>
      <c r="DP320" s="269"/>
      <c r="DQ320" s="269"/>
      <c r="DR320" s="269"/>
      <c r="DS320" s="269"/>
      <c r="DT320" s="269"/>
      <c r="DU320" s="269"/>
      <c r="DV320" s="269"/>
      <c r="DW320" s="269"/>
      <c r="DX320" s="269"/>
      <c r="DY320" s="269"/>
      <c r="DZ320" s="269"/>
      <c r="EA320" s="269"/>
      <c r="EB320" s="269"/>
      <c r="EC320" s="269"/>
      <c r="ED320" s="269"/>
      <c r="EE320" s="269"/>
      <c r="EF320" s="269"/>
      <c r="EG320" s="269"/>
      <c r="EH320" s="269"/>
      <c r="EI320" s="269"/>
      <c r="EJ320" s="269"/>
      <c r="EK320" s="269"/>
      <c r="EL320" s="269"/>
      <c r="EM320" s="269"/>
      <c r="EN320" s="269"/>
      <c r="EO320" s="269"/>
      <c r="EP320" s="269"/>
      <c r="EQ320" s="269"/>
      <c r="ER320" s="269"/>
      <c r="ES320" s="269"/>
      <c r="ET320" s="470"/>
      <c r="EU320" s="470"/>
      <c r="EV320" s="470"/>
      <c r="EW320" s="470"/>
      <c r="EX320" s="470"/>
      <c r="EY320" s="470"/>
      <c r="EZ320" s="470"/>
      <c r="FA320" s="470"/>
      <c r="FB320" s="470"/>
      <c r="FC320" s="470"/>
      <c r="FD320" s="470"/>
      <c r="FE320" s="470"/>
      <c r="FF320" s="470"/>
      <c r="FG320" s="470"/>
      <c r="FH320" s="470"/>
      <c r="FI320" s="470"/>
      <c r="FJ320" s="470"/>
      <c r="FK320" s="470"/>
      <c r="FL320" s="470"/>
      <c r="FM320" s="470"/>
      <c r="FN320" s="470"/>
      <c r="FO320" s="470"/>
      <c r="FP320" s="470"/>
      <c r="FQ320" s="269"/>
      <c r="FR320" s="543"/>
      <c r="FS320" s="269"/>
      <c r="FT320" s="544"/>
      <c r="FU320" s="545"/>
      <c r="FV320" s="80"/>
      <c r="FW320" s="80"/>
      <c r="FX320" s="80"/>
      <c r="FY320" s="80"/>
      <c r="FZ320" s="80"/>
      <c r="GA320" s="80"/>
      <c r="GB320" s="80"/>
      <c r="GC320" s="80"/>
      <c r="GD320" s="80"/>
      <c r="GE320" s="80"/>
      <c r="GF320" s="80"/>
      <c r="GG320" s="80"/>
      <c r="GH320" s="80"/>
      <c r="GI320" s="80"/>
      <c r="GJ320" s="80"/>
      <c r="GK320" s="80"/>
    </row>
    <row r="321" ht="15.75" customHeight="1">
      <c r="A321" s="572"/>
      <c r="B321" s="572"/>
      <c r="C321" s="269"/>
      <c r="D321" s="269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  <c r="AA321" s="80"/>
      <c r="AB321" s="80"/>
      <c r="AC321" s="80"/>
      <c r="AD321" s="80"/>
      <c r="AE321" s="269"/>
      <c r="AF321" s="269"/>
      <c r="AG321" s="269"/>
      <c r="AH321" s="269"/>
      <c r="AI321" s="269"/>
      <c r="AJ321" s="269"/>
      <c r="AK321" s="269"/>
      <c r="AL321" s="269"/>
      <c r="AM321" s="269"/>
      <c r="AN321" s="269"/>
      <c r="AO321" s="269"/>
      <c r="AP321" s="269"/>
      <c r="AQ321" s="269"/>
      <c r="AR321" s="269"/>
      <c r="AS321" s="269"/>
      <c r="AT321" s="269"/>
      <c r="AU321" s="269"/>
      <c r="AV321" s="269"/>
      <c r="AW321" s="269"/>
      <c r="AX321" s="269"/>
      <c r="AY321" s="269"/>
      <c r="AZ321" s="269"/>
      <c r="BA321" s="269"/>
      <c r="BB321" s="269"/>
      <c r="BC321" s="269"/>
      <c r="BD321" s="269"/>
      <c r="BE321" s="269"/>
      <c r="BF321" s="269"/>
      <c r="BG321" s="269"/>
      <c r="BH321" s="80"/>
      <c r="BI321" s="269"/>
      <c r="BJ321" s="269"/>
      <c r="BK321" s="269"/>
      <c r="BL321" s="269"/>
      <c r="BM321" s="269"/>
      <c r="BN321" s="269"/>
      <c r="BO321" s="269"/>
      <c r="BP321" s="269"/>
      <c r="BQ321" s="269"/>
      <c r="BR321" s="269"/>
      <c r="BS321" s="269"/>
      <c r="BT321" s="269"/>
      <c r="BU321" s="269"/>
      <c r="BV321" s="269"/>
      <c r="BW321" s="269"/>
      <c r="BX321" s="269"/>
      <c r="BY321" s="269"/>
      <c r="BZ321" s="269"/>
      <c r="CA321" s="269"/>
      <c r="CB321" s="269"/>
      <c r="CC321" s="269"/>
      <c r="CD321" s="269"/>
      <c r="CE321" s="269"/>
      <c r="CF321" s="269"/>
      <c r="CG321" s="269"/>
      <c r="CH321" s="269"/>
      <c r="CI321" s="269"/>
      <c r="CJ321" s="269"/>
      <c r="CK321" s="269"/>
      <c r="CL321" s="269"/>
      <c r="CM321" s="269"/>
      <c r="CN321" s="269"/>
      <c r="CO321" s="269"/>
      <c r="CP321" s="269"/>
      <c r="CQ321" s="269"/>
      <c r="CR321" s="269"/>
      <c r="CS321" s="269"/>
      <c r="CT321" s="269"/>
      <c r="CU321" s="269"/>
      <c r="CV321" s="269"/>
      <c r="CW321" s="269"/>
      <c r="CX321" s="269"/>
      <c r="CY321" s="269"/>
      <c r="CZ321" s="269"/>
      <c r="DA321" s="269"/>
      <c r="DB321" s="269"/>
      <c r="DC321" s="269"/>
      <c r="DD321" s="269"/>
      <c r="DE321" s="269"/>
      <c r="DF321" s="269"/>
      <c r="DG321" s="269"/>
      <c r="DH321" s="269"/>
      <c r="DI321" s="269"/>
      <c r="DJ321" s="269"/>
      <c r="DK321" s="269"/>
      <c r="DL321" s="269"/>
      <c r="DM321" s="269"/>
      <c r="DN321" s="269"/>
      <c r="DO321" s="269"/>
      <c r="DP321" s="269"/>
      <c r="DQ321" s="269"/>
      <c r="DR321" s="269"/>
      <c r="DS321" s="269"/>
      <c r="DT321" s="269"/>
      <c r="DU321" s="269"/>
      <c r="DV321" s="269"/>
      <c r="DW321" s="269"/>
      <c r="DX321" s="269"/>
      <c r="DY321" s="269"/>
      <c r="DZ321" s="269"/>
      <c r="EA321" s="269"/>
      <c r="EB321" s="269"/>
      <c r="EC321" s="269"/>
      <c r="ED321" s="269"/>
      <c r="EE321" s="269"/>
      <c r="EF321" s="269"/>
      <c r="EG321" s="269"/>
      <c r="EH321" s="269"/>
      <c r="EI321" s="269"/>
      <c r="EJ321" s="269"/>
      <c r="EK321" s="269"/>
      <c r="EL321" s="269"/>
      <c r="EM321" s="269"/>
      <c r="EN321" s="269"/>
      <c r="EO321" s="269"/>
      <c r="EP321" s="269"/>
      <c r="EQ321" s="269"/>
      <c r="ER321" s="269"/>
      <c r="ES321" s="269"/>
      <c r="ET321" s="470"/>
      <c r="EU321" s="470"/>
      <c r="EV321" s="470"/>
      <c r="EW321" s="470"/>
      <c r="EX321" s="470"/>
      <c r="EY321" s="470"/>
      <c r="EZ321" s="470"/>
      <c r="FA321" s="470"/>
      <c r="FB321" s="470"/>
      <c r="FC321" s="470"/>
      <c r="FD321" s="470"/>
      <c r="FE321" s="470"/>
      <c r="FF321" s="470"/>
      <c r="FG321" s="470"/>
      <c r="FH321" s="470"/>
      <c r="FI321" s="470"/>
      <c r="FJ321" s="470"/>
      <c r="FK321" s="470"/>
      <c r="FL321" s="470"/>
      <c r="FM321" s="470"/>
      <c r="FN321" s="470"/>
      <c r="FO321" s="470"/>
      <c r="FP321" s="470"/>
      <c r="FQ321" s="269"/>
      <c r="FR321" s="543"/>
      <c r="FS321" s="269"/>
      <c r="FT321" s="544"/>
      <c r="FU321" s="545"/>
      <c r="FV321" s="80"/>
      <c r="FW321" s="80"/>
      <c r="FX321" s="80"/>
      <c r="FY321" s="80"/>
      <c r="FZ321" s="80"/>
      <c r="GA321" s="80"/>
      <c r="GB321" s="80"/>
      <c r="GC321" s="80"/>
      <c r="GD321" s="80"/>
      <c r="GE321" s="80"/>
      <c r="GF321" s="80"/>
      <c r="GG321" s="80"/>
      <c r="GH321" s="80"/>
      <c r="GI321" s="80"/>
      <c r="GJ321" s="80"/>
      <c r="GK321" s="80"/>
    </row>
    <row r="322" ht="15.75" customHeight="1">
      <c r="A322" s="572"/>
      <c r="B322" s="572"/>
      <c r="C322" s="269"/>
      <c r="D322" s="269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  <c r="AA322" s="80"/>
      <c r="AB322" s="80"/>
      <c r="AC322" s="80"/>
      <c r="AD322" s="80"/>
      <c r="AE322" s="269"/>
      <c r="AF322" s="269"/>
      <c r="AG322" s="269"/>
      <c r="AH322" s="269"/>
      <c r="AI322" s="269"/>
      <c r="AJ322" s="269"/>
      <c r="AK322" s="269"/>
      <c r="AL322" s="269"/>
      <c r="AM322" s="269"/>
      <c r="AN322" s="269"/>
      <c r="AO322" s="269"/>
      <c r="AP322" s="269"/>
      <c r="AQ322" s="269"/>
      <c r="AR322" s="269"/>
      <c r="AS322" s="269"/>
      <c r="AT322" s="269"/>
      <c r="AU322" s="269"/>
      <c r="AV322" s="269"/>
      <c r="AW322" s="269"/>
      <c r="AX322" s="269"/>
      <c r="AY322" s="269"/>
      <c r="AZ322" s="269"/>
      <c r="BA322" s="269"/>
      <c r="BB322" s="269"/>
      <c r="BC322" s="269"/>
      <c r="BD322" s="269"/>
      <c r="BE322" s="269"/>
      <c r="BF322" s="269"/>
      <c r="BG322" s="269"/>
      <c r="BH322" s="80"/>
      <c r="BI322" s="269"/>
      <c r="BJ322" s="269"/>
      <c r="BK322" s="269"/>
      <c r="BL322" s="269"/>
      <c r="BM322" s="269"/>
      <c r="BN322" s="269"/>
      <c r="BO322" s="269"/>
      <c r="BP322" s="269"/>
      <c r="BQ322" s="269"/>
      <c r="BR322" s="269"/>
      <c r="BS322" s="269"/>
      <c r="BT322" s="269"/>
      <c r="BU322" s="269"/>
      <c r="BV322" s="269"/>
      <c r="BW322" s="269"/>
      <c r="BX322" s="269"/>
      <c r="BY322" s="269"/>
      <c r="BZ322" s="269"/>
      <c r="CA322" s="269"/>
      <c r="CB322" s="269"/>
      <c r="CC322" s="269"/>
      <c r="CD322" s="269"/>
      <c r="CE322" s="269"/>
      <c r="CF322" s="269"/>
      <c r="CG322" s="269"/>
      <c r="CH322" s="269"/>
      <c r="CI322" s="269"/>
      <c r="CJ322" s="269"/>
      <c r="CK322" s="269"/>
      <c r="CL322" s="269"/>
      <c r="CM322" s="269"/>
      <c r="CN322" s="269"/>
      <c r="CO322" s="269"/>
      <c r="CP322" s="269"/>
      <c r="CQ322" s="269"/>
      <c r="CR322" s="269"/>
      <c r="CS322" s="269"/>
      <c r="CT322" s="269"/>
      <c r="CU322" s="269"/>
      <c r="CV322" s="269"/>
      <c r="CW322" s="269"/>
      <c r="CX322" s="269"/>
      <c r="CY322" s="269"/>
      <c r="CZ322" s="269"/>
      <c r="DA322" s="269"/>
      <c r="DB322" s="269"/>
      <c r="DC322" s="269"/>
      <c r="DD322" s="269"/>
      <c r="DE322" s="269"/>
      <c r="DF322" s="269"/>
      <c r="DG322" s="269"/>
      <c r="DH322" s="269"/>
      <c r="DI322" s="269"/>
      <c r="DJ322" s="269"/>
      <c r="DK322" s="269"/>
      <c r="DL322" s="269"/>
      <c r="DM322" s="269"/>
      <c r="DN322" s="269"/>
      <c r="DO322" s="269"/>
      <c r="DP322" s="269"/>
      <c r="DQ322" s="269"/>
      <c r="DR322" s="269"/>
      <c r="DS322" s="269"/>
      <c r="DT322" s="269"/>
      <c r="DU322" s="269"/>
      <c r="DV322" s="269"/>
      <c r="DW322" s="269"/>
      <c r="DX322" s="269"/>
      <c r="DY322" s="269"/>
      <c r="DZ322" s="269"/>
      <c r="EA322" s="269"/>
      <c r="EB322" s="269"/>
      <c r="EC322" s="269"/>
      <c r="ED322" s="269"/>
      <c r="EE322" s="269"/>
      <c r="EF322" s="269"/>
      <c r="EG322" s="269"/>
      <c r="EH322" s="269"/>
      <c r="EI322" s="269"/>
      <c r="EJ322" s="269"/>
      <c r="EK322" s="269"/>
      <c r="EL322" s="269"/>
      <c r="EM322" s="269"/>
      <c r="EN322" s="269"/>
      <c r="EO322" s="269"/>
      <c r="EP322" s="269"/>
      <c r="EQ322" s="269"/>
      <c r="ER322" s="269"/>
      <c r="ES322" s="269"/>
      <c r="ET322" s="470"/>
      <c r="EU322" s="470"/>
      <c r="EV322" s="470"/>
      <c r="EW322" s="470"/>
      <c r="EX322" s="470"/>
      <c r="EY322" s="470"/>
      <c r="EZ322" s="470"/>
      <c r="FA322" s="470"/>
      <c r="FB322" s="470"/>
      <c r="FC322" s="470"/>
      <c r="FD322" s="470"/>
      <c r="FE322" s="470"/>
      <c r="FF322" s="470"/>
      <c r="FG322" s="470"/>
      <c r="FH322" s="470"/>
      <c r="FI322" s="470"/>
      <c r="FJ322" s="470"/>
      <c r="FK322" s="470"/>
      <c r="FL322" s="470"/>
      <c r="FM322" s="470"/>
      <c r="FN322" s="470"/>
      <c r="FO322" s="470"/>
      <c r="FP322" s="470"/>
      <c r="FQ322" s="269"/>
      <c r="FR322" s="543"/>
      <c r="FS322" s="269"/>
      <c r="FT322" s="544"/>
      <c r="FU322" s="545"/>
      <c r="FV322" s="80"/>
      <c r="FW322" s="80"/>
      <c r="FX322" s="80"/>
      <c r="FY322" s="80"/>
      <c r="FZ322" s="80"/>
      <c r="GA322" s="80"/>
      <c r="GB322" s="80"/>
      <c r="GC322" s="80"/>
      <c r="GD322" s="80"/>
      <c r="GE322" s="80"/>
      <c r="GF322" s="80"/>
      <c r="GG322" s="80"/>
      <c r="GH322" s="80"/>
      <c r="GI322" s="80"/>
      <c r="GJ322" s="80"/>
      <c r="GK322" s="80"/>
    </row>
    <row r="323" ht="15.75" customHeight="1">
      <c r="A323" s="572"/>
      <c r="B323" s="572"/>
      <c r="C323" s="269"/>
      <c r="D323" s="269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  <c r="AA323" s="80"/>
      <c r="AB323" s="80"/>
      <c r="AC323" s="80"/>
      <c r="AD323" s="80"/>
      <c r="AE323" s="269"/>
      <c r="AF323" s="269"/>
      <c r="AG323" s="269"/>
      <c r="AH323" s="269"/>
      <c r="AI323" s="269"/>
      <c r="AJ323" s="269"/>
      <c r="AK323" s="269"/>
      <c r="AL323" s="269"/>
      <c r="AM323" s="269"/>
      <c r="AN323" s="269"/>
      <c r="AO323" s="269"/>
      <c r="AP323" s="269"/>
      <c r="AQ323" s="269"/>
      <c r="AR323" s="269"/>
      <c r="AS323" s="269"/>
      <c r="AT323" s="269"/>
      <c r="AU323" s="269"/>
      <c r="AV323" s="269"/>
      <c r="AW323" s="269"/>
      <c r="AX323" s="269"/>
      <c r="AY323" s="269"/>
      <c r="AZ323" s="269"/>
      <c r="BA323" s="269"/>
      <c r="BB323" s="269"/>
      <c r="BC323" s="269"/>
      <c r="BD323" s="269"/>
      <c r="BE323" s="269"/>
      <c r="BF323" s="269"/>
      <c r="BG323" s="269"/>
      <c r="BH323" s="80"/>
      <c r="BI323" s="269"/>
      <c r="BJ323" s="269"/>
      <c r="BK323" s="269"/>
      <c r="BL323" s="269"/>
      <c r="BM323" s="269"/>
      <c r="BN323" s="269"/>
      <c r="BO323" s="269"/>
      <c r="BP323" s="269"/>
      <c r="BQ323" s="269"/>
      <c r="BR323" s="269"/>
      <c r="BS323" s="269"/>
      <c r="BT323" s="269"/>
      <c r="BU323" s="269"/>
      <c r="BV323" s="269"/>
      <c r="BW323" s="269"/>
      <c r="BX323" s="269"/>
      <c r="BY323" s="269"/>
      <c r="BZ323" s="269"/>
      <c r="CA323" s="269"/>
      <c r="CB323" s="269"/>
      <c r="CC323" s="269"/>
      <c r="CD323" s="269"/>
      <c r="CE323" s="269"/>
      <c r="CF323" s="269"/>
      <c r="CG323" s="269"/>
      <c r="CH323" s="269"/>
      <c r="CI323" s="269"/>
      <c r="CJ323" s="269"/>
      <c r="CK323" s="269"/>
      <c r="CL323" s="269"/>
      <c r="CM323" s="269"/>
      <c r="CN323" s="269"/>
      <c r="CO323" s="269"/>
      <c r="CP323" s="269"/>
      <c r="CQ323" s="269"/>
      <c r="CR323" s="269"/>
      <c r="CS323" s="269"/>
      <c r="CT323" s="269"/>
      <c r="CU323" s="269"/>
      <c r="CV323" s="269"/>
      <c r="CW323" s="269"/>
      <c r="CX323" s="269"/>
      <c r="CY323" s="269"/>
      <c r="CZ323" s="269"/>
      <c r="DA323" s="269"/>
      <c r="DB323" s="269"/>
      <c r="DC323" s="269"/>
      <c r="DD323" s="269"/>
      <c r="DE323" s="269"/>
      <c r="DF323" s="269"/>
      <c r="DG323" s="269"/>
      <c r="DH323" s="269"/>
      <c r="DI323" s="269"/>
      <c r="DJ323" s="269"/>
      <c r="DK323" s="269"/>
      <c r="DL323" s="269"/>
      <c r="DM323" s="269"/>
      <c r="DN323" s="269"/>
      <c r="DO323" s="269"/>
      <c r="DP323" s="269"/>
      <c r="DQ323" s="269"/>
      <c r="DR323" s="269"/>
      <c r="DS323" s="269"/>
      <c r="DT323" s="269"/>
      <c r="DU323" s="269"/>
      <c r="DV323" s="269"/>
      <c r="DW323" s="269"/>
      <c r="DX323" s="269"/>
      <c r="DY323" s="269"/>
      <c r="DZ323" s="269"/>
      <c r="EA323" s="269"/>
      <c r="EB323" s="269"/>
      <c r="EC323" s="269"/>
      <c r="ED323" s="269"/>
      <c r="EE323" s="269"/>
      <c r="EF323" s="269"/>
      <c r="EG323" s="269"/>
      <c r="EH323" s="269"/>
      <c r="EI323" s="269"/>
      <c r="EJ323" s="269"/>
      <c r="EK323" s="269"/>
      <c r="EL323" s="269"/>
      <c r="EM323" s="269"/>
      <c r="EN323" s="269"/>
      <c r="EO323" s="269"/>
      <c r="EP323" s="269"/>
      <c r="EQ323" s="269"/>
      <c r="ER323" s="269"/>
      <c r="ES323" s="269"/>
      <c r="ET323" s="470"/>
      <c r="EU323" s="470"/>
      <c r="EV323" s="470"/>
      <c r="EW323" s="470"/>
      <c r="EX323" s="470"/>
      <c r="EY323" s="470"/>
      <c r="EZ323" s="470"/>
      <c r="FA323" s="470"/>
      <c r="FB323" s="470"/>
      <c r="FC323" s="470"/>
      <c r="FD323" s="470"/>
      <c r="FE323" s="470"/>
      <c r="FF323" s="470"/>
      <c r="FG323" s="470"/>
      <c r="FH323" s="470"/>
      <c r="FI323" s="470"/>
      <c r="FJ323" s="470"/>
      <c r="FK323" s="470"/>
      <c r="FL323" s="470"/>
      <c r="FM323" s="470"/>
      <c r="FN323" s="470"/>
      <c r="FO323" s="470"/>
      <c r="FP323" s="470"/>
      <c r="FQ323" s="269"/>
      <c r="FR323" s="543"/>
      <c r="FS323" s="269"/>
      <c r="FT323" s="544"/>
      <c r="FU323" s="545"/>
      <c r="FV323" s="80"/>
      <c r="FW323" s="80"/>
      <c r="FX323" s="80"/>
      <c r="FY323" s="80"/>
      <c r="FZ323" s="80"/>
      <c r="GA323" s="80"/>
      <c r="GB323" s="80"/>
      <c r="GC323" s="80"/>
      <c r="GD323" s="80"/>
      <c r="GE323" s="80"/>
      <c r="GF323" s="80"/>
      <c r="GG323" s="80"/>
      <c r="GH323" s="80"/>
      <c r="GI323" s="80"/>
      <c r="GJ323" s="80"/>
      <c r="GK323" s="80"/>
    </row>
    <row r="324" ht="15.75" customHeight="1">
      <c r="A324" s="572"/>
      <c r="B324" s="572"/>
      <c r="C324" s="269"/>
      <c r="D324" s="269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  <c r="AA324" s="80"/>
      <c r="AB324" s="80"/>
      <c r="AC324" s="80"/>
      <c r="AD324" s="80"/>
      <c r="AE324" s="269"/>
      <c r="AF324" s="269"/>
      <c r="AG324" s="269"/>
      <c r="AH324" s="269"/>
      <c r="AI324" s="269"/>
      <c r="AJ324" s="269"/>
      <c r="AK324" s="269"/>
      <c r="AL324" s="269"/>
      <c r="AM324" s="269"/>
      <c r="AN324" s="269"/>
      <c r="AO324" s="269"/>
      <c r="AP324" s="269"/>
      <c r="AQ324" s="269"/>
      <c r="AR324" s="269"/>
      <c r="AS324" s="269"/>
      <c r="AT324" s="269"/>
      <c r="AU324" s="269"/>
      <c r="AV324" s="269"/>
      <c r="AW324" s="269"/>
      <c r="AX324" s="269"/>
      <c r="AY324" s="269"/>
      <c r="AZ324" s="269"/>
      <c r="BA324" s="269"/>
      <c r="BB324" s="269"/>
      <c r="BC324" s="269"/>
      <c r="BD324" s="269"/>
      <c r="BE324" s="269"/>
      <c r="BF324" s="269"/>
      <c r="BG324" s="269"/>
      <c r="BH324" s="80"/>
      <c r="BI324" s="269"/>
      <c r="BJ324" s="269"/>
      <c r="BK324" s="269"/>
      <c r="BL324" s="269"/>
      <c r="BM324" s="269"/>
      <c r="BN324" s="269"/>
      <c r="BO324" s="269"/>
      <c r="BP324" s="269"/>
      <c r="BQ324" s="269"/>
      <c r="BR324" s="269"/>
      <c r="BS324" s="269"/>
      <c r="BT324" s="269"/>
      <c r="BU324" s="269"/>
      <c r="BV324" s="269"/>
      <c r="BW324" s="269"/>
      <c r="BX324" s="269"/>
      <c r="BY324" s="269"/>
      <c r="BZ324" s="269"/>
      <c r="CA324" s="269"/>
      <c r="CB324" s="269"/>
      <c r="CC324" s="269"/>
      <c r="CD324" s="269"/>
      <c r="CE324" s="269"/>
      <c r="CF324" s="269"/>
      <c r="CG324" s="269"/>
      <c r="CH324" s="269"/>
      <c r="CI324" s="269"/>
      <c r="CJ324" s="269"/>
      <c r="CK324" s="269"/>
      <c r="CL324" s="269"/>
      <c r="CM324" s="269"/>
      <c r="CN324" s="269"/>
      <c r="CO324" s="269"/>
      <c r="CP324" s="269"/>
      <c r="CQ324" s="269"/>
      <c r="CR324" s="269"/>
      <c r="CS324" s="269"/>
      <c r="CT324" s="269"/>
      <c r="CU324" s="269"/>
      <c r="CV324" s="269"/>
      <c r="CW324" s="269"/>
      <c r="CX324" s="269"/>
      <c r="CY324" s="269"/>
      <c r="CZ324" s="269"/>
      <c r="DA324" s="269"/>
      <c r="DB324" s="269"/>
      <c r="DC324" s="269"/>
      <c r="DD324" s="269"/>
      <c r="DE324" s="269"/>
      <c r="DF324" s="269"/>
      <c r="DG324" s="269"/>
      <c r="DH324" s="269"/>
      <c r="DI324" s="269"/>
      <c r="DJ324" s="269"/>
      <c r="DK324" s="269"/>
      <c r="DL324" s="269"/>
      <c r="DM324" s="269"/>
      <c r="DN324" s="269"/>
      <c r="DO324" s="269"/>
      <c r="DP324" s="269"/>
      <c r="DQ324" s="269"/>
      <c r="DR324" s="269"/>
      <c r="DS324" s="269"/>
      <c r="DT324" s="269"/>
      <c r="DU324" s="269"/>
      <c r="DV324" s="269"/>
      <c r="DW324" s="269"/>
      <c r="DX324" s="269"/>
      <c r="DY324" s="269"/>
      <c r="DZ324" s="269"/>
      <c r="EA324" s="269"/>
      <c r="EB324" s="269"/>
      <c r="EC324" s="269"/>
      <c r="ED324" s="269"/>
      <c r="EE324" s="269"/>
      <c r="EF324" s="269"/>
      <c r="EG324" s="269"/>
      <c r="EH324" s="269"/>
      <c r="EI324" s="269"/>
      <c r="EJ324" s="269"/>
      <c r="EK324" s="269"/>
      <c r="EL324" s="269"/>
      <c r="EM324" s="269"/>
      <c r="EN324" s="269"/>
      <c r="EO324" s="269"/>
      <c r="EP324" s="269"/>
      <c r="EQ324" s="269"/>
      <c r="ER324" s="269"/>
      <c r="ES324" s="269"/>
      <c r="ET324" s="470"/>
      <c r="EU324" s="470"/>
      <c r="EV324" s="470"/>
      <c r="EW324" s="470"/>
      <c r="EX324" s="470"/>
      <c r="EY324" s="470"/>
      <c r="EZ324" s="470"/>
      <c r="FA324" s="470"/>
      <c r="FB324" s="470"/>
      <c r="FC324" s="470"/>
      <c r="FD324" s="470"/>
      <c r="FE324" s="470"/>
      <c r="FF324" s="470"/>
      <c r="FG324" s="470"/>
      <c r="FH324" s="470"/>
      <c r="FI324" s="470"/>
      <c r="FJ324" s="470"/>
      <c r="FK324" s="470"/>
      <c r="FL324" s="470"/>
      <c r="FM324" s="470"/>
      <c r="FN324" s="470"/>
      <c r="FO324" s="470"/>
      <c r="FP324" s="470"/>
      <c r="FQ324" s="269"/>
      <c r="FR324" s="543"/>
      <c r="FS324" s="269"/>
      <c r="FT324" s="544"/>
      <c r="FU324" s="545"/>
      <c r="FV324" s="80"/>
      <c r="FW324" s="80"/>
      <c r="FX324" s="80"/>
      <c r="FY324" s="80"/>
      <c r="FZ324" s="80"/>
      <c r="GA324" s="80"/>
      <c r="GB324" s="80"/>
      <c r="GC324" s="80"/>
      <c r="GD324" s="80"/>
      <c r="GE324" s="80"/>
      <c r="GF324" s="80"/>
      <c r="GG324" s="80"/>
      <c r="GH324" s="80"/>
      <c r="GI324" s="80"/>
      <c r="GJ324" s="80"/>
      <c r="GK324" s="80"/>
    </row>
    <row r="325" ht="15.75" customHeight="1">
      <c r="A325" s="572"/>
      <c r="B325" s="572"/>
      <c r="C325" s="269"/>
      <c r="D325" s="269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  <c r="AA325" s="80"/>
      <c r="AB325" s="80"/>
      <c r="AC325" s="80"/>
      <c r="AD325" s="80"/>
      <c r="AE325" s="269"/>
      <c r="AF325" s="269"/>
      <c r="AG325" s="269"/>
      <c r="AH325" s="269"/>
      <c r="AI325" s="269"/>
      <c r="AJ325" s="269"/>
      <c r="AK325" s="269"/>
      <c r="AL325" s="269"/>
      <c r="AM325" s="269"/>
      <c r="AN325" s="269"/>
      <c r="AO325" s="269"/>
      <c r="AP325" s="269"/>
      <c r="AQ325" s="269"/>
      <c r="AR325" s="269"/>
      <c r="AS325" s="269"/>
      <c r="AT325" s="269"/>
      <c r="AU325" s="269"/>
      <c r="AV325" s="269"/>
      <c r="AW325" s="269"/>
      <c r="AX325" s="269"/>
      <c r="AY325" s="269"/>
      <c r="AZ325" s="269"/>
      <c r="BA325" s="269"/>
      <c r="BB325" s="269"/>
      <c r="BC325" s="269"/>
      <c r="BD325" s="269"/>
      <c r="BE325" s="269"/>
      <c r="BF325" s="269"/>
      <c r="BG325" s="269"/>
      <c r="BH325" s="80"/>
      <c r="BI325" s="269"/>
      <c r="BJ325" s="269"/>
      <c r="BK325" s="269"/>
      <c r="BL325" s="269"/>
      <c r="BM325" s="269"/>
      <c r="BN325" s="269"/>
      <c r="BO325" s="269"/>
      <c r="BP325" s="269"/>
      <c r="BQ325" s="269"/>
      <c r="BR325" s="269"/>
      <c r="BS325" s="269"/>
      <c r="BT325" s="269"/>
      <c r="BU325" s="269"/>
      <c r="BV325" s="269"/>
      <c r="BW325" s="269"/>
      <c r="BX325" s="269"/>
      <c r="BY325" s="269"/>
      <c r="BZ325" s="269"/>
      <c r="CA325" s="269"/>
      <c r="CB325" s="269"/>
      <c r="CC325" s="269"/>
      <c r="CD325" s="269"/>
      <c r="CE325" s="269"/>
      <c r="CF325" s="269"/>
      <c r="CG325" s="269"/>
      <c r="CH325" s="269"/>
      <c r="CI325" s="269"/>
      <c r="CJ325" s="269"/>
      <c r="CK325" s="269"/>
      <c r="CL325" s="269"/>
      <c r="CM325" s="269"/>
      <c r="CN325" s="269"/>
      <c r="CO325" s="269"/>
      <c r="CP325" s="269"/>
      <c r="CQ325" s="269"/>
      <c r="CR325" s="269"/>
      <c r="CS325" s="269"/>
      <c r="CT325" s="269"/>
      <c r="CU325" s="269"/>
      <c r="CV325" s="269"/>
      <c r="CW325" s="269"/>
      <c r="CX325" s="269"/>
      <c r="CY325" s="269"/>
      <c r="CZ325" s="269"/>
      <c r="DA325" s="269"/>
      <c r="DB325" s="269"/>
      <c r="DC325" s="269"/>
      <c r="DD325" s="269"/>
      <c r="DE325" s="269"/>
      <c r="DF325" s="269"/>
      <c r="DG325" s="269"/>
      <c r="DH325" s="269"/>
      <c r="DI325" s="269"/>
      <c r="DJ325" s="269"/>
      <c r="DK325" s="269"/>
      <c r="DL325" s="269"/>
      <c r="DM325" s="269"/>
      <c r="DN325" s="269"/>
      <c r="DO325" s="269"/>
      <c r="DP325" s="269"/>
      <c r="DQ325" s="269"/>
      <c r="DR325" s="269"/>
      <c r="DS325" s="269"/>
      <c r="DT325" s="269"/>
      <c r="DU325" s="269"/>
      <c r="DV325" s="269"/>
      <c r="DW325" s="269"/>
      <c r="DX325" s="269"/>
      <c r="DY325" s="269"/>
      <c r="DZ325" s="269"/>
      <c r="EA325" s="269"/>
      <c r="EB325" s="269"/>
      <c r="EC325" s="269"/>
      <c r="ED325" s="269"/>
      <c r="EE325" s="269"/>
      <c r="EF325" s="269"/>
      <c r="EG325" s="269"/>
      <c r="EH325" s="269"/>
      <c r="EI325" s="269"/>
      <c r="EJ325" s="269"/>
      <c r="EK325" s="269"/>
      <c r="EL325" s="269"/>
      <c r="EM325" s="269"/>
      <c r="EN325" s="269"/>
      <c r="EO325" s="269"/>
      <c r="EP325" s="269"/>
      <c r="EQ325" s="269"/>
      <c r="ER325" s="269"/>
      <c r="ES325" s="269"/>
      <c r="ET325" s="470"/>
      <c r="EU325" s="470"/>
      <c r="EV325" s="470"/>
      <c r="EW325" s="470"/>
      <c r="EX325" s="470"/>
      <c r="EY325" s="470"/>
      <c r="EZ325" s="470"/>
      <c r="FA325" s="470"/>
      <c r="FB325" s="470"/>
      <c r="FC325" s="470"/>
      <c r="FD325" s="470"/>
      <c r="FE325" s="470"/>
      <c r="FF325" s="470"/>
      <c r="FG325" s="470"/>
      <c r="FH325" s="470"/>
      <c r="FI325" s="470"/>
      <c r="FJ325" s="470"/>
      <c r="FK325" s="470"/>
      <c r="FL325" s="470"/>
      <c r="FM325" s="470"/>
      <c r="FN325" s="470"/>
      <c r="FO325" s="470"/>
      <c r="FP325" s="470"/>
      <c r="FQ325" s="269"/>
      <c r="FR325" s="543"/>
      <c r="FS325" s="269"/>
      <c r="FT325" s="544"/>
      <c r="FU325" s="545"/>
      <c r="FV325" s="80"/>
      <c r="FW325" s="80"/>
      <c r="FX325" s="80"/>
      <c r="FY325" s="80"/>
      <c r="FZ325" s="80"/>
      <c r="GA325" s="80"/>
      <c r="GB325" s="80"/>
      <c r="GC325" s="80"/>
      <c r="GD325" s="80"/>
      <c r="GE325" s="80"/>
      <c r="GF325" s="80"/>
      <c r="GG325" s="80"/>
      <c r="GH325" s="80"/>
      <c r="GI325" s="80"/>
      <c r="GJ325" s="80"/>
      <c r="GK325" s="80"/>
    </row>
    <row r="326" ht="15.75" customHeight="1">
      <c r="A326" s="572"/>
      <c r="B326" s="572"/>
      <c r="C326" s="269"/>
      <c r="D326" s="269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  <c r="AA326" s="80"/>
      <c r="AB326" s="80"/>
      <c r="AC326" s="80"/>
      <c r="AD326" s="80"/>
      <c r="AE326" s="269"/>
      <c r="AF326" s="269"/>
      <c r="AG326" s="269"/>
      <c r="AH326" s="269"/>
      <c r="AI326" s="269"/>
      <c r="AJ326" s="269"/>
      <c r="AK326" s="269"/>
      <c r="AL326" s="269"/>
      <c r="AM326" s="269"/>
      <c r="AN326" s="269"/>
      <c r="AO326" s="269"/>
      <c r="AP326" s="269"/>
      <c r="AQ326" s="269"/>
      <c r="AR326" s="269"/>
      <c r="AS326" s="269"/>
      <c r="AT326" s="269"/>
      <c r="AU326" s="269"/>
      <c r="AV326" s="269"/>
      <c r="AW326" s="269"/>
      <c r="AX326" s="269"/>
      <c r="AY326" s="269"/>
      <c r="AZ326" s="269"/>
      <c r="BA326" s="269"/>
      <c r="BB326" s="269"/>
      <c r="BC326" s="269"/>
      <c r="BD326" s="269"/>
      <c r="BE326" s="269"/>
      <c r="BF326" s="269"/>
      <c r="BG326" s="269"/>
      <c r="BH326" s="80"/>
      <c r="BI326" s="269"/>
      <c r="BJ326" s="269"/>
      <c r="BK326" s="269"/>
      <c r="BL326" s="269"/>
      <c r="BM326" s="269"/>
      <c r="BN326" s="269"/>
      <c r="BO326" s="269"/>
      <c r="BP326" s="269"/>
      <c r="BQ326" s="269"/>
      <c r="BR326" s="269"/>
      <c r="BS326" s="269"/>
      <c r="BT326" s="269"/>
      <c r="BU326" s="269"/>
      <c r="BV326" s="269"/>
      <c r="BW326" s="269"/>
      <c r="BX326" s="269"/>
      <c r="BY326" s="269"/>
      <c r="BZ326" s="269"/>
      <c r="CA326" s="269"/>
      <c r="CB326" s="269"/>
      <c r="CC326" s="269"/>
      <c r="CD326" s="269"/>
      <c r="CE326" s="269"/>
      <c r="CF326" s="269"/>
      <c r="CG326" s="269"/>
      <c r="CH326" s="269"/>
      <c r="CI326" s="269"/>
      <c r="CJ326" s="269"/>
      <c r="CK326" s="269"/>
      <c r="CL326" s="269"/>
      <c r="CM326" s="269"/>
      <c r="CN326" s="269"/>
      <c r="CO326" s="269"/>
      <c r="CP326" s="269"/>
      <c r="CQ326" s="269"/>
      <c r="CR326" s="269"/>
      <c r="CS326" s="269"/>
      <c r="CT326" s="269"/>
      <c r="CU326" s="269"/>
      <c r="CV326" s="269"/>
      <c r="CW326" s="269"/>
      <c r="CX326" s="269"/>
      <c r="CY326" s="269"/>
      <c r="CZ326" s="269"/>
      <c r="DA326" s="269"/>
      <c r="DB326" s="269"/>
      <c r="DC326" s="269"/>
      <c r="DD326" s="269"/>
      <c r="DE326" s="269"/>
      <c r="DF326" s="269"/>
      <c r="DG326" s="269"/>
      <c r="DH326" s="269"/>
      <c r="DI326" s="269"/>
      <c r="DJ326" s="269"/>
      <c r="DK326" s="269"/>
      <c r="DL326" s="269"/>
      <c r="DM326" s="269"/>
      <c r="DN326" s="269"/>
      <c r="DO326" s="269"/>
      <c r="DP326" s="269"/>
      <c r="DQ326" s="269"/>
      <c r="DR326" s="269"/>
      <c r="DS326" s="269"/>
      <c r="DT326" s="269"/>
      <c r="DU326" s="269"/>
      <c r="DV326" s="269"/>
      <c r="DW326" s="269"/>
      <c r="DX326" s="269"/>
      <c r="DY326" s="269"/>
      <c r="DZ326" s="269"/>
      <c r="EA326" s="269"/>
      <c r="EB326" s="269"/>
      <c r="EC326" s="269"/>
      <c r="ED326" s="269"/>
      <c r="EE326" s="269"/>
      <c r="EF326" s="269"/>
      <c r="EG326" s="269"/>
      <c r="EH326" s="269"/>
      <c r="EI326" s="269"/>
      <c r="EJ326" s="269"/>
      <c r="EK326" s="269"/>
      <c r="EL326" s="269"/>
      <c r="EM326" s="269"/>
      <c r="EN326" s="269"/>
      <c r="EO326" s="269"/>
      <c r="EP326" s="269"/>
      <c r="EQ326" s="269"/>
      <c r="ER326" s="269"/>
      <c r="ES326" s="269"/>
      <c r="ET326" s="470"/>
      <c r="EU326" s="470"/>
      <c r="EV326" s="470"/>
      <c r="EW326" s="470"/>
      <c r="EX326" s="470"/>
      <c r="EY326" s="470"/>
      <c r="EZ326" s="470"/>
      <c r="FA326" s="470"/>
      <c r="FB326" s="470"/>
      <c r="FC326" s="470"/>
      <c r="FD326" s="470"/>
      <c r="FE326" s="470"/>
      <c r="FF326" s="470"/>
      <c r="FG326" s="470"/>
      <c r="FH326" s="470"/>
      <c r="FI326" s="470"/>
      <c r="FJ326" s="470"/>
      <c r="FK326" s="470"/>
      <c r="FL326" s="470"/>
      <c r="FM326" s="470"/>
      <c r="FN326" s="470"/>
      <c r="FO326" s="470"/>
      <c r="FP326" s="470"/>
      <c r="FQ326" s="269"/>
      <c r="FR326" s="543"/>
      <c r="FS326" s="269"/>
      <c r="FT326" s="544"/>
      <c r="FU326" s="545"/>
      <c r="FV326" s="80"/>
      <c r="FW326" s="80"/>
      <c r="FX326" s="80"/>
      <c r="FY326" s="80"/>
      <c r="FZ326" s="80"/>
      <c r="GA326" s="80"/>
      <c r="GB326" s="80"/>
      <c r="GC326" s="80"/>
      <c r="GD326" s="80"/>
      <c r="GE326" s="80"/>
      <c r="GF326" s="80"/>
      <c r="GG326" s="80"/>
      <c r="GH326" s="80"/>
      <c r="GI326" s="80"/>
      <c r="GJ326" s="80"/>
      <c r="GK326" s="80"/>
    </row>
    <row r="327" ht="15.75" customHeight="1">
      <c r="A327" s="572"/>
      <c r="B327" s="572"/>
      <c r="C327" s="269"/>
      <c r="D327" s="269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  <c r="AA327" s="80"/>
      <c r="AB327" s="80"/>
      <c r="AC327" s="80"/>
      <c r="AD327" s="80"/>
      <c r="AE327" s="269"/>
      <c r="AF327" s="269"/>
      <c r="AG327" s="269"/>
      <c r="AH327" s="269"/>
      <c r="AI327" s="269"/>
      <c r="AJ327" s="269"/>
      <c r="AK327" s="269"/>
      <c r="AL327" s="269"/>
      <c r="AM327" s="269"/>
      <c r="AN327" s="269"/>
      <c r="AO327" s="269"/>
      <c r="AP327" s="269"/>
      <c r="AQ327" s="269"/>
      <c r="AR327" s="269"/>
      <c r="AS327" s="269"/>
      <c r="AT327" s="269"/>
      <c r="AU327" s="269"/>
      <c r="AV327" s="269"/>
      <c r="AW327" s="269"/>
      <c r="AX327" s="269"/>
      <c r="AY327" s="269"/>
      <c r="AZ327" s="269"/>
      <c r="BA327" s="269"/>
      <c r="BB327" s="269"/>
      <c r="BC327" s="269"/>
      <c r="BD327" s="269"/>
      <c r="BE327" s="269"/>
      <c r="BF327" s="269"/>
      <c r="BG327" s="269"/>
      <c r="BH327" s="80"/>
      <c r="BI327" s="269"/>
      <c r="BJ327" s="269"/>
      <c r="BK327" s="269"/>
      <c r="BL327" s="269"/>
      <c r="BM327" s="269"/>
      <c r="BN327" s="269"/>
      <c r="BO327" s="269"/>
      <c r="BP327" s="269"/>
      <c r="BQ327" s="269"/>
      <c r="BR327" s="269"/>
      <c r="BS327" s="269"/>
      <c r="BT327" s="269"/>
      <c r="BU327" s="269"/>
      <c r="BV327" s="269"/>
      <c r="BW327" s="269"/>
      <c r="BX327" s="269"/>
      <c r="BY327" s="269"/>
      <c r="BZ327" s="269"/>
      <c r="CA327" s="269"/>
      <c r="CB327" s="269"/>
      <c r="CC327" s="269"/>
      <c r="CD327" s="269"/>
      <c r="CE327" s="269"/>
      <c r="CF327" s="269"/>
      <c r="CG327" s="269"/>
      <c r="CH327" s="269"/>
      <c r="CI327" s="269"/>
      <c r="CJ327" s="269"/>
      <c r="CK327" s="269"/>
      <c r="CL327" s="269"/>
      <c r="CM327" s="269"/>
      <c r="CN327" s="269"/>
      <c r="CO327" s="269"/>
      <c r="CP327" s="269"/>
      <c r="CQ327" s="269"/>
      <c r="CR327" s="269"/>
      <c r="CS327" s="269"/>
      <c r="CT327" s="269"/>
      <c r="CU327" s="269"/>
      <c r="CV327" s="269"/>
      <c r="CW327" s="269"/>
      <c r="CX327" s="269"/>
      <c r="CY327" s="269"/>
      <c r="CZ327" s="269"/>
      <c r="DA327" s="269"/>
      <c r="DB327" s="269"/>
      <c r="DC327" s="269"/>
      <c r="DD327" s="269"/>
      <c r="DE327" s="269"/>
      <c r="DF327" s="269"/>
      <c r="DG327" s="269"/>
      <c r="DH327" s="269"/>
      <c r="DI327" s="269"/>
      <c r="DJ327" s="269"/>
      <c r="DK327" s="269"/>
      <c r="DL327" s="269"/>
      <c r="DM327" s="269"/>
      <c r="DN327" s="269"/>
      <c r="DO327" s="269"/>
      <c r="DP327" s="269"/>
      <c r="DQ327" s="269"/>
      <c r="DR327" s="269"/>
      <c r="DS327" s="269"/>
      <c r="DT327" s="269"/>
      <c r="DU327" s="269"/>
      <c r="DV327" s="269"/>
      <c r="DW327" s="269"/>
      <c r="DX327" s="269"/>
      <c r="DY327" s="269"/>
      <c r="DZ327" s="269"/>
      <c r="EA327" s="269"/>
      <c r="EB327" s="269"/>
      <c r="EC327" s="269"/>
      <c r="ED327" s="269"/>
      <c r="EE327" s="269"/>
      <c r="EF327" s="269"/>
      <c r="EG327" s="269"/>
      <c r="EH327" s="269"/>
      <c r="EI327" s="269"/>
      <c r="EJ327" s="269"/>
      <c r="EK327" s="269"/>
      <c r="EL327" s="269"/>
      <c r="EM327" s="269"/>
      <c r="EN327" s="269"/>
      <c r="EO327" s="269"/>
      <c r="EP327" s="269"/>
      <c r="EQ327" s="269"/>
      <c r="ER327" s="269"/>
      <c r="ES327" s="269"/>
      <c r="ET327" s="470"/>
      <c r="EU327" s="470"/>
      <c r="EV327" s="470"/>
      <c r="EW327" s="470"/>
      <c r="EX327" s="470"/>
      <c r="EY327" s="470"/>
      <c r="EZ327" s="470"/>
      <c r="FA327" s="470"/>
      <c r="FB327" s="470"/>
      <c r="FC327" s="470"/>
      <c r="FD327" s="470"/>
      <c r="FE327" s="470"/>
      <c r="FF327" s="470"/>
      <c r="FG327" s="470"/>
      <c r="FH327" s="470"/>
      <c r="FI327" s="470"/>
      <c r="FJ327" s="470"/>
      <c r="FK327" s="470"/>
      <c r="FL327" s="470"/>
      <c r="FM327" s="470"/>
      <c r="FN327" s="470"/>
      <c r="FO327" s="470"/>
      <c r="FP327" s="470"/>
      <c r="FQ327" s="269"/>
      <c r="FR327" s="543"/>
      <c r="FS327" s="269"/>
      <c r="FT327" s="544"/>
      <c r="FU327" s="545"/>
      <c r="FV327" s="80"/>
      <c r="FW327" s="80"/>
      <c r="FX327" s="80"/>
      <c r="FY327" s="80"/>
      <c r="FZ327" s="80"/>
      <c r="GA327" s="80"/>
      <c r="GB327" s="80"/>
      <c r="GC327" s="80"/>
      <c r="GD327" s="80"/>
      <c r="GE327" s="80"/>
      <c r="GF327" s="80"/>
      <c r="GG327" s="80"/>
      <c r="GH327" s="80"/>
      <c r="GI327" s="80"/>
      <c r="GJ327" s="80"/>
      <c r="GK327" s="80"/>
    </row>
    <row r="328" ht="15.75" customHeight="1">
      <c r="A328" s="572"/>
      <c r="B328" s="572"/>
      <c r="C328" s="269"/>
      <c r="D328" s="269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  <c r="AA328" s="80"/>
      <c r="AB328" s="80"/>
      <c r="AC328" s="80"/>
      <c r="AD328" s="80"/>
      <c r="AE328" s="269"/>
      <c r="AF328" s="269"/>
      <c r="AG328" s="269"/>
      <c r="AH328" s="269"/>
      <c r="AI328" s="269"/>
      <c r="AJ328" s="269"/>
      <c r="AK328" s="269"/>
      <c r="AL328" s="269"/>
      <c r="AM328" s="269"/>
      <c r="AN328" s="269"/>
      <c r="AO328" s="269"/>
      <c r="AP328" s="269"/>
      <c r="AQ328" s="269"/>
      <c r="AR328" s="269"/>
      <c r="AS328" s="269"/>
      <c r="AT328" s="269"/>
      <c r="AU328" s="269"/>
      <c r="AV328" s="269"/>
      <c r="AW328" s="269"/>
      <c r="AX328" s="269"/>
      <c r="AY328" s="269"/>
      <c r="AZ328" s="269"/>
      <c r="BA328" s="269"/>
      <c r="BB328" s="269"/>
      <c r="BC328" s="269"/>
      <c r="BD328" s="269"/>
      <c r="BE328" s="269"/>
      <c r="BF328" s="269"/>
      <c r="BG328" s="269"/>
      <c r="BH328" s="80"/>
      <c r="BI328" s="269"/>
      <c r="BJ328" s="269"/>
      <c r="BK328" s="269"/>
      <c r="BL328" s="269"/>
      <c r="BM328" s="269"/>
      <c r="BN328" s="269"/>
      <c r="BO328" s="269"/>
      <c r="BP328" s="269"/>
      <c r="BQ328" s="269"/>
      <c r="BR328" s="269"/>
      <c r="BS328" s="269"/>
      <c r="BT328" s="269"/>
      <c r="BU328" s="269"/>
      <c r="BV328" s="269"/>
      <c r="BW328" s="269"/>
      <c r="BX328" s="269"/>
      <c r="BY328" s="269"/>
      <c r="BZ328" s="269"/>
      <c r="CA328" s="269"/>
      <c r="CB328" s="269"/>
      <c r="CC328" s="269"/>
      <c r="CD328" s="269"/>
      <c r="CE328" s="269"/>
      <c r="CF328" s="269"/>
      <c r="CG328" s="269"/>
      <c r="CH328" s="269"/>
      <c r="CI328" s="269"/>
      <c r="CJ328" s="269"/>
      <c r="CK328" s="269"/>
      <c r="CL328" s="269"/>
      <c r="CM328" s="269"/>
      <c r="CN328" s="269"/>
      <c r="CO328" s="269"/>
      <c r="CP328" s="269"/>
      <c r="CQ328" s="269"/>
      <c r="CR328" s="269"/>
      <c r="CS328" s="269"/>
      <c r="CT328" s="269"/>
      <c r="CU328" s="269"/>
      <c r="CV328" s="269"/>
      <c r="CW328" s="269"/>
      <c r="CX328" s="269"/>
      <c r="CY328" s="269"/>
      <c r="CZ328" s="269"/>
      <c r="DA328" s="269"/>
      <c r="DB328" s="269"/>
      <c r="DC328" s="269"/>
      <c r="DD328" s="269"/>
      <c r="DE328" s="269"/>
      <c r="DF328" s="269"/>
      <c r="DG328" s="269"/>
      <c r="DH328" s="269"/>
      <c r="DI328" s="269"/>
      <c r="DJ328" s="269"/>
      <c r="DK328" s="269"/>
      <c r="DL328" s="269"/>
      <c r="DM328" s="269"/>
      <c r="DN328" s="269"/>
      <c r="DO328" s="269"/>
      <c r="DP328" s="269"/>
      <c r="DQ328" s="269"/>
      <c r="DR328" s="269"/>
      <c r="DS328" s="269"/>
      <c r="DT328" s="269"/>
      <c r="DU328" s="269"/>
      <c r="DV328" s="269"/>
      <c r="DW328" s="269"/>
      <c r="DX328" s="269"/>
      <c r="DY328" s="269"/>
      <c r="DZ328" s="269"/>
      <c r="EA328" s="269"/>
      <c r="EB328" s="269"/>
      <c r="EC328" s="269"/>
      <c r="ED328" s="269"/>
      <c r="EE328" s="269"/>
      <c r="EF328" s="269"/>
      <c r="EG328" s="269"/>
      <c r="EH328" s="269"/>
      <c r="EI328" s="269"/>
      <c r="EJ328" s="269"/>
      <c r="EK328" s="269"/>
      <c r="EL328" s="269"/>
      <c r="EM328" s="269"/>
      <c r="EN328" s="269"/>
      <c r="EO328" s="269"/>
      <c r="EP328" s="269"/>
      <c r="EQ328" s="269"/>
      <c r="ER328" s="269"/>
      <c r="ES328" s="269"/>
      <c r="ET328" s="470"/>
      <c r="EU328" s="470"/>
      <c r="EV328" s="470"/>
      <c r="EW328" s="470"/>
      <c r="EX328" s="470"/>
      <c r="EY328" s="470"/>
      <c r="EZ328" s="470"/>
      <c r="FA328" s="470"/>
      <c r="FB328" s="470"/>
      <c r="FC328" s="470"/>
      <c r="FD328" s="470"/>
      <c r="FE328" s="470"/>
      <c r="FF328" s="470"/>
      <c r="FG328" s="470"/>
      <c r="FH328" s="470"/>
      <c r="FI328" s="470"/>
      <c r="FJ328" s="470"/>
      <c r="FK328" s="470"/>
      <c r="FL328" s="470"/>
      <c r="FM328" s="470"/>
      <c r="FN328" s="470"/>
      <c r="FO328" s="470"/>
      <c r="FP328" s="470"/>
      <c r="FQ328" s="269"/>
      <c r="FR328" s="543"/>
      <c r="FS328" s="269"/>
      <c r="FT328" s="544"/>
      <c r="FU328" s="545"/>
      <c r="FV328" s="80"/>
      <c r="FW328" s="80"/>
      <c r="FX328" s="80"/>
      <c r="FY328" s="80"/>
      <c r="FZ328" s="80"/>
      <c r="GA328" s="80"/>
      <c r="GB328" s="80"/>
      <c r="GC328" s="80"/>
      <c r="GD328" s="80"/>
      <c r="GE328" s="80"/>
      <c r="GF328" s="80"/>
      <c r="GG328" s="80"/>
      <c r="GH328" s="80"/>
      <c r="GI328" s="80"/>
      <c r="GJ328" s="80"/>
      <c r="GK328" s="80"/>
    </row>
    <row r="329" ht="15.75" customHeight="1">
      <c r="A329" s="572"/>
      <c r="B329" s="572"/>
      <c r="C329" s="269"/>
      <c r="D329" s="269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  <c r="AA329" s="80"/>
      <c r="AB329" s="80"/>
      <c r="AC329" s="80"/>
      <c r="AD329" s="80"/>
      <c r="AE329" s="269"/>
      <c r="AF329" s="269"/>
      <c r="AG329" s="269"/>
      <c r="AH329" s="269"/>
      <c r="AI329" s="269"/>
      <c r="AJ329" s="269"/>
      <c r="AK329" s="269"/>
      <c r="AL329" s="269"/>
      <c r="AM329" s="269"/>
      <c r="AN329" s="269"/>
      <c r="AO329" s="269"/>
      <c r="AP329" s="269"/>
      <c r="AQ329" s="269"/>
      <c r="AR329" s="269"/>
      <c r="AS329" s="269"/>
      <c r="AT329" s="269"/>
      <c r="AU329" s="269"/>
      <c r="AV329" s="269"/>
      <c r="AW329" s="269"/>
      <c r="AX329" s="269"/>
      <c r="AY329" s="269"/>
      <c r="AZ329" s="269"/>
      <c r="BA329" s="269"/>
      <c r="BB329" s="269"/>
      <c r="BC329" s="269"/>
      <c r="BD329" s="269"/>
      <c r="BE329" s="269"/>
      <c r="BF329" s="269"/>
      <c r="BG329" s="269"/>
      <c r="BH329" s="80"/>
      <c r="BI329" s="269"/>
      <c r="BJ329" s="269"/>
      <c r="BK329" s="269"/>
      <c r="BL329" s="269"/>
      <c r="BM329" s="269"/>
      <c r="BN329" s="269"/>
      <c r="BO329" s="269"/>
      <c r="BP329" s="269"/>
      <c r="BQ329" s="269"/>
      <c r="BR329" s="269"/>
      <c r="BS329" s="269"/>
      <c r="BT329" s="269"/>
      <c r="BU329" s="269"/>
      <c r="BV329" s="269"/>
      <c r="BW329" s="269"/>
      <c r="BX329" s="269"/>
      <c r="BY329" s="269"/>
      <c r="BZ329" s="269"/>
      <c r="CA329" s="269"/>
      <c r="CB329" s="269"/>
      <c r="CC329" s="269"/>
      <c r="CD329" s="269"/>
      <c r="CE329" s="269"/>
      <c r="CF329" s="269"/>
      <c r="CG329" s="269"/>
      <c r="CH329" s="269"/>
      <c r="CI329" s="269"/>
      <c r="CJ329" s="269"/>
      <c r="CK329" s="269"/>
      <c r="CL329" s="269"/>
      <c r="CM329" s="269"/>
      <c r="CN329" s="269"/>
      <c r="CO329" s="269"/>
      <c r="CP329" s="269"/>
      <c r="CQ329" s="269"/>
      <c r="CR329" s="269"/>
      <c r="CS329" s="269"/>
      <c r="CT329" s="269"/>
      <c r="CU329" s="269"/>
      <c r="CV329" s="269"/>
      <c r="CW329" s="269"/>
      <c r="CX329" s="269"/>
      <c r="CY329" s="269"/>
      <c r="CZ329" s="269"/>
      <c r="DA329" s="269"/>
      <c r="DB329" s="269"/>
      <c r="DC329" s="269"/>
      <c r="DD329" s="269"/>
      <c r="DE329" s="269"/>
      <c r="DF329" s="269"/>
      <c r="DG329" s="269"/>
      <c r="DH329" s="269"/>
      <c r="DI329" s="269"/>
      <c r="DJ329" s="269"/>
      <c r="DK329" s="269"/>
      <c r="DL329" s="269"/>
      <c r="DM329" s="269"/>
      <c r="DN329" s="269"/>
      <c r="DO329" s="269"/>
      <c r="DP329" s="269"/>
      <c r="DQ329" s="269"/>
      <c r="DR329" s="269"/>
      <c r="DS329" s="269"/>
      <c r="DT329" s="269"/>
      <c r="DU329" s="269"/>
      <c r="DV329" s="269"/>
      <c r="DW329" s="269"/>
      <c r="DX329" s="269"/>
      <c r="DY329" s="269"/>
      <c r="DZ329" s="269"/>
      <c r="EA329" s="269"/>
      <c r="EB329" s="269"/>
      <c r="EC329" s="269"/>
      <c r="ED329" s="269"/>
      <c r="EE329" s="269"/>
      <c r="EF329" s="269"/>
      <c r="EG329" s="269"/>
      <c r="EH329" s="269"/>
      <c r="EI329" s="269"/>
      <c r="EJ329" s="269"/>
      <c r="EK329" s="269"/>
      <c r="EL329" s="269"/>
      <c r="EM329" s="269"/>
      <c r="EN329" s="269"/>
      <c r="EO329" s="269"/>
      <c r="EP329" s="269"/>
      <c r="EQ329" s="269"/>
      <c r="ER329" s="269"/>
      <c r="ES329" s="269"/>
      <c r="ET329" s="470"/>
      <c r="EU329" s="470"/>
      <c r="EV329" s="470"/>
      <c r="EW329" s="470"/>
      <c r="EX329" s="470"/>
      <c r="EY329" s="470"/>
      <c r="EZ329" s="470"/>
      <c r="FA329" s="470"/>
      <c r="FB329" s="470"/>
      <c r="FC329" s="470"/>
      <c r="FD329" s="470"/>
      <c r="FE329" s="470"/>
      <c r="FF329" s="470"/>
      <c r="FG329" s="470"/>
      <c r="FH329" s="470"/>
      <c r="FI329" s="470"/>
      <c r="FJ329" s="470"/>
      <c r="FK329" s="470"/>
      <c r="FL329" s="470"/>
      <c r="FM329" s="470"/>
      <c r="FN329" s="470"/>
      <c r="FO329" s="470"/>
      <c r="FP329" s="470"/>
      <c r="FQ329" s="269"/>
      <c r="FR329" s="543"/>
      <c r="FS329" s="269"/>
      <c r="FT329" s="544"/>
      <c r="FU329" s="545"/>
      <c r="FV329" s="80"/>
      <c r="FW329" s="80"/>
      <c r="FX329" s="80"/>
      <c r="FY329" s="80"/>
      <c r="FZ329" s="80"/>
      <c r="GA329" s="80"/>
      <c r="GB329" s="80"/>
      <c r="GC329" s="80"/>
      <c r="GD329" s="80"/>
      <c r="GE329" s="80"/>
      <c r="GF329" s="80"/>
      <c r="GG329" s="80"/>
      <c r="GH329" s="80"/>
      <c r="GI329" s="80"/>
      <c r="GJ329" s="80"/>
      <c r="GK329" s="80"/>
    </row>
    <row r="330" ht="15.75" customHeight="1">
      <c r="A330" s="572"/>
      <c r="B330" s="572"/>
      <c r="C330" s="269"/>
      <c r="D330" s="269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  <c r="AA330" s="80"/>
      <c r="AB330" s="80"/>
      <c r="AC330" s="80"/>
      <c r="AD330" s="80"/>
      <c r="AE330" s="269"/>
      <c r="AF330" s="269"/>
      <c r="AG330" s="269"/>
      <c r="AH330" s="269"/>
      <c r="AI330" s="269"/>
      <c r="AJ330" s="269"/>
      <c r="AK330" s="269"/>
      <c r="AL330" s="269"/>
      <c r="AM330" s="269"/>
      <c r="AN330" s="269"/>
      <c r="AO330" s="269"/>
      <c r="AP330" s="269"/>
      <c r="AQ330" s="269"/>
      <c r="AR330" s="269"/>
      <c r="AS330" s="269"/>
      <c r="AT330" s="269"/>
      <c r="AU330" s="269"/>
      <c r="AV330" s="269"/>
      <c r="AW330" s="269"/>
      <c r="AX330" s="269"/>
      <c r="AY330" s="269"/>
      <c r="AZ330" s="269"/>
      <c r="BA330" s="269"/>
      <c r="BB330" s="269"/>
      <c r="BC330" s="269"/>
      <c r="BD330" s="269"/>
      <c r="BE330" s="269"/>
      <c r="BF330" s="269"/>
      <c r="BG330" s="269"/>
      <c r="BH330" s="80"/>
      <c r="BI330" s="269"/>
      <c r="BJ330" s="269"/>
      <c r="BK330" s="269"/>
      <c r="BL330" s="269"/>
      <c r="BM330" s="269"/>
      <c r="BN330" s="269"/>
      <c r="BO330" s="269"/>
      <c r="BP330" s="269"/>
      <c r="BQ330" s="269"/>
      <c r="BR330" s="269"/>
      <c r="BS330" s="269"/>
      <c r="BT330" s="269"/>
      <c r="BU330" s="269"/>
      <c r="BV330" s="269"/>
      <c r="BW330" s="269"/>
      <c r="BX330" s="269"/>
      <c r="BY330" s="269"/>
      <c r="BZ330" s="269"/>
      <c r="CA330" s="269"/>
      <c r="CB330" s="269"/>
      <c r="CC330" s="269"/>
      <c r="CD330" s="269"/>
      <c r="CE330" s="269"/>
      <c r="CF330" s="269"/>
      <c r="CG330" s="269"/>
      <c r="CH330" s="269"/>
      <c r="CI330" s="269"/>
      <c r="CJ330" s="269"/>
      <c r="CK330" s="269"/>
      <c r="CL330" s="269"/>
      <c r="CM330" s="269"/>
      <c r="CN330" s="269"/>
      <c r="CO330" s="269"/>
      <c r="CP330" s="269"/>
      <c r="CQ330" s="269"/>
      <c r="CR330" s="269"/>
      <c r="CS330" s="269"/>
      <c r="CT330" s="269"/>
      <c r="CU330" s="269"/>
      <c r="CV330" s="269"/>
      <c r="CW330" s="269"/>
      <c r="CX330" s="269"/>
      <c r="CY330" s="269"/>
      <c r="CZ330" s="269"/>
      <c r="DA330" s="269"/>
      <c r="DB330" s="269"/>
      <c r="DC330" s="269"/>
      <c r="DD330" s="269"/>
      <c r="DE330" s="269"/>
      <c r="DF330" s="269"/>
      <c r="DG330" s="269"/>
      <c r="DH330" s="269"/>
      <c r="DI330" s="269"/>
      <c r="DJ330" s="269"/>
      <c r="DK330" s="269"/>
      <c r="DL330" s="269"/>
      <c r="DM330" s="269"/>
      <c r="DN330" s="269"/>
      <c r="DO330" s="269"/>
      <c r="DP330" s="269"/>
      <c r="DQ330" s="269"/>
      <c r="DR330" s="269"/>
      <c r="DS330" s="269"/>
      <c r="DT330" s="269"/>
      <c r="DU330" s="269"/>
      <c r="DV330" s="269"/>
      <c r="DW330" s="269"/>
      <c r="DX330" s="269"/>
      <c r="DY330" s="269"/>
      <c r="DZ330" s="269"/>
      <c r="EA330" s="269"/>
      <c r="EB330" s="269"/>
      <c r="EC330" s="269"/>
      <c r="ED330" s="269"/>
      <c r="EE330" s="269"/>
      <c r="EF330" s="269"/>
      <c r="EG330" s="269"/>
      <c r="EH330" s="269"/>
      <c r="EI330" s="269"/>
      <c r="EJ330" s="269"/>
      <c r="EK330" s="269"/>
      <c r="EL330" s="269"/>
      <c r="EM330" s="269"/>
      <c r="EN330" s="269"/>
      <c r="EO330" s="269"/>
      <c r="EP330" s="269"/>
      <c r="EQ330" s="269"/>
      <c r="ER330" s="269"/>
      <c r="ES330" s="269"/>
      <c r="ET330" s="470"/>
      <c r="EU330" s="470"/>
      <c r="EV330" s="470"/>
      <c r="EW330" s="470"/>
      <c r="EX330" s="470"/>
      <c r="EY330" s="470"/>
      <c r="EZ330" s="470"/>
      <c r="FA330" s="470"/>
      <c r="FB330" s="470"/>
      <c r="FC330" s="470"/>
      <c r="FD330" s="470"/>
      <c r="FE330" s="470"/>
      <c r="FF330" s="470"/>
      <c r="FG330" s="470"/>
      <c r="FH330" s="470"/>
      <c r="FI330" s="470"/>
      <c r="FJ330" s="470"/>
      <c r="FK330" s="470"/>
      <c r="FL330" s="470"/>
      <c r="FM330" s="470"/>
      <c r="FN330" s="470"/>
      <c r="FO330" s="470"/>
      <c r="FP330" s="470"/>
      <c r="FQ330" s="269"/>
      <c r="FR330" s="543"/>
      <c r="FS330" s="269"/>
      <c r="FT330" s="544"/>
      <c r="FU330" s="545"/>
      <c r="FV330" s="80"/>
      <c r="FW330" s="80"/>
      <c r="FX330" s="80"/>
      <c r="FY330" s="80"/>
      <c r="FZ330" s="80"/>
      <c r="GA330" s="80"/>
      <c r="GB330" s="80"/>
      <c r="GC330" s="80"/>
      <c r="GD330" s="80"/>
      <c r="GE330" s="80"/>
      <c r="GF330" s="80"/>
      <c r="GG330" s="80"/>
      <c r="GH330" s="80"/>
      <c r="GI330" s="80"/>
      <c r="GJ330" s="80"/>
      <c r="GK330" s="80"/>
    </row>
    <row r="331" ht="15.75" customHeight="1">
      <c r="A331" s="572"/>
      <c r="B331" s="572"/>
      <c r="C331" s="269"/>
      <c r="D331" s="269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  <c r="AA331" s="80"/>
      <c r="AB331" s="80"/>
      <c r="AC331" s="80"/>
      <c r="AD331" s="80"/>
      <c r="AE331" s="269"/>
      <c r="AF331" s="269"/>
      <c r="AG331" s="269"/>
      <c r="AH331" s="269"/>
      <c r="AI331" s="269"/>
      <c r="AJ331" s="269"/>
      <c r="AK331" s="269"/>
      <c r="AL331" s="269"/>
      <c r="AM331" s="269"/>
      <c r="AN331" s="269"/>
      <c r="AO331" s="269"/>
      <c r="AP331" s="269"/>
      <c r="AQ331" s="269"/>
      <c r="AR331" s="269"/>
      <c r="AS331" s="269"/>
      <c r="AT331" s="269"/>
      <c r="AU331" s="269"/>
      <c r="AV331" s="269"/>
      <c r="AW331" s="269"/>
      <c r="AX331" s="269"/>
      <c r="AY331" s="269"/>
      <c r="AZ331" s="269"/>
      <c r="BA331" s="269"/>
      <c r="BB331" s="269"/>
      <c r="BC331" s="269"/>
      <c r="BD331" s="269"/>
      <c r="BE331" s="269"/>
      <c r="BF331" s="269"/>
      <c r="BG331" s="269"/>
      <c r="BH331" s="80"/>
      <c r="BI331" s="269"/>
      <c r="BJ331" s="269"/>
      <c r="BK331" s="269"/>
      <c r="BL331" s="269"/>
      <c r="BM331" s="269"/>
      <c r="BN331" s="269"/>
      <c r="BO331" s="269"/>
      <c r="BP331" s="269"/>
      <c r="BQ331" s="269"/>
      <c r="BR331" s="269"/>
      <c r="BS331" s="269"/>
      <c r="BT331" s="269"/>
      <c r="BU331" s="269"/>
      <c r="BV331" s="269"/>
      <c r="BW331" s="269"/>
      <c r="BX331" s="269"/>
      <c r="BY331" s="269"/>
      <c r="BZ331" s="269"/>
      <c r="CA331" s="269"/>
      <c r="CB331" s="269"/>
      <c r="CC331" s="269"/>
      <c r="CD331" s="269"/>
      <c r="CE331" s="269"/>
      <c r="CF331" s="269"/>
      <c r="CG331" s="269"/>
      <c r="CH331" s="269"/>
      <c r="CI331" s="269"/>
      <c r="CJ331" s="269"/>
      <c r="CK331" s="269"/>
      <c r="CL331" s="269"/>
      <c r="CM331" s="269"/>
      <c r="CN331" s="269"/>
      <c r="CO331" s="269"/>
      <c r="CP331" s="269"/>
      <c r="CQ331" s="269"/>
      <c r="CR331" s="269"/>
      <c r="CS331" s="269"/>
      <c r="CT331" s="269"/>
      <c r="CU331" s="269"/>
      <c r="CV331" s="269"/>
      <c r="CW331" s="269"/>
      <c r="CX331" s="269"/>
      <c r="CY331" s="269"/>
      <c r="CZ331" s="269"/>
      <c r="DA331" s="269"/>
      <c r="DB331" s="269"/>
      <c r="DC331" s="269"/>
      <c r="DD331" s="269"/>
      <c r="DE331" s="269"/>
      <c r="DF331" s="269"/>
      <c r="DG331" s="269"/>
      <c r="DH331" s="269"/>
      <c r="DI331" s="269"/>
      <c r="DJ331" s="269"/>
      <c r="DK331" s="269"/>
      <c r="DL331" s="269"/>
      <c r="DM331" s="269"/>
      <c r="DN331" s="269"/>
      <c r="DO331" s="269"/>
      <c r="DP331" s="269"/>
      <c r="DQ331" s="269"/>
      <c r="DR331" s="269"/>
      <c r="DS331" s="269"/>
      <c r="DT331" s="269"/>
      <c r="DU331" s="269"/>
      <c r="DV331" s="269"/>
      <c r="DW331" s="269"/>
      <c r="DX331" s="269"/>
      <c r="DY331" s="269"/>
      <c r="DZ331" s="269"/>
      <c r="EA331" s="269"/>
      <c r="EB331" s="269"/>
      <c r="EC331" s="269"/>
      <c r="ED331" s="269"/>
      <c r="EE331" s="269"/>
      <c r="EF331" s="269"/>
      <c r="EG331" s="269"/>
      <c r="EH331" s="269"/>
      <c r="EI331" s="269"/>
      <c r="EJ331" s="269"/>
      <c r="EK331" s="269"/>
      <c r="EL331" s="269"/>
      <c r="EM331" s="269"/>
      <c r="EN331" s="269"/>
      <c r="EO331" s="269"/>
      <c r="EP331" s="269"/>
      <c r="EQ331" s="269"/>
      <c r="ER331" s="269"/>
      <c r="ES331" s="269"/>
      <c r="ET331" s="470"/>
      <c r="EU331" s="470"/>
      <c r="EV331" s="470"/>
      <c r="EW331" s="470"/>
      <c r="EX331" s="470"/>
      <c r="EY331" s="470"/>
      <c r="EZ331" s="470"/>
      <c r="FA331" s="470"/>
      <c r="FB331" s="470"/>
      <c r="FC331" s="470"/>
      <c r="FD331" s="470"/>
      <c r="FE331" s="470"/>
      <c r="FF331" s="470"/>
      <c r="FG331" s="470"/>
      <c r="FH331" s="470"/>
      <c r="FI331" s="470"/>
      <c r="FJ331" s="470"/>
      <c r="FK331" s="470"/>
      <c r="FL331" s="470"/>
      <c r="FM331" s="470"/>
      <c r="FN331" s="470"/>
      <c r="FO331" s="470"/>
      <c r="FP331" s="470"/>
      <c r="FQ331" s="269"/>
      <c r="FR331" s="543"/>
      <c r="FS331" s="269"/>
      <c r="FT331" s="544"/>
      <c r="FU331" s="545"/>
      <c r="FV331" s="80"/>
      <c r="FW331" s="80"/>
      <c r="FX331" s="80"/>
      <c r="FY331" s="80"/>
      <c r="FZ331" s="80"/>
      <c r="GA331" s="80"/>
      <c r="GB331" s="80"/>
      <c r="GC331" s="80"/>
      <c r="GD331" s="80"/>
      <c r="GE331" s="80"/>
      <c r="GF331" s="80"/>
      <c r="GG331" s="80"/>
      <c r="GH331" s="80"/>
      <c r="GI331" s="80"/>
      <c r="GJ331" s="80"/>
      <c r="GK331" s="80"/>
    </row>
    <row r="332" ht="15.75" customHeight="1">
      <c r="A332" s="572"/>
      <c r="B332" s="572"/>
      <c r="C332" s="269"/>
      <c r="D332" s="269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  <c r="AA332" s="80"/>
      <c r="AB332" s="80"/>
      <c r="AC332" s="80"/>
      <c r="AD332" s="80"/>
      <c r="AE332" s="269"/>
      <c r="AF332" s="269"/>
      <c r="AG332" s="269"/>
      <c r="AH332" s="269"/>
      <c r="AI332" s="269"/>
      <c r="AJ332" s="269"/>
      <c r="AK332" s="269"/>
      <c r="AL332" s="269"/>
      <c r="AM332" s="269"/>
      <c r="AN332" s="269"/>
      <c r="AO332" s="269"/>
      <c r="AP332" s="269"/>
      <c r="AQ332" s="269"/>
      <c r="AR332" s="269"/>
      <c r="AS332" s="269"/>
      <c r="AT332" s="269"/>
      <c r="AU332" s="269"/>
      <c r="AV332" s="269"/>
      <c r="AW332" s="269"/>
      <c r="AX332" s="269"/>
      <c r="AY332" s="269"/>
      <c r="AZ332" s="269"/>
      <c r="BA332" s="269"/>
      <c r="BB332" s="269"/>
      <c r="BC332" s="269"/>
      <c r="BD332" s="269"/>
      <c r="BE332" s="269"/>
      <c r="BF332" s="269"/>
      <c r="BG332" s="269"/>
      <c r="BH332" s="80"/>
      <c r="BI332" s="269"/>
      <c r="BJ332" s="269"/>
      <c r="BK332" s="269"/>
      <c r="BL332" s="269"/>
      <c r="BM332" s="269"/>
      <c r="BN332" s="269"/>
      <c r="BO332" s="269"/>
      <c r="BP332" s="269"/>
      <c r="BQ332" s="269"/>
      <c r="BR332" s="269"/>
      <c r="BS332" s="269"/>
      <c r="BT332" s="269"/>
      <c r="BU332" s="269"/>
      <c r="BV332" s="269"/>
      <c r="BW332" s="269"/>
      <c r="BX332" s="269"/>
      <c r="BY332" s="269"/>
      <c r="BZ332" s="269"/>
      <c r="CA332" s="269"/>
      <c r="CB332" s="269"/>
      <c r="CC332" s="269"/>
      <c r="CD332" s="269"/>
      <c r="CE332" s="269"/>
      <c r="CF332" s="269"/>
      <c r="CG332" s="269"/>
      <c r="CH332" s="269"/>
      <c r="CI332" s="269"/>
      <c r="CJ332" s="269"/>
      <c r="CK332" s="269"/>
      <c r="CL332" s="269"/>
      <c r="CM332" s="269"/>
      <c r="CN332" s="269"/>
      <c r="CO332" s="269"/>
      <c r="CP332" s="269"/>
      <c r="CQ332" s="269"/>
      <c r="CR332" s="269"/>
      <c r="CS332" s="269"/>
      <c r="CT332" s="269"/>
      <c r="CU332" s="269"/>
      <c r="CV332" s="269"/>
      <c r="CW332" s="269"/>
      <c r="CX332" s="269"/>
      <c r="CY332" s="269"/>
      <c r="CZ332" s="269"/>
      <c r="DA332" s="269"/>
      <c r="DB332" s="269"/>
      <c r="DC332" s="269"/>
      <c r="DD332" s="269"/>
      <c r="DE332" s="269"/>
      <c r="DF332" s="269"/>
      <c r="DG332" s="269"/>
      <c r="DH332" s="269"/>
      <c r="DI332" s="269"/>
      <c r="DJ332" s="269"/>
      <c r="DK332" s="269"/>
      <c r="DL332" s="269"/>
      <c r="DM332" s="269"/>
      <c r="DN332" s="269"/>
      <c r="DO332" s="269"/>
      <c r="DP332" s="269"/>
      <c r="DQ332" s="269"/>
      <c r="DR332" s="269"/>
      <c r="DS332" s="269"/>
      <c r="DT332" s="269"/>
      <c r="DU332" s="269"/>
      <c r="DV332" s="269"/>
      <c r="DW332" s="269"/>
      <c r="DX332" s="269"/>
      <c r="DY332" s="269"/>
      <c r="DZ332" s="269"/>
      <c r="EA332" s="269"/>
      <c r="EB332" s="269"/>
      <c r="EC332" s="269"/>
      <c r="ED332" s="269"/>
      <c r="EE332" s="269"/>
      <c r="EF332" s="269"/>
      <c r="EG332" s="269"/>
      <c r="EH332" s="269"/>
      <c r="EI332" s="269"/>
      <c r="EJ332" s="269"/>
      <c r="EK332" s="269"/>
      <c r="EL332" s="269"/>
      <c r="EM332" s="269"/>
      <c r="EN332" s="269"/>
      <c r="EO332" s="269"/>
      <c r="EP332" s="269"/>
      <c r="EQ332" s="269"/>
      <c r="ER332" s="269"/>
      <c r="ES332" s="269"/>
      <c r="ET332" s="470"/>
      <c r="EU332" s="470"/>
      <c r="EV332" s="470"/>
      <c r="EW332" s="470"/>
      <c r="EX332" s="470"/>
      <c r="EY332" s="470"/>
      <c r="EZ332" s="470"/>
      <c r="FA332" s="470"/>
      <c r="FB332" s="470"/>
      <c r="FC332" s="470"/>
      <c r="FD332" s="470"/>
      <c r="FE332" s="470"/>
      <c r="FF332" s="470"/>
      <c r="FG332" s="470"/>
      <c r="FH332" s="470"/>
      <c r="FI332" s="470"/>
      <c r="FJ332" s="470"/>
      <c r="FK332" s="470"/>
      <c r="FL332" s="470"/>
      <c r="FM332" s="470"/>
      <c r="FN332" s="470"/>
      <c r="FO332" s="470"/>
      <c r="FP332" s="470"/>
      <c r="FQ332" s="269"/>
      <c r="FR332" s="543"/>
      <c r="FS332" s="269"/>
      <c r="FT332" s="544"/>
      <c r="FU332" s="545"/>
      <c r="FV332" s="80"/>
      <c r="FW332" s="80"/>
      <c r="FX332" s="80"/>
      <c r="FY332" s="80"/>
      <c r="FZ332" s="80"/>
      <c r="GA332" s="80"/>
      <c r="GB332" s="80"/>
      <c r="GC332" s="80"/>
      <c r="GD332" s="80"/>
      <c r="GE332" s="80"/>
      <c r="GF332" s="80"/>
      <c r="GG332" s="80"/>
      <c r="GH332" s="80"/>
      <c r="GI332" s="80"/>
      <c r="GJ332" s="80"/>
      <c r="GK332" s="80"/>
    </row>
    <row r="333" ht="15.75" customHeight="1">
      <c r="A333" s="572"/>
      <c r="B333" s="572"/>
      <c r="C333" s="269"/>
      <c r="D333" s="269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  <c r="AA333" s="80"/>
      <c r="AB333" s="80"/>
      <c r="AC333" s="80"/>
      <c r="AD333" s="80"/>
      <c r="AE333" s="269"/>
      <c r="AF333" s="269"/>
      <c r="AG333" s="269"/>
      <c r="AH333" s="269"/>
      <c r="AI333" s="269"/>
      <c r="AJ333" s="269"/>
      <c r="AK333" s="269"/>
      <c r="AL333" s="269"/>
      <c r="AM333" s="269"/>
      <c r="AN333" s="269"/>
      <c r="AO333" s="269"/>
      <c r="AP333" s="269"/>
      <c r="AQ333" s="269"/>
      <c r="AR333" s="269"/>
      <c r="AS333" s="269"/>
      <c r="AT333" s="269"/>
      <c r="AU333" s="269"/>
      <c r="AV333" s="269"/>
      <c r="AW333" s="269"/>
      <c r="AX333" s="269"/>
      <c r="AY333" s="269"/>
      <c r="AZ333" s="269"/>
      <c r="BA333" s="269"/>
      <c r="BB333" s="269"/>
      <c r="BC333" s="269"/>
      <c r="BD333" s="269"/>
      <c r="BE333" s="269"/>
      <c r="BF333" s="269"/>
      <c r="BG333" s="269"/>
      <c r="BH333" s="80"/>
      <c r="BI333" s="269"/>
      <c r="BJ333" s="269"/>
      <c r="BK333" s="269"/>
      <c r="BL333" s="269"/>
      <c r="BM333" s="269"/>
      <c r="BN333" s="269"/>
      <c r="BO333" s="269"/>
      <c r="BP333" s="269"/>
      <c r="BQ333" s="269"/>
      <c r="BR333" s="269"/>
      <c r="BS333" s="269"/>
      <c r="BT333" s="269"/>
      <c r="BU333" s="269"/>
      <c r="BV333" s="269"/>
      <c r="BW333" s="269"/>
      <c r="BX333" s="269"/>
      <c r="BY333" s="269"/>
      <c r="BZ333" s="269"/>
      <c r="CA333" s="269"/>
      <c r="CB333" s="269"/>
      <c r="CC333" s="269"/>
      <c r="CD333" s="269"/>
      <c r="CE333" s="269"/>
      <c r="CF333" s="269"/>
      <c r="CG333" s="269"/>
      <c r="CH333" s="269"/>
      <c r="CI333" s="269"/>
      <c r="CJ333" s="269"/>
      <c r="CK333" s="269"/>
      <c r="CL333" s="269"/>
      <c r="CM333" s="269"/>
      <c r="CN333" s="269"/>
      <c r="CO333" s="269"/>
      <c r="CP333" s="269"/>
      <c r="CQ333" s="269"/>
      <c r="CR333" s="269"/>
      <c r="CS333" s="269"/>
      <c r="CT333" s="269"/>
      <c r="CU333" s="269"/>
      <c r="CV333" s="269"/>
      <c r="CW333" s="269"/>
      <c r="CX333" s="269"/>
      <c r="CY333" s="269"/>
      <c r="CZ333" s="269"/>
      <c r="DA333" s="269"/>
      <c r="DB333" s="269"/>
      <c r="DC333" s="269"/>
      <c r="DD333" s="269"/>
      <c r="DE333" s="269"/>
      <c r="DF333" s="269"/>
      <c r="DG333" s="269"/>
      <c r="DH333" s="269"/>
      <c r="DI333" s="269"/>
      <c r="DJ333" s="269"/>
      <c r="DK333" s="269"/>
      <c r="DL333" s="269"/>
      <c r="DM333" s="269"/>
      <c r="DN333" s="269"/>
      <c r="DO333" s="269"/>
      <c r="DP333" s="269"/>
      <c r="DQ333" s="269"/>
      <c r="DR333" s="269"/>
      <c r="DS333" s="269"/>
      <c r="DT333" s="269"/>
      <c r="DU333" s="269"/>
      <c r="DV333" s="269"/>
      <c r="DW333" s="269"/>
      <c r="DX333" s="269"/>
      <c r="DY333" s="269"/>
      <c r="DZ333" s="269"/>
      <c r="EA333" s="269"/>
      <c r="EB333" s="269"/>
      <c r="EC333" s="269"/>
      <c r="ED333" s="269"/>
      <c r="EE333" s="269"/>
      <c r="EF333" s="269"/>
      <c r="EG333" s="269"/>
      <c r="EH333" s="269"/>
      <c r="EI333" s="269"/>
      <c r="EJ333" s="269"/>
      <c r="EK333" s="269"/>
      <c r="EL333" s="269"/>
      <c r="EM333" s="269"/>
      <c r="EN333" s="269"/>
      <c r="EO333" s="269"/>
      <c r="EP333" s="269"/>
      <c r="EQ333" s="269"/>
      <c r="ER333" s="269"/>
      <c r="ES333" s="269"/>
      <c r="ET333" s="470"/>
      <c r="EU333" s="470"/>
      <c r="EV333" s="470"/>
      <c r="EW333" s="470"/>
      <c r="EX333" s="470"/>
      <c r="EY333" s="470"/>
      <c r="EZ333" s="470"/>
      <c r="FA333" s="470"/>
      <c r="FB333" s="470"/>
      <c r="FC333" s="470"/>
      <c r="FD333" s="470"/>
      <c r="FE333" s="470"/>
      <c r="FF333" s="470"/>
      <c r="FG333" s="470"/>
      <c r="FH333" s="470"/>
      <c r="FI333" s="470"/>
      <c r="FJ333" s="470"/>
      <c r="FK333" s="470"/>
      <c r="FL333" s="470"/>
      <c r="FM333" s="470"/>
      <c r="FN333" s="470"/>
      <c r="FO333" s="470"/>
      <c r="FP333" s="470"/>
      <c r="FQ333" s="269"/>
      <c r="FR333" s="543"/>
      <c r="FS333" s="269"/>
      <c r="FT333" s="544"/>
      <c r="FU333" s="545"/>
      <c r="FV333" s="80"/>
      <c r="FW333" s="80"/>
      <c r="FX333" s="80"/>
      <c r="FY333" s="80"/>
      <c r="FZ333" s="80"/>
      <c r="GA333" s="80"/>
      <c r="GB333" s="80"/>
      <c r="GC333" s="80"/>
      <c r="GD333" s="80"/>
      <c r="GE333" s="80"/>
      <c r="GF333" s="80"/>
      <c r="GG333" s="80"/>
      <c r="GH333" s="80"/>
      <c r="GI333" s="80"/>
      <c r="GJ333" s="80"/>
      <c r="GK333" s="80"/>
    </row>
    <row r="334" ht="15.75" customHeight="1">
      <c r="A334" s="572"/>
      <c r="B334" s="572"/>
      <c r="C334" s="269"/>
      <c r="D334" s="269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  <c r="AA334" s="80"/>
      <c r="AB334" s="80"/>
      <c r="AC334" s="80"/>
      <c r="AD334" s="80"/>
      <c r="AE334" s="269"/>
      <c r="AF334" s="269"/>
      <c r="AG334" s="269"/>
      <c r="AH334" s="269"/>
      <c r="AI334" s="269"/>
      <c r="AJ334" s="269"/>
      <c r="AK334" s="269"/>
      <c r="AL334" s="269"/>
      <c r="AM334" s="269"/>
      <c r="AN334" s="269"/>
      <c r="AO334" s="269"/>
      <c r="AP334" s="269"/>
      <c r="AQ334" s="269"/>
      <c r="AR334" s="269"/>
      <c r="AS334" s="269"/>
      <c r="AT334" s="269"/>
      <c r="AU334" s="269"/>
      <c r="AV334" s="269"/>
      <c r="AW334" s="269"/>
      <c r="AX334" s="269"/>
      <c r="AY334" s="269"/>
      <c r="AZ334" s="269"/>
      <c r="BA334" s="269"/>
      <c r="BB334" s="269"/>
      <c r="BC334" s="269"/>
      <c r="BD334" s="269"/>
      <c r="BE334" s="269"/>
      <c r="BF334" s="269"/>
      <c r="BG334" s="269"/>
      <c r="BH334" s="80"/>
      <c r="BI334" s="269"/>
      <c r="BJ334" s="269"/>
      <c r="BK334" s="269"/>
      <c r="BL334" s="269"/>
      <c r="BM334" s="269"/>
      <c r="BN334" s="269"/>
      <c r="BO334" s="269"/>
      <c r="BP334" s="269"/>
      <c r="BQ334" s="269"/>
      <c r="BR334" s="269"/>
      <c r="BS334" s="269"/>
      <c r="BT334" s="269"/>
      <c r="BU334" s="269"/>
      <c r="BV334" s="269"/>
      <c r="BW334" s="269"/>
      <c r="BX334" s="269"/>
      <c r="BY334" s="269"/>
      <c r="BZ334" s="269"/>
      <c r="CA334" s="269"/>
      <c r="CB334" s="269"/>
      <c r="CC334" s="269"/>
      <c r="CD334" s="269"/>
      <c r="CE334" s="269"/>
      <c r="CF334" s="269"/>
      <c r="CG334" s="269"/>
      <c r="CH334" s="269"/>
      <c r="CI334" s="269"/>
      <c r="CJ334" s="269"/>
      <c r="CK334" s="269"/>
      <c r="CL334" s="269"/>
      <c r="CM334" s="269"/>
      <c r="CN334" s="269"/>
      <c r="CO334" s="269"/>
      <c r="CP334" s="269"/>
      <c r="CQ334" s="269"/>
      <c r="CR334" s="269"/>
      <c r="CS334" s="269"/>
      <c r="CT334" s="269"/>
      <c r="CU334" s="269"/>
      <c r="CV334" s="269"/>
      <c r="CW334" s="269"/>
      <c r="CX334" s="269"/>
      <c r="CY334" s="269"/>
      <c r="CZ334" s="269"/>
      <c r="DA334" s="269"/>
      <c r="DB334" s="269"/>
      <c r="DC334" s="269"/>
      <c r="DD334" s="269"/>
      <c r="DE334" s="269"/>
      <c r="DF334" s="269"/>
      <c r="DG334" s="269"/>
      <c r="DH334" s="269"/>
      <c r="DI334" s="269"/>
      <c r="DJ334" s="269"/>
      <c r="DK334" s="269"/>
      <c r="DL334" s="269"/>
      <c r="DM334" s="269"/>
      <c r="DN334" s="269"/>
      <c r="DO334" s="269"/>
      <c r="DP334" s="269"/>
      <c r="DQ334" s="269"/>
      <c r="DR334" s="269"/>
      <c r="DS334" s="269"/>
      <c r="DT334" s="269"/>
      <c r="DU334" s="269"/>
      <c r="DV334" s="269"/>
      <c r="DW334" s="269"/>
      <c r="DX334" s="269"/>
      <c r="DY334" s="269"/>
      <c r="DZ334" s="269"/>
      <c r="EA334" s="269"/>
      <c r="EB334" s="269"/>
      <c r="EC334" s="269"/>
      <c r="ED334" s="269"/>
      <c r="EE334" s="269"/>
      <c r="EF334" s="269"/>
      <c r="EG334" s="269"/>
      <c r="EH334" s="269"/>
      <c r="EI334" s="269"/>
      <c r="EJ334" s="269"/>
      <c r="EK334" s="269"/>
      <c r="EL334" s="269"/>
      <c r="EM334" s="269"/>
      <c r="EN334" s="269"/>
      <c r="EO334" s="269"/>
      <c r="EP334" s="269"/>
      <c r="EQ334" s="269"/>
      <c r="ER334" s="269"/>
      <c r="ES334" s="269"/>
      <c r="ET334" s="470"/>
      <c r="EU334" s="470"/>
      <c r="EV334" s="470"/>
      <c r="EW334" s="470"/>
      <c r="EX334" s="470"/>
      <c r="EY334" s="470"/>
      <c r="EZ334" s="470"/>
      <c r="FA334" s="470"/>
      <c r="FB334" s="470"/>
      <c r="FC334" s="470"/>
      <c r="FD334" s="470"/>
      <c r="FE334" s="470"/>
      <c r="FF334" s="470"/>
      <c r="FG334" s="470"/>
      <c r="FH334" s="470"/>
      <c r="FI334" s="470"/>
      <c r="FJ334" s="470"/>
      <c r="FK334" s="470"/>
      <c r="FL334" s="470"/>
      <c r="FM334" s="470"/>
      <c r="FN334" s="470"/>
      <c r="FO334" s="470"/>
      <c r="FP334" s="470"/>
      <c r="FQ334" s="269"/>
      <c r="FR334" s="543"/>
      <c r="FS334" s="269"/>
      <c r="FT334" s="544"/>
      <c r="FU334" s="545"/>
      <c r="FV334" s="80"/>
      <c r="FW334" s="80"/>
      <c r="FX334" s="80"/>
      <c r="FY334" s="80"/>
      <c r="FZ334" s="80"/>
      <c r="GA334" s="80"/>
      <c r="GB334" s="80"/>
      <c r="GC334" s="80"/>
      <c r="GD334" s="80"/>
      <c r="GE334" s="80"/>
      <c r="GF334" s="80"/>
      <c r="GG334" s="80"/>
      <c r="GH334" s="80"/>
      <c r="GI334" s="80"/>
      <c r="GJ334" s="80"/>
      <c r="GK334" s="80"/>
    </row>
    <row r="335" ht="15.75" customHeight="1">
      <c r="A335" s="572"/>
      <c r="B335" s="572"/>
      <c r="C335" s="269"/>
      <c r="D335" s="269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  <c r="AA335" s="80"/>
      <c r="AB335" s="80"/>
      <c r="AC335" s="80"/>
      <c r="AD335" s="80"/>
      <c r="AE335" s="269"/>
      <c r="AF335" s="269"/>
      <c r="AG335" s="269"/>
      <c r="AH335" s="269"/>
      <c r="AI335" s="269"/>
      <c r="AJ335" s="269"/>
      <c r="AK335" s="269"/>
      <c r="AL335" s="269"/>
      <c r="AM335" s="269"/>
      <c r="AN335" s="269"/>
      <c r="AO335" s="269"/>
      <c r="AP335" s="269"/>
      <c r="AQ335" s="269"/>
      <c r="AR335" s="269"/>
      <c r="AS335" s="269"/>
      <c r="AT335" s="269"/>
      <c r="AU335" s="269"/>
      <c r="AV335" s="269"/>
      <c r="AW335" s="269"/>
      <c r="AX335" s="269"/>
      <c r="AY335" s="269"/>
      <c r="AZ335" s="269"/>
      <c r="BA335" s="269"/>
      <c r="BB335" s="269"/>
      <c r="BC335" s="269"/>
      <c r="BD335" s="269"/>
      <c r="BE335" s="269"/>
      <c r="BF335" s="269"/>
      <c r="BG335" s="269"/>
      <c r="BH335" s="80"/>
      <c r="BI335" s="269"/>
      <c r="BJ335" s="269"/>
      <c r="BK335" s="269"/>
      <c r="BL335" s="269"/>
      <c r="BM335" s="269"/>
      <c r="BN335" s="269"/>
      <c r="BO335" s="269"/>
      <c r="BP335" s="269"/>
      <c r="BQ335" s="269"/>
      <c r="BR335" s="269"/>
      <c r="BS335" s="269"/>
      <c r="BT335" s="269"/>
      <c r="BU335" s="269"/>
      <c r="BV335" s="269"/>
      <c r="BW335" s="269"/>
      <c r="BX335" s="269"/>
      <c r="BY335" s="269"/>
      <c r="BZ335" s="269"/>
      <c r="CA335" s="269"/>
      <c r="CB335" s="269"/>
      <c r="CC335" s="269"/>
      <c r="CD335" s="269"/>
      <c r="CE335" s="269"/>
      <c r="CF335" s="269"/>
      <c r="CG335" s="269"/>
      <c r="CH335" s="269"/>
      <c r="CI335" s="269"/>
      <c r="CJ335" s="269"/>
      <c r="CK335" s="269"/>
      <c r="CL335" s="269"/>
      <c r="CM335" s="269"/>
      <c r="CN335" s="269"/>
      <c r="CO335" s="269"/>
      <c r="CP335" s="269"/>
      <c r="CQ335" s="269"/>
      <c r="CR335" s="269"/>
      <c r="CS335" s="269"/>
      <c r="CT335" s="269"/>
      <c r="CU335" s="269"/>
      <c r="CV335" s="269"/>
      <c r="CW335" s="269"/>
      <c r="CX335" s="269"/>
      <c r="CY335" s="269"/>
      <c r="CZ335" s="269"/>
      <c r="DA335" s="269"/>
      <c r="DB335" s="269"/>
      <c r="DC335" s="269"/>
      <c r="DD335" s="269"/>
      <c r="DE335" s="269"/>
      <c r="DF335" s="269"/>
      <c r="DG335" s="269"/>
      <c r="DH335" s="269"/>
      <c r="DI335" s="269"/>
      <c r="DJ335" s="269"/>
      <c r="DK335" s="269"/>
      <c r="DL335" s="269"/>
      <c r="DM335" s="269"/>
      <c r="DN335" s="269"/>
      <c r="DO335" s="269"/>
      <c r="DP335" s="269"/>
      <c r="DQ335" s="269"/>
      <c r="DR335" s="269"/>
      <c r="DS335" s="269"/>
      <c r="DT335" s="269"/>
      <c r="DU335" s="269"/>
      <c r="DV335" s="269"/>
      <c r="DW335" s="269"/>
      <c r="DX335" s="269"/>
      <c r="DY335" s="269"/>
      <c r="DZ335" s="269"/>
      <c r="EA335" s="269"/>
      <c r="EB335" s="269"/>
      <c r="EC335" s="269"/>
      <c r="ED335" s="269"/>
      <c r="EE335" s="269"/>
      <c r="EF335" s="269"/>
      <c r="EG335" s="269"/>
      <c r="EH335" s="269"/>
      <c r="EI335" s="269"/>
      <c r="EJ335" s="269"/>
      <c r="EK335" s="269"/>
      <c r="EL335" s="269"/>
      <c r="EM335" s="269"/>
      <c r="EN335" s="269"/>
      <c r="EO335" s="269"/>
      <c r="EP335" s="269"/>
      <c r="EQ335" s="269"/>
      <c r="ER335" s="269"/>
      <c r="ES335" s="269"/>
      <c r="ET335" s="470"/>
      <c r="EU335" s="470"/>
      <c r="EV335" s="470"/>
      <c r="EW335" s="470"/>
      <c r="EX335" s="470"/>
      <c r="EY335" s="470"/>
      <c r="EZ335" s="470"/>
      <c r="FA335" s="470"/>
      <c r="FB335" s="470"/>
      <c r="FC335" s="470"/>
      <c r="FD335" s="470"/>
      <c r="FE335" s="470"/>
      <c r="FF335" s="470"/>
      <c r="FG335" s="470"/>
      <c r="FH335" s="470"/>
      <c r="FI335" s="470"/>
      <c r="FJ335" s="470"/>
      <c r="FK335" s="470"/>
      <c r="FL335" s="470"/>
      <c r="FM335" s="470"/>
      <c r="FN335" s="470"/>
      <c r="FO335" s="470"/>
      <c r="FP335" s="470"/>
      <c r="FQ335" s="269"/>
      <c r="FR335" s="543"/>
      <c r="FS335" s="269"/>
      <c r="FT335" s="544"/>
      <c r="FU335" s="545"/>
      <c r="FV335" s="80"/>
      <c r="FW335" s="80"/>
      <c r="FX335" s="80"/>
      <c r="FY335" s="80"/>
      <c r="FZ335" s="80"/>
      <c r="GA335" s="80"/>
      <c r="GB335" s="80"/>
      <c r="GC335" s="80"/>
      <c r="GD335" s="80"/>
      <c r="GE335" s="80"/>
      <c r="GF335" s="80"/>
      <c r="GG335" s="80"/>
      <c r="GH335" s="80"/>
      <c r="GI335" s="80"/>
      <c r="GJ335" s="80"/>
      <c r="GK335" s="80"/>
    </row>
    <row r="336" ht="15.75" customHeight="1">
      <c r="A336" s="572"/>
      <c r="B336" s="572"/>
      <c r="C336" s="269"/>
      <c r="D336" s="269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  <c r="AA336" s="80"/>
      <c r="AB336" s="80"/>
      <c r="AC336" s="80"/>
      <c r="AD336" s="80"/>
      <c r="AE336" s="269"/>
      <c r="AF336" s="269"/>
      <c r="AG336" s="269"/>
      <c r="AH336" s="269"/>
      <c r="AI336" s="269"/>
      <c r="AJ336" s="269"/>
      <c r="AK336" s="269"/>
      <c r="AL336" s="269"/>
      <c r="AM336" s="269"/>
      <c r="AN336" s="269"/>
      <c r="AO336" s="269"/>
      <c r="AP336" s="269"/>
      <c r="AQ336" s="269"/>
      <c r="AR336" s="269"/>
      <c r="AS336" s="269"/>
      <c r="AT336" s="269"/>
      <c r="AU336" s="269"/>
      <c r="AV336" s="269"/>
      <c r="AW336" s="269"/>
      <c r="AX336" s="269"/>
      <c r="AY336" s="269"/>
      <c r="AZ336" s="269"/>
      <c r="BA336" s="269"/>
      <c r="BB336" s="269"/>
      <c r="BC336" s="269"/>
      <c r="BD336" s="269"/>
      <c r="BE336" s="269"/>
      <c r="BF336" s="269"/>
      <c r="BG336" s="269"/>
      <c r="BH336" s="80"/>
      <c r="BI336" s="269"/>
      <c r="BJ336" s="269"/>
      <c r="BK336" s="269"/>
      <c r="BL336" s="269"/>
      <c r="BM336" s="269"/>
      <c r="BN336" s="269"/>
      <c r="BO336" s="269"/>
      <c r="BP336" s="269"/>
      <c r="BQ336" s="269"/>
      <c r="BR336" s="269"/>
      <c r="BS336" s="269"/>
      <c r="BT336" s="269"/>
      <c r="BU336" s="269"/>
      <c r="BV336" s="269"/>
      <c r="BW336" s="269"/>
      <c r="BX336" s="269"/>
      <c r="BY336" s="269"/>
      <c r="BZ336" s="269"/>
      <c r="CA336" s="269"/>
      <c r="CB336" s="269"/>
      <c r="CC336" s="269"/>
      <c r="CD336" s="269"/>
      <c r="CE336" s="269"/>
      <c r="CF336" s="269"/>
      <c r="CG336" s="269"/>
      <c r="CH336" s="269"/>
      <c r="CI336" s="269"/>
      <c r="CJ336" s="269"/>
      <c r="CK336" s="269"/>
      <c r="CL336" s="269"/>
      <c r="CM336" s="269"/>
      <c r="CN336" s="269"/>
      <c r="CO336" s="269"/>
      <c r="CP336" s="269"/>
      <c r="CQ336" s="269"/>
      <c r="CR336" s="269"/>
      <c r="CS336" s="269"/>
      <c r="CT336" s="269"/>
      <c r="CU336" s="269"/>
      <c r="CV336" s="269"/>
      <c r="CW336" s="269"/>
      <c r="CX336" s="269"/>
      <c r="CY336" s="269"/>
      <c r="CZ336" s="269"/>
      <c r="DA336" s="269"/>
      <c r="DB336" s="269"/>
      <c r="DC336" s="269"/>
      <c r="DD336" s="269"/>
      <c r="DE336" s="269"/>
      <c r="DF336" s="269"/>
      <c r="DG336" s="269"/>
      <c r="DH336" s="269"/>
      <c r="DI336" s="269"/>
      <c r="DJ336" s="269"/>
      <c r="DK336" s="269"/>
      <c r="DL336" s="269"/>
      <c r="DM336" s="269"/>
      <c r="DN336" s="269"/>
      <c r="DO336" s="269"/>
      <c r="DP336" s="269"/>
      <c r="DQ336" s="269"/>
      <c r="DR336" s="269"/>
      <c r="DS336" s="269"/>
      <c r="DT336" s="269"/>
      <c r="DU336" s="269"/>
      <c r="DV336" s="269"/>
      <c r="DW336" s="269"/>
      <c r="DX336" s="269"/>
      <c r="DY336" s="269"/>
      <c r="DZ336" s="269"/>
      <c r="EA336" s="269"/>
      <c r="EB336" s="269"/>
      <c r="EC336" s="269"/>
      <c r="ED336" s="269"/>
      <c r="EE336" s="269"/>
      <c r="EF336" s="269"/>
      <c r="EG336" s="269"/>
      <c r="EH336" s="269"/>
      <c r="EI336" s="269"/>
      <c r="EJ336" s="269"/>
      <c r="EK336" s="269"/>
      <c r="EL336" s="269"/>
      <c r="EM336" s="269"/>
      <c r="EN336" s="269"/>
      <c r="EO336" s="269"/>
      <c r="EP336" s="269"/>
      <c r="EQ336" s="269"/>
      <c r="ER336" s="269"/>
      <c r="ES336" s="269"/>
      <c r="ET336" s="470"/>
      <c r="EU336" s="470"/>
      <c r="EV336" s="470"/>
      <c r="EW336" s="470"/>
      <c r="EX336" s="470"/>
      <c r="EY336" s="470"/>
      <c r="EZ336" s="470"/>
      <c r="FA336" s="470"/>
      <c r="FB336" s="470"/>
      <c r="FC336" s="470"/>
      <c r="FD336" s="470"/>
      <c r="FE336" s="470"/>
      <c r="FF336" s="470"/>
      <c r="FG336" s="470"/>
      <c r="FH336" s="470"/>
      <c r="FI336" s="470"/>
      <c r="FJ336" s="470"/>
      <c r="FK336" s="470"/>
      <c r="FL336" s="470"/>
      <c r="FM336" s="470"/>
      <c r="FN336" s="470"/>
      <c r="FO336" s="470"/>
      <c r="FP336" s="470"/>
      <c r="FQ336" s="269"/>
      <c r="FR336" s="543"/>
      <c r="FS336" s="269"/>
      <c r="FT336" s="544"/>
      <c r="FU336" s="545"/>
      <c r="FV336" s="80"/>
      <c r="FW336" s="80"/>
      <c r="FX336" s="80"/>
      <c r="FY336" s="80"/>
      <c r="FZ336" s="80"/>
      <c r="GA336" s="80"/>
      <c r="GB336" s="80"/>
      <c r="GC336" s="80"/>
      <c r="GD336" s="80"/>
      <c r="GE336" s="80"/>
      <c r="GF336" s="80"/>
      <c r="GG336" s="80"/>
      <c r="GH336" s="80"/>
      <c r="GI336" s="80"/>
      <c r="GJ336" s="80"/>
      <c r="GK336" s="80"/>
    </row>
    <row r="337" ht="15.75" customHeight="1">
      <c r="A337" s="572"/>
      <c r="B337" s="572"/>
      <c r="C337" s="269"/>
      <c r="D337" s="269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  <c r="AA337" s="80"/>
      <c r="AB337" s="80"/>
      <c r="AC337" s="80"/>
      <c r="AD337" s="80"/>
      <c r="AE337" s="269"/>
      <c r="AF337" s="269"/>
      <c r="AG337" s="269"/>
      <c r="AH337" s="269"/>
      <c r="AI337" s="269"/>
      <c r="AJ337" s="269"/>
      <c r="AK337" s="269"/>
      <c r="AL337" s="269"/>
      <c r="AM337" s="269"/>
      <c r="AN337" s="269"/>
      <c r="AO337" s="269"/>
      <c r="AP337" s="269"/>
      <c r="AQ337" s="269"/>
      <c r="AR337" s="269"/>
      <c r="AS337" s="269"/>
      <c r="AT337" s="269"/>
      <c r="AU337" s="269"/>
      <c r="AV337" s="269"/>
      <c r="AW337" s="269"/>
      <c r="AX337" s="269"/>
      <c r="AY337" s="269"/>
      <c r="AZ337" s="269"/>
      <c r="BA337" s="269"/>
      <c r="BB337" s="269"/>
      <c r="BC337" s="269"/>
      <c r="BD337" s="269"/>
      <c r="BE337" s="269"/>
      <c r="BF337" s="269"/>
      <c r="BG337" s="269"/>
      <c r="BH337" s="80"/>
      <c r="BI337" s="269"/>
      <c r="BJ337" s="269"/>
      <c r="BK337" s="269"/>
      <c r="BL337" s="269"/>
      <c r="BM337" s="269"/>
      <c r="BN337" s="269"/>
      <c r="BO337" s="269"/>
      <c r="BP337" s="269"/>
      <c r="BQ337" s="269"/>
      <c r="BR337" s="269"/>
      <c r="BS337" s="269"/>
      <c r="BT337" s="269"/>
      <c r="BU337" s="269"/>
      <c r="BV337" s="269"/>
      <c r="BW337" s="269"/>
      <c r="BX337" s="269"/>
      <c r="BY337" s="269"/>
      <c r="BZ337" s="269"/>
      <c r="CA337" s="269"/>
      <c r="CB337" s="269"/>
      <c r="CC337" s="269"/>
      <c r="CD337" s="269"/>
      <c r="CE337" s="269"/>
      <c r="CF337" s="269"/>
      <c r="CG337" s="269"/>
      <c r="CH337" s="269"/>
      <c r="CI337" s="269"/>
      <c r="CJ337" s="269"/>
      <c r="CK337" s="269"/>
      <c r="CL337" s="269"/>
      <c r="CM337" s="269"/>
      <c r="CN337" s="269"/>
      <c r="CO337" s="269"/>
      <c r="CP337" s="269"/>
      <c r="CQ337" s="269"/>
      <c r="CR337" s="269"/>
      <c r="CS337" s="269"/>
      <c r="CT337" s="269"/>
      <c r="CU337" s="269"/>
      <c r="CV337" s="269"/>
      <c r="CW337" s="269"/>
      <c r="CX337" s="269"/>
      <c r="CY337" s="269"/>
      <c r="CZ337" s="269"/>
      <c r="DA337" s="269"/>
      <c r="DB337" s="269"/>
      <c r="DC337" s="269"/>
      <c r="DD337" s="269"/>
      <c r="DE337" s="269"/>
      <c r="DF337" s="269"/>
      <c r="DG337" s="269"/>
      <c r="DH337" s="269"/>
      <c r="DI337" s="269"/>
      <c r="DJ337" s="269"/>
      <c r="DK337" s="269"/>
      <c r="DL337" s="269"/>
      <c r="DM337" s="269"/>
      <c r="DN337" s="269"/>
      <c r="DO337" s="269"/>
      <c r="DP337" s="269"/>
      <c r="DQ337" s="269"/>
      <c r="DR337" s="269"/>
      <c r="DS337" s="269"/>
      <c r="DT337" s="269"/>
      <c r="DU337" s="269"/>
      <c r="DV337" s="269"/>
      <c r="DW337" s="269"/>
      <c r="DX337" s="269"/>
      <c r="DY337" s="269"/>
      <c r="DZ337" s="269"/>
      <c r="EA337" s="269"/>
      <c r="EB337" s="269"/>
      <c r="EC337" s="269"/>
      <c r="ED337" s="269"/>
      <c r="EE337" s="269"/>
      <c r="EF337" s="269"/>
      <c r="EG337" s="269"/>
      <c r="EH337" s="269"/>
      <c r="EI337" s="269"/>
      <c r="EJ337" s="269"/>
      <c r="EK337" s="269"/>
      <c r="EL337" s="269"/>
      <c r="EM337" s="269"/>
      <c r="EN337" s="269"/>
      <c r="EO337" s="269"/>
      <c r="EP337" s="269"/>
      <c r="EQ337" s="269"/>
      <c r="ER337" s="269"/>
      <c r="ES337" s="269"/>
      <c r="ET337" s="470"/>
      <c r="EU337" s="470"/>
      <c r="EV337" s="470"/>
      <c r="EW337" s="470"/>
      <c r="EX337" s="470"/>
      <c r="EY337" s="470"/>
      <c r="EZ337" s="470"/>
      <c r="FA337" s="470"/>
      <c r="FB337" s="470"/>
      <c r="FC337" s="470"/>
      <c r="FD337" s="470"/>
      <c r="FE337" s="470"/>
      <c r="FF337" s="470"/>
      <c r="FG337" s="470"/>
      <c r="FH337" s="470"/>
      <c r="FI337" s="470"/>
      <c r="FJ337" s="470"/>
      <c r="FK337" s="470"/>
      <c r="FL337" s="470"/>
      <c r="FM337" s="470"/>
      <c r="FN337" s="470"/>
      <c r="FO337" s="470"/>
      <c r="FP337" s="470"/>
      <c r="FQ337" s="269"/>
      <c r="FR337" s="543"/>
      <c r="FS337" s="269"/>
      <c r="FT337" s="544"/>
      <c r="FU337" s="545"/>
      <c r="FV337" s="80"/>
      <c r="FW337" s="80"/>
      <c r="FX337" s="80"/>
      <c r="FY337" s="80"/>
      <c r="FZ337" s="80"/>
      <c r="GA337" s="80"/>
      <c r="GB337" s="80"/>
      <c r="GC337" s="80"/>
      <c r="GD337" s="80"/>
      <c r="GE337" s="80"/>
      <c r="GF337" s="80"/>
      <c r="GG337" s="80"/>
      <c r="GH337" s="80"/>
      <c r="GI337" s="80"/>
      <c r="GJ337" s="80"/>
      <c r="GK337" s="80"/>
    </row>
    <row r="338" ht="15.75" customHeight="1">
      <c r="A338" s="572"/>
      <c r="B338" s="572"/>
      <c r="C338" s="269"/>
      <c r="D338" s="269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  <c r="AA338" s="80"/>
      <c r="AB338" s="80"/>
      <c r="AC338" s="80"/>
      <c r="AD338" s="80"/>
      <c r="AE338" s="269"/>
      <c r="AF338" s="269"/>
      <c r="AG338" s="269"/>
      <c r="AH338" s="269"/>
      <c r="AI338" s="269"/>
      <c r="AJ338" s="269"/>
      <c r="AK338" s="269"/>
      <c r="AL338" s="269"/>
      <c r="AM338" s="269"/>
      <c r="AN338" s="269"/>
      <c r="AO338" s="269"/>
      <c r="AP338" s="269"/>
      <c r="AQ338" s="269"/>
      <c r="AR338" s="269"/>
      <c r="AS338" s="269"/>
      <c r="AT338" s="269"/>
      <c r="AU338" s="269"/>
      <c r="AV338" s="269"/>
      <c r="AW338" s="269"/>
      <c r="AX338" s="269"/>
      <c r="AY338" s="269"/>
      <c r="AZ338" s="269"/>
      <c r="BA338" s="269"/>
      <c r="BB338" s="269"/>
      <c r="BC338" s="269"/>
      <c r="BD338" s="269"/>
      <c r="BE338" s="269"/>
      <c r="BF338" s="269"/>
      <c r="BG338" s="269"/>
      <c r="BH338" s="80"/>
      <c r="BI338" s="269"/>
      <c r="BJ338" s="269"/>
      <c r="BK338" s="269"/>
      <c r="BL338" s="269"/>
      <c r="BM338" s="269"/>
      <c r="BN338" s="269"/>
      <c r="BO338" s="269"/>
      <c r="BP338" s="269"/>
      <c r="BQ338" s="269"/>
      <c r="BR338" s="269"/>
      <c r="BS338" s="269"/>
      <c r="BT338" s="269"/>
      <c r="BU338" s="269"/>
      <c r="BV338" s="269"/>
      <c r="BW338" s="269"/>
      <c r="BX338" s="269"/>
      <c r="BY338" s="269"/>
      <c r="BZ338" s="269"/>
      <c r="CA338" s="269"/>
      <c r="CB338" s="269"/>
      <c r="CC338" s="269"/>
      <c r="CD338" s="269"/>
      <c r="CE338" s="269"/>
      <c r="CF338" s="269"/>
      <c r="CG338" s="269"/>
      <c r="CH338" s="269"/>
      <c r="CI338" s="269"/>
      <c r="CJ338" s="269"/>
      <c r="CK338" s="269"/>
      <c r="CL338" s="269"/>
      <c r="CM338" s="269"/>
      <c r="CN338" s="269"/>
      <c r="CO338" s="269"/>
      <c r="CP338" s="269"/>
      <c r="CQ338" s="269"/>
      <c r="CR338" s="269"/>
      <c r="CS338" s="269"/>
      <c r="CT338" s="269"/>
      <c r="CU338" s="269"/>
      <c r="CV338" s="269"/>
      <c r="CW338" s="269"/>
      <c r="CX338" s="269"/>
      <c r="CY338" s="269"/>
      <c r="CZ338" s="269"/>
      <c r="DA338" s="269"/>
      <c r="DB338" s="269"/>
      <c r="DC338" s="269"/>
      <c r="DD338" s="269"/>
      <c r="DE338" s="269"/>
      <c r="DF338" s="269"/>
      <c r="DG338" s="269"/>
      <c r="DH338" s="269"/>
      <c r="DI338" s="269"/>
      <c r="DJ338" s="269"/>
      <c r="DK338" s="269"/>
      <c r="DL338" s="269"/>
      <c r="DM338" s="269"/>
      <c r="DN338" s="269"/>
      <c r="DO338" s="269"/>
      <c r="DP338" s="269"/>
      <c r="DQ338" s="269"/>
      <c r="DR338" s="269"/>
      <c r="DS338" s="269"/>
      <c r="DT338" s="269"/>
      <c r="DU338" s="269"/>
      <c r="DV338" s="269"/>
      <c r="DW338" s="269"/>
      <c r="DX338" s="269"/>
      <c r="DY338" s="269"/>
      <c r="DZ338" s="269"/>
      <c r="EA338" s="269"/>
      <c r="EB338" s="269"/>
      <c r="EC338" s="269"/>
      <c r="ED338" s="269"/>
      <c r="EE338" s="269"/>
      <c r="EF338" s="269"/>
      <c r="EG338" s="269"/>
      <c r="EH338" s="269"/>
      <c r="EI338" s="269"/>
      <c r="EJ338" s="269"/>
      <c r="EK338" s="269"/>
      <c r="EL338" s="269"/>
      <c r="EM338" s="269"/>
      <c r="EN338" s="269"/>
      <c r="EO338" s="269"/>
      <c r="EP338" s="269"/>
      <c r="EQ338" s="269"/>
      <c r="ER338" s="269"/>
      <c r="ES338" s="269"/>
      <c r="ET338" s="470"/>
      <c r="EU338" s="470"/>
      <c r="EV338" s="470"/>
      <c r="EW338" s="470"/>
      <c r="EX338" s="470"/>
      <c r="EY338" s="470"/>
      <c r="EZ338" s="470"/>
      <c r="FA338" s="470"/>
      <c r="FB338" s="470"/>
      <c r="FC338" s="470"/>
      <c r="FD338" s="470"/>
      <c r="FE338" s="470"/>
      <c r="FF338" s="470"/>
      <c r="FG338" s="470"/>
      <c r="FH338" s="470"/>
      <c r="FI338" s="470"/>
      <c r="FJ338" s="470"/>
      <c r="FK338" s="470"/>
      <c r="FL338" s="470"/>
      <c r="FM338" s="470"/>
      <c r="FN338" s="470"/>
      <c r="FO338" s="470"/>
      <c r="FP338" s="470"/>
      <c r="FQ338" s="269"/>
      <c r="FR338" s="543"/>
      <c r="FS338" s="269"/>
      <c r="FT338" s="544"/>
      <c r="FU338" s="545"/>
      <c r="FV338" s="80"/>
      <c r="FW338" s="80"/>
      <c r="FX338" s="80"/>
      <c r="FY338" s="80"/>
      <c r="FZ338" s="80"/>
      <c r="GA338" s="80"/>
      <c r="GB338" s="80"/>
      <c r="GC338" s="80"/>
      <c r="GD338" s="80"/>
      <c r="GE338" s="80"/>
      <c r="GF338" s="80"/>
      <c r="GG338" s="80"/>
      <c r="GH338" s="80"/>
      <c r="GI338" s="80"/>
      <c r="GJ338" s="80"/>
      <c r="GK338" s="80"/>
    </row>
    <row r="339" ht="15.75" customHeight="1">
      <c r="A339" s="572"/>
      <c r="B339" s="572"/>
      <c r="C339" s="269"/>
      <c r="D339" s="269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  <c r="AA339" s="80"/>
      <c r="AB339" s="80"/>
      <c r="AC339" s="80"/>
      <c r="AD339" s="80"/>
      <c r="AE339" s="269"/>
      <c r="AF339" s="269"/>
      <c r="AG339" s="269"/>
      <c r="AH339" s="269"/>
      <c r="AI339" s="269"/>
      <c r="AJ339" s="269"/>
      <c r="AK339" s="269"/>
      <c r="AL339" s="269"/>
      <c r="AM339" s="269"/>
      <c r="AN339" s="269"/>
      <c r="AO339" s="269"/>
      <c r="AP339" s="269"/>
      <c r="AQ339" s="269"/>
      <c r="AR339" s="269"/>
      <c r="AS339" s="269"/>
      <c r="AT339" s="269"/>
      <c r="AU339" s="269"/>
      <c r="AV339" s="269"/>
      <c r="AW339" s="269"/>
      <c r="AX339" s="269"/>
      <c r="AY339" s="269"/>
      <c r="AZ339" s="269"/>
      <c r="BA339" s="269"/>
      <c r="BB339" s="269"/>
      <c r="BC339" s="269"/>
      <c r="BD339" s="269"/>
      <c r="BE339" s="269"/>
      <c r="BF339" s="269"/>
      <c r="BG339" s="269"/>
      <c r="BH339" s="80"/>
      <c r="BI339" s="269"/>
      <c r="BJ339" s="269"/>
      <c r="BK339" s="269"/>
      <c r="BL339" s="269"/>
      <c r="BM339" s="269"/>
      <c r="BN339" s="269"/>
      <c r="BO339" s="269"/>
      <c r="BP339" s="269"/>
      <c r="BQ339" s="269"/>
      <c r="BR339" s="269"/>
      <c r="BS339" s="269"/>
      <c r="BT339" s="269"/>
      <c r="BU339" s="269"/>
      <c r="BV339" s="269"/>
      <c r="BW339" s="269"/>
      <c r="BX339" s="269"/>
      <c r="BY339" s="269"/>
      <c r="BZ339" s="269"/>
      <c r="CA339" s="269"/>
      <c r="CB339" s="269"/>
      <c r="CC339" s="269"/>
      <c r="CD339" s="269"/>
      <c r="CE339" s="269"/>
      <c r="CF339" s="269"/>
      <c r="CG339" s="269"/>
      <c r="CH339" s="269"/>
      <c r="CI339" s="269"/>
      <c r="CJ339" s="269"/>
      <c r="CK339" s="269"/>
      <c r="CL339" s="269"/>
      <c r="CM339" s="269"/>
      <c r="CN339" s="269"/>
      <c r="CO339" s="269"/>
      <c r="CP339" s="269"/>
      <c r="CQ339" s="269"/>
      <c r="CR339" s="269"/>
      <c r="CS339" s="269"/>
      <c r="CT339" s="269"/>
      <c r="CU339" s="269"/>
      <c r="CV339" s="269"/>
      <c r="CW339" s="269"/>
      <c r="CX339" s="269"/>
      <c r="CY339" s="269"/>
      <c r="CZ339" s="269"/>
      <c r="DA339" s="269"/>
      <c r="DB339" s="269"/>
      <c r="DC339" s="269"/>
      <c r="DD339" s="269"/>
      <c r="DE339" s="269"/>
      <c r="DF339" s="269"/>
      <c r="DG339" s="269"/>
      <c r="DH339" s="269"/>
      <c r="DI339" s="269"/>
      <c r="DJ339" s="269"/>
      <c r="DK339" s="269"/>
      <c r="DL339" s="269"/>
      <c r="DM339" s="269"/>
      <c r="DN339" s="269"/>
      <c r="DO339" s="269"/>
      <c r="DP339" s="269"/>
      <c r="DQ339" s="269"/>
      <c r="DR339" s="269"/>
      <c r="DS339" s="269"/>
      <c r="DT339" s="269"/>
      <c r="DU339" s="269"/>
      <c r="DV339" s="269"/>
      <c r="DW339" s="269"/>
      <c r="DX339" s="269"/>
      <c r="DY339" s="269"/>
      <c r="DZ339" s="269"/>
      <c r="EA339" s="269"/>
      <c r="EB339" s="269"/>
      <c r="EC339" s="269"/>
      <c r="ED339" s="269"/>
      <c r="EE339" s="269"/>
      <c r="EF339" s="269"/>
      <c r="EG339" s="269"/>
      <c r="EH339" s="269"/>
      <c r="EI339" s="269"/>
      <c r="EJ339" s="269"/>
      <c r="EK339" s="269"/>
      <c r="EL339" s="269"/>
      <c r="EM339" s="269"/>
      <c r="EN339" s="269"/>
      <c r="EO339" s="269"/>
      <c r="EP339" s="269"/>
      <c r="EQ339" s="269"/>
      <c r="ER339" s="269"/>
      <c r="ES339" s="269"/>
      <c r="ET339" s="470"/>
      <c r="EU339" s="470"/>
      <c r="EV339" s="470"/>
      <c r="EW339" s="470"/>
      <c r="EX339" s="470"/>
      <c r="EY339" s="470"/>
      <c r="EZ339" s="470"/>
      <c r="FA339" s="470"/>
      <c r="FB339" s="470"/>
      <c r="FC339" s="470"/>
      <c r="FD339" s="470"/>
      <c r="FE339" s="470"/>
      <c r="FF339" s="470"/>
      <c r="FG339" s="470"/>
      <c r="FH339" s="470"/>
      <c r="FI339" s="470"/>
      <c r="FJ339" s="470"/>
      <c r="FK339" s="470"/>
      <c r="FL339" s="470"/>
      <c r="FM339" s="470"/>
      <c r="FN339" s="470"/>
      <c r="FO339" s="470"/>
      <c r="FP339" s="470"/>
      <c r="FQ339" s="269"/>
      <c r="FR339" s="543"/>
      <c r="FS339" s="269"/>
      <c r="FT339" s="544"/>
      <c r="FU339" s="545"/>
      <c r="FV339" s="80"/>
      <c r="FW339" s="80"/>
      <c r="FX339" s="80"/>
      <c r="FY339" s="80"/>
      <c r="FZ339" s="80"/>
      <c r="GA339" s="80"/>
      <c r="GB339" s="80"/>
      <c r="GC339" s="80"/>
      <c r="GD339" s="80"/>
      <c r="GE339" s="80"/>
      <c r="GF339" s="80"/>
      <c r="GG339" s="80"/>
      <c r="GH339" s="80"/>
      <c r="GI339" s="80"/>
      <c r="GJ339" s="80"/>
      <c r="GK339" s="80"/>
    </row>
    <row r="340" ht="15.75" customHeight="1">
      <c r="A340" s="572"/>
      <c r="B340" s="572"/>
      <c r="C340" s="269"/>
      <c r="D340" s="269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  <c r="AA340" s="80"/>
      <c r="AB340" s="80"/>
      <c r="AC340" s="80"/>
      <c r="AD340" s="80"/>
      <c r="AE340" s="269"/>
      <c r="AF340" s="269"/>
      <c r="AG340" s="269"/>
      <c r="AH340" s="269"/>
      <c r="AI340" s="269"/>
      <c r="AJ340" s="269"/>
      <c r="AK340" s="269"/>
      <c r="AL340" s="269"/>
      <c r="AM340" s="269"/>
      <c r="AN340" s="269"/>
      <c r="AO340" s="269"/>
      <c r="AP340" s="269"/>
      <c r="AQ340" s="269"/>
      <c r="AR340" s="269"/>
      <c r="AS340" s="269"/>
      <c r="AT340" s="269"/>
      <c r="AU340" s="269"/>
      <c r="AV340" s="269"/>
      <c r="AW340" s="269"/>
      <c r="AX340" s="269"/>
      <c r="AY340" s="269"/>
      <c r="AZ340" s="269"/>
      <c r="BA340" s="269"/>
      <c r="BB340" s="269"/>
      <c r="BC340" s="269"/>
      <c r="BD340" s="269"/>
      <c r="BE340" s="269"/>
      <c r="BF340" s="269"/>
      <c r="BG340" s="269"/>
      <c r="BH340" s="80"/>
      <c r="BI340" s="269"/>
      <c r="BJ340" s="269"/>
      <c r="BK340" s="269"/>
      <c r="BL340" s="269"/>
      <c r="BM340" s="269"/>
      <c r="BN340" s="269"/>
      <c r="BO340" s="269"/>
      <c r="BP340" s="269"/>
      <c r="BQ340" s="269"/>
      <c r="BR340" s="269"/>
      <c r="BS340" s="269"/>
      <c r="BT340" s="269"/>
      <c r="BU340" s="269"/>
      <c r="BV340" s="269"/>
      <c r="BW340" s="269"/>
      <c r="BX340" s="269"/>
      <c r="BY340" s="269"/>
      <c r="BZ340" s="269"/>
      <c r="CA340" s="269"/>
      <c r="CB340" s="269"/>
      <c r="CC340" s="269"/>
      <c r="CD340" s="269"/>
      <c r="CE340" s="269"/>
      <c r="CF340" s="269"/>
      <c r="CG340" s="269"/>
      <c r="CH340" s="269"/>
      <c r="CI340" s="269"/>
      <c r="CJ340" s="269"/>
      <c r="CK340" s="269"/>
      <c r="CL340" s="269"/>
      <c r="CM340" s="269"/>
      <c r="CN340" s="269"/>
      <c r="CO340" s="269"/>
      <c r="CP340" s="269"/>
      <c r="CQ340" s="269"/>
      <c r="CR340" s="269"/>
      <c r="CS340" s="269"/>
      <c r="CT340" s="269"/>
      <c r="CU340" s="269"/>
      <c r="CV340" s="269"/>
      <c r="CW340" s="269"/>
      <c r="CX340" s="269"/>
      <c r="CY340" s="269"/>
      <c r="CZ340" s="269"/>
      <c r="DA340" s="269"/>
      <c r="DB340" s="269"/>
      <c r="DC340" s="269"/>
      <c r="DD340" s="269"/>
      <c r="DE340" s="269"/>
      <c r="DF340" s="269"/>
      <c r="DG340" s="269"/>
      <c r="DH340" s="269"/>
      <c r="DI340" s="269"/>
      <c r="DJ340" s="269"/>
      <c r="DK340" s="269"/>
      <c r="DL340" s="269"/>
      <c r="DM340" s="269"/>
      <c r="DN340" s="269"/>
      <c r="DO340" s="269"/>
      <c r="DP340" s="269"/>
      <c r="DQ340" s="269"/>
      <c r="DR340" s="269"/>
      <c r="DS340" s="269"/>
      <c r="DT340" s="269"/>
      <c r="DU340" s="269"/>
      <c r="DV340" s="269"/>
      <c r="DW340" s="269"/>
      <c r="DX340" s="269"/>
      <c r="DY340" s="269"/>
      <c r="DZ340" s="269"/>
      <c r="EA340" s="269"/>
      <c r="EB340" s="269"/>
      <c r="EC340" s="269"/>
      <c r="ED340" s="269"/>
      <c r="EE340" s="269"/>
      <c r="EF340" s="269"/>
      <c r="EG340" s="269"/>
      <c r="EH340" s="269"/>
      <c r="EI340" s="269"/>
      <c r="EJ340" s="269"/>
      <c r="EK340" s="269"/>
      <c r="EL340" s="269"/>
      <c r="EM340" s="269"/>
      <c r="EN340" s="269"/>
      <c r="EO340" s="269"/>
      <c r="EP340" s="269"/>
      <c r="EQ340" s="269"/>
      <c r="ER340" s="269"/>
      <c r="ES340" s="269"/>
      <c r="ET340" s="470"/>
      <c r="EU340" s="470"/>
      <c r="EV340" s="470"/>
      <c r="EW340" s="470"/>
      <c r="EX340" s="470"/>
      <c r="EY340" s="470"/>
      <c r="EZ340" s="470"/>
      <c r="FA340" s="470"/>
      <c r="FB340" s="470"/>
      <c r="FC340" s="470"/>
      <c r="FD340" s="470"/>
      <c r="FE340" s="470"/>
      <c r="FF340" s="470"/>
      <c r="FG340" s="470"/>
      <c r="FH340" s="470"/>
      <c r="FI340" s="470"/>
      <c r="FJ340" s="470"/>
      <c r="FK340" s="470"/>
      <c r="FL340" s="470"/>
      <c r="FM340" s="470"/>
      <c r="FN340" s="470"/>
      <c r="FO340" s="470"/>
      <c r="FP340" s="470"/>
      <c r="FQ340" s="269"/>
      <c r="FR340" s="543"/>
      <c r="FS340" s="269"/>
      <c r="FT340" s="544"/>
      <c r="FU340" s="545"/>
      <c r="FV340" s="80"/>
      <c r="FW340" s="80"/>
      <c r="FX340" s="80"/>
      <c r="FY340" s="80"/>
      <c r="FZ340" s="80"/>
      <c r="GA340" s="80"/>
      <c r="GB340" s="80"/>
      <c r="GC340" s="80"/>
      <c r="GD340" s="80"/>
      <c r="GE340" s="80"/>
      <c r="GF340" s="80"/>
      <c r="GG340" s="80"/>
      <c r="GH340" s="80"/>
      <c r="GI340" s="80"/>
      <c r="GJ340" s="80"/>
      <c r="GK340" s="80"/>
    </row>
    <row r="341" ht="15.75" customHeight="1">
      <c r="A341" s="572"/>
      <c r="B341" s="572"/>
      <c r="C341" s="269"/>
      <c r="D341" s="269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  <c r="AA341" s="80"/>
      <c r="AB341" s="80"/>
      <c r="AC341" s="80"/>
      <c r="AD341" s="80"/>
      <c r="AE341" s="269"/>
      <c r="AF341" s="269"/>
      <c r="AG341" s="269"/>
      <c r="AH341" s="269"/>
      <c r="AI341" s="269"/>
      <c r="AJ341" s="269"/>
      <c r="AK341" s="269"/>
      <c r="AL341" s="269"/>
      <c r="AM341" s="269"/>
      <c r="AN341" s="269"/>
      <c r="AO341" s="269"/>
      <c r="AP341" s="269"/>
      <c r="AQ341" s="269"/>
      <c r="AR341" s="269"/>
      <c r="AS341" s="269"/>
      <c r="AT341" s="269"/>
      <c r="AU341" s="269"/>
      <c r="AV341" s="269"/>
      <c r="AW341" s="269"/>
      <c r="AX341" s="269"/>
      <c r="AY341" s="269"/>
      <c r="AZ341" s="269"/>
      <c r="BA341" s="269"/>
      <c r="BB341" s="269"/>
      <c r="BC341" s="269"/>
      <c r="BD341" s="269"/>
      <c r="BE341" s="269"/>
      <c r="BF341" s="269"/>
      <c r="BG341" s="269"/>
      <c r="BH341" s="80"/>
      <c r="BI341" s="269"/>
      <c r="BJ341" s="269"/>
      <c r="BK341" s="269"/>
      <c r="BL341" s="269"/>
      <c r="BM341" s="269"/>
      <c r="BN341" s="269"/>
      <c r="BO341" s="269"/>
      <c r="BP341" s="269"/>
      <c r="BQ341" s="269"/>
      <c r="BR341" s="269"/>
      <c r="BS341" s="269"/>
      <c r="BT341" s="269"/>
      <c r="BU341" s="269"/>
      <c r="BV341" s="269"/>
      <c r="BW341" s="269"/>
      <c r="BX341" s="269"/>
      <c r="BY341" s="269"/>
      <c r="BZ341" s="269"/>
      <c r="CA341" s="269"/>
      <c r="CB341" s="269"/>
      <c r="CC341" s="269"/>
      <c r="CD341" s="269"/>
      <c r="CE341" s="269"/>
      <c r="CF341" s="269"/>
      <c r="CG341" s="269"/>
      <c r="CH341" s="269"/>
      <c r="CI341" s="269"/>
      <c r="CJ341" s="269"/>
      <c r="CK341" s="269"/>
      <c r="CL341" s="269"/>
      <c r="CM341" s="269"/>
      <c r="CN341" s="269"/>
      <c r="CO341" s="269"/>
      <c r="CP341" s="269"/>
      <c r="CQ341" s="269"/>
      <c r="CR341" s="269"/>
      <c r="CS341" s="269"/>
      <c r="CT341" s="269"/>
      <c r="CU341" s="269"/>
      <c r="CV341" s="269"/>
      <c r="CW341" s="269"/>
      <c r="CX341" s="269"/>
      <c r="CY341" s="269"/>
      <c r="CZ341" s="269"/>
      <c r="DA341" s="269"/>
      <c r="DB341" s="269"/>
      <c r="DC341" s="269"/>
      <c r="DD341" s="269"/>
      <c r="DE341" s="269"/>
      <c r="DF341" s="269"/>
      <c r="DG341" s="269"/>
      <c r="DH341" s="269"/>
      <c r="DI341" s="269"/>
      <c r="DJ341" s="269"/>
      <c r="DK341" s="269"/>
      <c r="DL341" s="269"/>
      <c r="DM341" s="269"/>
      <c r="DN341" s="269"/>
      <c r="DO341" s="269"/>
      <c r="DP341" s="269"/>
      <c r="DQ341" s="269"/>
      <c r="DR341" s="269"/>
      <c r="DS341" s="269"/>
      <c r="DT341" s="269"/>
      <c r="DU341" s="269"/>
      <c r="DV341" s="269"/>
      <c r="DW341" s="269"/>
      <c r="DX341" s="269"/>
      <c r="DY341" s="269"/>
      <c r="DZ341" s="269"/>
      <c r="EA341" s="269"/>
      <c r="EB341" s="269"/>
      <c r="EC341" s="269"/>
      <c r="ED341" s="269"/>
      <c r="EE341" s="269"/>
      <c r="EF341" s="269"/>
      <c r="EG341" s="269"/>
      <c r="EH341" s="269"/>
      <c r="EI341" s="269"/>
      <c r="EJ341" s="269"/>
      <c r="EK341" s="269"/>
      <c r="EL341" s="269"/>
      <c r="EM341" s="269"/>
      <c r="EN341" s="269"/>
      <c r="EO341" s="269"/>
      <c r="EP341" s="269"/>
      <c r="EQ341" s="269"/>
      <c r="ER341" s="269"/>
      <c r="ES341" s="269"/>
      <c r="ET341" s="470"/>
      <c r="EU341" s="470"/>
      <c r="EV341" s="470"/>
      <c r="EW341" s="470"/>
      <c r="EX341" s="470"/>
      <c r="EY341" s="470"/>
      <c r="EZ341" s="470"/>
      <c r="FA341" s="470"/>
      <c r="FB341" s="470"/>
      <c r="FC341" s="470"/>
      <c r="FD341" s="470"/>
      <c r="FE341" s="470"/>
      <c r="FF341" s="470"/>
      <c r="FG341" s="470"/>
      <c r="FH341" s="470"/>
      <c r="FI341" s="470"/>
      <c r="FJ341" s="470"/>
      <c r="FK341" s="470"/>
      <c r="FL341" s="470"/>
      <c r="FM341" s="470"/>
      <c r="FN341" s="470"/>
      <c r="FO341" s="470"/>
      <c r="FP341" s="470"/>
      <c r="FQ341" s="269"/>
      <c r="FR341" s="543"/>
      <c r="FS341" s="269"/>
      <c r="FT341" s="544"/>
      <c r="FU341" s="545"/>
      <c r="FV341" s="80"/>
      <c r="FW341" s="80"/>
      <c r="FX341" s="80"/>
      <c r="FY341" s="80"/>
      <c r="FZ341" s="80"/>
      <c r="GA341" s="80"/>
      <c r="GB341" s="80"/>
      <c r="GC341" s="80"/>
      <c r="GD341" s="80"/>
      <c r="GE341" s="80"/>
      <c r="GF341" s="80"/>
      <c r="GG341" s="80"/>
      <c r="GH341" s="80"/>
      <c r="GI341" s="80"/>
      <c r="GJ341" s="80"/>
      <c r="GK341" s="80"/>
    </row>
    <row r="342" ht="15.75" customHeight="1">
      <c r="A342" s="572"/>
      <c r="B342" s="572"/>
      <c r="C342" s="269"/>
      <c r="D342" s="269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  <c r="AA342" s="80"/>
      <c r="AB342" s="80"/>
      <c r="AC342" s="80"/>
      <c r="AD342" s="80"/>
      <c r="AE342" s="269"/>
      <c r="AF342" s="269"/>
      <c r="AG342" s="269"/>
      <c r="AH342" s="269"/>
      <c r="AI342" s="269"/>
      <c r="AJ342" s="269"/>
      <c r="AK342" s="269"/>
      <c r="AL342" s="269"/>
      <c r="AM342" s="269"/>
      <c r="AN342" s="269"/>
      <c r="AO342" s="269"/>
      <c r="AP342" s="269"/>
      <c r="AQ342" s="269"/>
      <c r="AR342" s="269"/>
      <c r="AS342" s="269"/>
      <c r="AT342" s="269"/>
      <c r="AU342" s="269"/>
      <c r="AV342" s="269"/>
      <c r="AW342" s="269"/>
      <c r="AX342" s="269"/>
      <c r="AY342" s="269"/>
      <c r="AZ342" s="269"/>
      <c r="BA342" s="269"/>
      <c r="BB342" s="269"/>
      <c r="BC342" s="269"/>
      <c r="BD342" s="269"/>
      <c r="BE342" s="269"/>
      <c r="BF342" s="269"/>
      <c r="BG342" s="269"/>
      <c r="BH342" s="80"/>
      <c r="BI342" s="269"/>
      <c r="BJ342" s="269"/>
      <c r="BK342" s="269"/>
      <c r="BL342" s="269"/>
      <c r="BM342" s="269"/>
      <c r="BN342" s="269"/>
      <c r="BO342" s="269"/>
      <c r="BP342" s="269"/>
      <c r="BQ342" s="269"/>
      <c r="BR342" s="269"/>
      <c r="BS342" s="269"/>
      <c r="BT342" s="269"/>
      <c r="BU342" s="269"/>
      <c r="BV342" s="269"/>
      <c r="BW342" s="269"/>
      <c r="BX342" s="269"/>
      <c r="BY342" s="269"/>
      <c r="BZ342" s="269"/>
      <c r="CA342" s="269"/>
      <c r="CB342" s="269"/>
      <c r="CC342" s="269"/>
      <c r="CD342" s="269"/>
      <c r="CE342" s="269"/>
      <c r="CF342" s="269"/>
      <c r="CG342" s="269"/>
      <c r="CH342" s="269"/>
      <c r="CI342" s="269"/>
      <c r="CJ342" s="269"/>
      <c r="CK342" s="269"/>
      <c r="CL342" s="269"/>
      <c r="CM342" s="269"/>
      <c r="CN342" s="269"/>
      <c r="CO342" s="269"/>
      <c r="CP342" s="269"/>
      <c r="CQ342" s="269"/>
      <c r="CR342" s="269"/>
      <c r="CS342" s="269"/>
      <c r="CT342" s="269"/>
      <c r="CU342" s="269"/>
      <c r="CV342" s="269"/>
      <c r="CW342" s="269"/>
      <c r="CX342" s="269"/>
      <c r="CY342" s="269"/>
      <c r="CZ342" s="269"/>
      <c r="DA342" s="269"/>
      <c r="DB342" s="269"/>
      <c r="DC342" s="269"/>
      <c r="DD342" s="269"/>
      <c r="DE342" s="269"/>
      <c r="DF342" s="269"/>
      <c r="DG342" s="269"/>
      <c r="DH342" s="269"/>
      <c r="DI342" s="269"/>
      <c r="DJ342" s="269"/>
      <c r="DK342" s="269"/>
      <c r="DL342" s="269"/>
      <c r="DM342" s="269"/>
      <c r="DN342" s="269"/>
      <c r="DO342" s="269"/>
      <c r="DP342" s="269"/>
      <c r="DQ342" s="269"/>
      <c r="DR342" s="269"/>
      <c r="DS342" s="269"/>
      <c r="DT342" s="269"/>
      <c r="DU342" s="269"/>
      <c r="DV342" s="269"/>
      <c r="DW342" s="269"/>
      <c r="DX342" s="269"/>
      <c r="DY342" s="269"/>
      <c r="DZ342" s="269"/>
      <c r="EA342" s="269"/>
      <c r="EB342" s="269"/>
      <c r="EC342" s="269"/>
      <c r="ED342" s="269"/>
      <c r="EE342" s="269"/>
      <c r="EF342" s="269"/>
      <c r="EG342" s="269"/>
      <c r="EH342" s="269"/>
      <c r="EI342" s="269"/>
      <c r="EJ342" s="269"/>
      <c r="EK342" s="269"/>
      <c r="EL342" s="269"/>
      <c r="EM342" s="269"/>
      <c r="EN342" s="269"/>
      <c r="EO342" s="269"/>
      <c r="EP342" s="269"/>
      <c r="EQ342" s="269"/>
      <c r="ER342" s="269"/>
      <c r="ES342" s="269"/>
      <c r="ET342" s="470"/>
      <c r="EU342" s="470"/>
      <c r="EV342" s="470"/>
      <c r="EW342" s="470"/>
      <c r="EX342" s="470"/>
      <c r="EY342" s="470"/>
      <c r="EZ342" s="470"/>
      <c r="FA342" s="470"/>
      <c r="FB342" s="470"/>
      <c r="FC342" s="470"/>
      <c r="FD342" s="470"/>
      <c r="FE342" s="470"/>
      <c r="FF342" s="470"/>
      <c r="FG342" s="470"/>
      <c r="FH342" s="470"/>
      <c r="FI342" s="470"/>
      <c r="FJ342" s="470"/>
      <c r="FK342" s="470"/>
      <c r="FL342" s="470"/>
      <c r="FM342" s="470"/>
      <c r="FN342" s="470"/>
      <c r="FO342" s="470"/>
      <c r="FP342" s="470"/>
      <c r="FQ342" s="269"/>
      <c r="FR342" s="543"/>
      <c r="FS342" s="269"/>
      <c r="FT342" s="544"/>
      <c r="FU342" s="545"/>
      <c r="FV342" s="80"/>
      <c r="FW342" s="80"/>
      <c r="FX342" s="80"/>
      <c r="FY342" s="80"/>
      <c r="FZ342" s="80"/>
      <c r="GA342" s="80"/>
      <c r="GB342" s="80"/>
      <c r="GC342" s="80"/>
      <c r="GD342" s="80"/>
      <c r="GE342" s="80"/>
      <c r="GF342" s="80"/>
      <c r="GG342" s="80"/>
      <c r="GH342" s="80"/>
      <c r="GI342" s="80"/>
      <c r="GJ342" s="80"/>
      <c r="GK342" s="80"/>
    </row>
    <row r="343" ht="15.75" customHeight="1">
      <c r="A343" s="572"/>
      <c r="B343" s="572"/>
      <c r="C343" s="269"/>
      <c r="D343" s="269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  <c r="AA343" s="80"/>
      <c r="AB343" s="80"/>
      <c r="AC343" s="80"/>
      <c r="AD343" s="80"/>
      <c r="AE343" s="269"/>
      <c r="AF343" s="269"/>
      <c r="AG343" s="269"/>
      <c r="AH343" s="269"/>
      <c r="AI343" s="269"/>
      <c r="AJ343" s="269"/>
      <c r="AK343" s="269"/>
      <c r="AL343" s="269"/>
      <c r="AM343" s="269"/>
      <c r="AN343" s="269"/>
      <c r="AO343" s="269"/>
      <c r="AP343" s="269"/>
      <c r="AQ343" s="269"/>
      <c r="AR343" s="269"/>
      <c r="AS343" s="269"/>
      <c r="AT343" s="269"/>
      <c r="AU343" s="269"/>
      <c r="AV343" s="269"/>
      <c r="AW343" s="269"/>
      <c r="AX343" s="269"/>
      <c r="AY343" s="269"/>
      <c r="AZ343" s="269"/>
      <c r="BA343" s="269"/>
      <c r="BB343" s="269"/>
      <c r="BC343" s="269"/>
      <c r="BD343" s="269"/>
      <c r="BE343" s="269"/>
      <c r="BF343" s="269"/>
      <c r="BG343" s="269"/>
      <c r="BH343" s="80"/>
      <c r="BI343" s="269"/>
      <c r="BJ343" s="269"/>
      <c r="BK343" s="269"/>
      <c r="BL343" s="269"/>
      <c r="BM343" s="269"/>
      <c r="BN343" s="269"/>
      <c r="BO343" s="269"/>
      <c r="BP343" s="269"/>
      <c r="BQ343" s="269"/>
      <c r="BR343" s="269"/>
      <c r="BS343" s="269"/>
      <c r="BT343" s="269"/>
      <c r="BU343" s="269"/>
      <c r="BV343" s="269"/>
      <c r="BW343" s="269"/>
      <c r="BX343" s="269"/>
      <c r="BY343" s="269"/>
      <c r="BZ343" s="269"/>
      <c r="CA343" s="269"/>
      <c r="CB343" s="269"/>
      <c r="CC343" s="269"/>
      <c r="CD343" s="269"/>
      <c r="CE343" s="269"/>
      <c r="CF343" s="269"/>
      <c r="CG343" s="269"/>
      <c r="CH343" s="269"/>
      <c r="CI343" s="269"/>
      <c r="CJ343" s="269"/>
      <c r="CK343" s="269"/>
      <c r="CL343" s="269"/>
      <c r="CM343" s="269"/>
      <c r="CN343" s="269"/>
      <c r="CO343" s="269"/>
      <c r="CP343" s="269"/>
      <c r="CQ343" s="269"/>
      <c r="CR343" s="269"/>
      <c r="CS343" s="269"/>
      <c r="CT343" s="269"/>
      <c r="CU343" s="269"/>
      <c r="CV343" s="269"/>
      <c r="CW343" s="269"/>
      <c r="CX343" s="269"/>
      <c r="CY343" s="269"/>
      <c r="CZ343" s="269"/>
      <c r="DA343" s="269"/>
      <c r="DB343" s="269"/>
      <c r="DC343" s="269"/>
      <c r="DD343" s="269"/>
      <c r="DE343" s="269"/>
      <c r="DF343" s="269"/>
      <c r="DG343" s="269"/>
      <c r="DH343" s="269"/>
      <c r="DI343" s="269"/>
      <c r="DJ343" s="269"/>
      <c r="DK343" s="269"/>
      <c r="DL343" s="269"/>
      <c r="DM343" s="269"/>
      <c r="DN343" s="269"/>
      <c r="DO343" s="269"/>
      <c r="DP343" s="269"/>
      <c r="DQ343" s="269"/>
      <c r="DR343" s="269"/>
      <c r="DS343" s="269"/>
      <c r="DT343" s="269"/>
      <c r="DU343" s="269"/>
      <c r="DV343" s="269"/>
      <c r="DW343" s="269"/>
      <c r="DX343" s="269"/>
      <c r="DY343" s="269"/>
      <c r="DZ343" s="269"/>
      <c r="EA343" s="269"/>
      <c r="EB343" s="269"/>
      <c r="EC343" s="269"/>
      <c r="ED343" s="269"/>
      <c r="EE343" s="269"/>
      <c r="EF343" s="269"/>
      <c r="EG343" s="269"/>
      <c r="EH343" s="269"/>
      <c r="EI343" s="269"/>
      <c r="EJ343" s="269"/>
      <c r="EK343" s="269"/>
      <c r="EL343" s="269"/>
      <c r="EM343" s="269"/>
      <c r="EN343" s="269"/>
      <c r="EO343" s="269"/>
      <c r="EP343" s="269"/>
      <c r="EQ343" s="269"/>
      <c r="ER343" s="269"/>
      <c r="ES343" s="269"/>
      <c r="ET343" s="470"/>
      <c r="EU343" s="470"/>
      <c r="EV343" s="470"/>
      <c r="EW343" s="470"/>
      <c r="EX343" s="470"/>
      <c r="EY343" s="470"/>
      <c r="EZ343" s="470"/>
      <c r="FA343" s="470"/>
      <c r="FB343" s="470"/>
      <c r="FC343" s="470"/>
      <c r="FD343" s="470"/>
      <c r="FE343" s="470"/>
      <c r="FF343" s="470"/>
      <c r="FG343" s="470"/>
      <c r="FH343" s="470"/>
      <c r="FI343" s="470"/>
      <c r="FJ343" s="470"/>
      <c r="FK343" s="470"/>
      <c r="FL343" s="470"/>
      <c r="FM343" s="470"/>
      <c r="FN343" s="470"/>
      <c r="FO343" s="470"/>
      <c r="FP343" s="470"/>
      <c r="FQ343" s="269"/>
      <c r="FR343" s="543"/>
      <c r="FS343" s="269"/>
      <c r="FT343" s="544"/>
      <c r="FU343" s="545"/>
      <c r="FV343" s="80"/>
      <c r="FW343" s="80"/>
      <c r="FX343" s="80"/>
      <c r="FY343" s="80"/>
      <c r="FZ343" s="80"/>
      <c r="GA343" s="80"/>
      <c r="GB343" s="80"/>
      <c r="GC343" s="80"/>
      <c r="GD343" s="80"/>
      <c r="GE343" s="80"/>
      <c r="GF343" s="80"/>
      <c r="GG343" s="80"/>
      <c r="GH343" s="80"/>
      <c r="GI343" s="80"/>
      <c r="GJ343" s="80"/>
      <c r="GK343" s="80"/>
    </row>
    <row r="344" ht="15.75" customHeight="1">
      <c r="A344" s="572"/>
      <c r="B344" s="572"/>
      <c r="C344" s="269"/>
      <c r="D344" s="269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  <c r="AA344" s="80"/>
      <c r="AB344" s="80"/>
      <c r="AC344" s="80"/>
      <c r="AD344" s="80"/>
      <c r="AE344" s="269"/>
      <c r="AF344" s="269"/>
      <c r="AG344" s="269"/>
      <c r="AH344" s="269"/>
      <c r="AI344" s="269"/>
      <c r="AJ344" s="269"/>
      <c r="AK344" s="269"/>
      <c r="AL344" s="269"/>
      <c r="AM344" s="269"/>
      <c r="AN344" s="269"/>
      <c r="AO344" s="269"/>
      <c r="AP344" s="269"/>
      <c r="AQ344" s="269"/>
      <c r="AR344" s="269"/>
      <c r="AS344" s="269"/>
      <c r="AT344" s="269"/>
      <c r="AU344" s="269"/>
      <c r="AV344" s="269"/>
      <c r="AW344" s="269"/>
      <c r="AX344" s="269"/>
      <c r="AY344" s="269"/>
      <c r="AZ344" s="269"/>
      <c r="BA344" s="269"/>
      <c r="BB344" s="269"/>
      <c r="BC344" s="269"/>
      <c r="BD344" s="269"/>
      <c r="BE344" s="269"/>
      <c r="BF344" s="269"/>
      <c r="BG344" s="269"/>
      <c r="BH344" s="80"/>
      <c r="BI344" s="269"/>
      <c r="BJ344" s="269"/>
      <c r="BK344" s="269"/>
      <c r="BL344" s="269"/>
      <c r="BM344" s="269"/>
      <c r="BN344" s="269"/>
      <c r="BO344" s="269"/>
      <c r="BP344" s="269"/>
      <c r="BQ344" s="269"/>
      <c r="BR344" s="269"/>
      <c r="BS344" s="269"/>
      <c r="BT344" s="269"/>
      <c r="BU344" s="269"/>
      <c r="BV344" s="269"/>
      <c r="BW344" s="269"/>
      <c r="BX344" s="269"/>
      <c r="BY344" s="269"/>
      <c r="BZ344" s="269"/>
      <c r="CA344" s="269"/>
      <c r="CB344" s="269"/>
      <c r="CC344" s="269"/>
      <c r="CD344" s="269"/>
      <c r="CE344" s="269"/>
      <c r="CF344" s="269"/>
      <c r="CG344" s="269"/>
      <c r="CH344" s="269"/>
      <c r="CI344" s="269"/>
      <c r="CJ344" s="269"/>
      <c r="CK344" s="269"/>
      <c r="CL344" s="269"/>
      <c r="CM344" s="269"/>
      <c r="CN344" s="269"/>
      <c r="CO344" s="269"/>
      <c r="CP344" s="269"/>
      <c r="CQ344" s="269"/>
      <c r="CR344" s="269"/>
      <c r="CS344" s="269"/>
      <c r="CT344" s="269"/>
      <c r="CU344" s="269"/>
      <c r="CV344" s="269"/>
      <c r="CW344" s="269"/>
      <c r="CX344" s="269"/>
      <c r="CY344" s="269"/>
      <c r="CZ344" s="269"/>
      <c r="DA344" s="269"/>
      <c r="DB344" s="269"/>
      <c r="DC344" s="269"/>
      <c r="DD344" s="269"/>
      <c r="DE344" s="269"/>
      <c r="DF344" s="269"/>
      <c r="DG344" s="269"/>
      <c r="DH344" s="269"/>
      <c r="DI344" s="269"/>
      <c r="DJ344" s="269"/>
      <c r="DK344" s="269"/>
      <c r="DL344" s="269"/>
      <c r="DM344" s="269"/>
      <c r="DN344" s="269"/>
      <c r="DO344" s="269"/>
      <c r="DP344" s="269"/>
      <c r="DQ344" s="269"/>
      <c r="DR344" s="269"/>
      <c r="DS344" s="269"/>
      <c r="DT344" s="269"/>
      <c r="DU344" s="269"/>
      <c r="DV344" s="269"/>
      <c r="DW344" s="269"/>
      <c r="DX344" s="269"/>
      <c r="DY344" s="269"/>
      <c r="DZ344" s="269"/>
      <c r="EA344" s="269"/>
      <c r="EB344" s="269"/>
      <c r="EC344" s="269"/>
      <c r="ED344" s="269"/>
      <c r="EE344" s="269"/>
      <c r="EF344" s="269"/>
      <c r="EG344" s="269"/>
      <c r="EH344" s="269"/>
      <c r="EI344" s="269"/>
      <c r="EJ344" s="269"/>
      <c r="EK344" s="269"/>
      <c r="EL344" s="269"/>
      <c r="EM344" s="269"/>
      <c r="EN344" s="269"/>
      <c r="EO344" s="269"/>
      <c r="EP344" s="269"/>
      <c r="EQ344" s="269"/>
      <c r="ER344" s="269"/>
      <c r="ES344" s="269"/>
      <c r="ET344" s="470"/>
      <c r="EU344" s="470"/>
      <c r="EV344" s="470"/>
      <c r="EW344" s="470"/>
      <c r="EX344" s="470"/>
      <c r="EY344" s="470"/>
      <c r="EZ344" s="470"/>
      <c r="FA344" s="470"/>
      <c r="FB344" s="470"/>
      <c r="FC344" s="470"/>
      <c r="FD344" s="470"/>
      <c r="FE344" s="470"/>
      <c r="FF344" s="470"/>
      <c r="FG344" s="470"/>
      <c r="FH344" s="470"/>
      <c r="FI344" s="470"/>
      <c r="FJ344" s="470"/>
      <c r="FK344" s="470"/>
      <c r="FL344" s="470"/>
      <c r="FM344" s="470"/>
      <c r="FN344" s="470"/>
      <c r="FO344" s="470"/>
      <c r="FP344" s="470"/>
      <c r="FQ344" s="269"/>
      <c r="FR344" s="543"/>
      <c r="FS344" s="269"/>
      <c r="FT344" s="544"/>
      <c r="FU344" s="545"/>
      <c r="FV344" s="80"/>
      <c r="FW344" s="80"/>
      <c r="FX344" s="80"/>
      <c r="FY344" s="80"/>
      <c r="FZ344" s="80"/>
      <c r="GA344" s="80"/>
      <c r="GB344" s="80"/>
      <c r="GC344" s="80"/>
      <c r="GD344" s="80"/>
      <c r="GE344" s="80"/>
      <c r="GF344" s="80"/>
      <c r="GG344" s="80"/>
      <c r="GH344" s="80"/>
      <c r="GI344" s="80"/>
      <c r="GJ344" s="80"/>
      <c r="GK344" s="80"/>
    </row>
    <row r="345" ht="15.75" customHeight="1">
      <c r="A345" s="572"/>
      <c r="B345" s="572"/>
      <c r="C345" s="269"/>
      <c r="D345" s="269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  <c r="AA345" s="80"/>
      <c r="AB345" s="80"/>
      <c r="AC345" s="80"/>
      <c r="AD345" s="80"/>
      <c r="AE345" s="269"/>
      <c r="AF345" s="269"/>
      <c r="AG345" s="269"/>
      <c r="AH345" s="269"/>
      <c r="AI345" s="269"/>
      <c r="AJ345" s="269"/>
      <c r="AK345" s="269"/>
      <c r="AL345" s="269"/>
      <c r="AM345" s="269"/>
      <c r="AN345" s="269"/>
      <c r="AO345" s="269"/>
      <c r="AP345" s="269"/>
      <c r="AQ345" s="269"/>
      <c r="AR345" s="269"/>
      <c r="AS345" s="269"/>
      <c r="AT345" s="269"/>
      <c r="AU345" s="269"/>
      <c r="AV345" s="269"/>
      <c r="AW345" s="269"/>
      <c r="AX345" s="269"/>
      <c r="AY345" s="269"/>
      <c r="AZ345" s="269"/>
      <c r="BA345" s="269"/>
      <c r="BB345" s="269"/>
      <c r="BC345" s="269"/>
      <c r="BD345" s="269"/>
      <c r="BE345" s="269"/>
      <c r="BF345" s="269"/>
      <c r="BG345" s="269"/>
      <c r="BH345" s="80"/>
      <c r="BI345" s="269"/>
      <c r="BJ345" s="269"/>
      <c r="BK345" s="269"/>
      <c r="BL345" s="269"/>
      <c r="BM345" s="269"/>
      <c r="BN345" s="269"/>
      <c r="BO345" s="269"/>
      <c r="BP345" s="269"/>
      <c r="BQ345" s="269"/>
      <c r="BR345" s="269"/>
      <c r="BS345" s="269"/>
      <c r="BT345" s="269"/>
      <c r="BU345" s="269"/>
      <c r="BV345" s="269"/>
      <c r="BW345" s="269"/>
      <c r="BX345" s="269"/>
      <c r="BY345" s="269"/>
      <c r="BZ345" s="269"/>
      <c r="CA345" s="269"/>
      <c r="CB345" s="269"/>
      <c r="CC345" s="269"/>
      <c r="CD345" s="269"/>
      <c r="CE345" s="269"/>
      <c r="CF345" s="269"/>
      <c r="CG345" s="269"/>
      <c r="CH345" s="269"/>
      <c r="CI345" s="269"/>
      <c r="CJ345" s="269"/>
      <c r="CK345" s="269"/>
      <c r="CL345" s="269"/>
      <c r="CM345" s="269"/>
      <c r="CN345" s="269"/>
      <c r="CO345" s="269"/>
      <c r="CP345" s="269"/>
      <c r="CQ345" s="269"/>
      <c r="CR345" s="269"/>
      <c r="CS345" s="269"/>
      <c r="CT345" s="269"/>
      <c r="CU345" s="269"/>
      <c r="CV345" s="269"/>
      <c r="CW345" s="269"/>
      <c r="CX345" s="269"/>
      <c r="CY345" s="269"/>
      <c r="CZ345" s="269"/>
      <c r="DA345" s="269"/>
      <c r="DB345" s="269"/>
      <c r="DC345" s="269"/>
      <c r="DD345" s="269"/>
      <c r="DE345" s="269"/>
      <c r="DF345" s="269"/>
      <c r="DG345" s="269"/>
      <c r="DH345" s="269"/>
      <c r="DI345" s="269"/>
      <c r="DJ345" s="269"/>
      <c r="DK345" s="269"/>
      <c r="DL345" s="269"/>
      <c r="DM345" s="269"/>
      <c r="DN345" s="269"/>
      <c r="DO345" s="269"/>
      <c r="DP345" s="269"/>
      <c r="DQ345" s="269"/>
      <c r="DR345" s="269"/>
      <c r="DS345" s="269"/>
      <c r="DT345" s="269"/>
      <c r="DU345" s="269"/>
      <c r="DV345" s="269"/>
      <c r="DW345" s="269"/>
      <c r="DX345" s="269"/>
      <c r="DY345" s="269"/>
      <c r="DZ345" s="269"/>
      <c r="EA345" s="269"/>
      <c r="EB345" s="269"/>
      <c r="EC345" s="269"/>
      <c r="ED345" s="269"/>
      <c r="EE345" s="269"/>
      <c r="EF345" s="269"/>
      <c r="EG345" s="269"/>
      <c r="EH345" s="269"/>
      <c r="EI345" s="269"/>
      <c r="EJ345" s="269"/>
      <c r="EK345" s="269"/>
      <c r="EL345" s="269"/>
      <c r="EM345" s="269"/>
      <c r="EN345" s="269"/>
      <c r="EO345" s="269"/>
      <c r="EP345" s="269"/>
      <c r="EQ345" s="269"/>
      <c r="ER345" s="269"/>
      <c r="ES345" s="269"/>
      <c r="ET345" s="470"/>
      <c r="EU345" s="470"/>
      <c r="EV345" s="470"/>
      <c r="EW345" s="470"/>
      <c r="EX345" s="470"/>
      <c r="EY345" s="470"/>
      <c r="EZ345" s="470"/>
      <c r="FA345" s="470"/>
      <c r="FB345" s="470"/>
      <c r="FC345" s="470"/>
      <c r="FD345" s="470"/>
      <c r="FE345" s="470"/>
      <c r="FF345" s="470"/>
      <c r="FG345" s="470"/>
      <c r="FH345" s="470"/>
      <c r="FI345" s="470"/>
      <c r="FJ345" s="470"/>
      <c r="FK345" s="470"/>
      <c r="FL345" s="470"/>
      <c r="FM345" s="470"/>
      <c r="FN345" s="470"/>
      <c r="FO345" s="470"/>
      <c r="FP345" s="470"/>
      <c r="FQ345" s="269"/>
      <c r="FR345" s="543"/>
      <c r="FS345" s="269"/>
      <c r="FT345" s="544"/>
      <c r="FU345" s="545"/>
      <c r="FV345" s="80"/>
      <c r="FW345" s="80"/>
      <c r="FX345" s="80"/>
      <c r="FY345" s="80"/>
      <c r="FZ345" s="80"/>
      <c r="GA345" s="80"/>
      <c r="GB345" s="80"/>
      <c r="GC345" s="80"/>
      <c r="GD345" s="80"/>
      <c r="GE345" s="80"/>
      <c r="GF345" s="80"/>
      <c r="GG345" s="80"/>
      <c r="GH345" s="80"/>
      <c r="GI345" s="80"/>
      <c r="GJ345" s="80"/>
      <c r="GK345" s="80"/>
    </row>
    <row r="346" ht="15.75" customHeight="1">
      <c r="A346" s="572"/>
      <c r="B346" s="572"/>
      <c r="C346" s="269"/>
      <c r="D346" s="269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  <c r="AA346" s="80"/>
      <c r="AB346" s="80"/>
      <c r="AC346" s="80"/>
      <c r="AD346" s="80"/>
      <c r="AE346" s="269"/>
      <c r="AF346" s="269"/>
      <c r="AG346" s="269"/>
      <c r="AH346" s="269"/>
      <c r="AI346" s="269"/>
      <c r="AJ346" s="269"/>
      <c r="AK346" s="269"/>
      <c r="AL346" s="269"/>
      <c r="AM346" s="269"/>
      <c r="AN346" s="269"/>
      <c r="AO346" s="269"/>
      <c r="AP346" s="269"/>
      <c r="AQ346" s="269"/>
      <c r="AR346" s="269"/>
      <c r="AS346" s="269"/>
      <c r="AT346" s="269"/>
      <c r="AU346" s="269"/>
      <c r="AV346" s="269"/>
      <c r="AW346" s="269"/>
      <c r="AX346" s="269"/>
      <c r="AY346" s="269"/>
      <c r="AZ346" s="269"/>
      <c r="BA346" s="269"/>
      <c r="BB346" s="269"/>
      <c r="BC346" s="269"/>
      <c r="BD346" s="269"/>
      <c r="BE346" s="269"/>
      <c r="BF346" s="269"/>
      <c r="BG346" s="269"/>
      <c r="BH346" s="80"/>
      <c r="BI346" s="269"/>
      <c r="BJ346" s="269"/>
      <c r="BK346" s="269"/>
      <c r="BL346" s="269"/>
      <c r="BM346" s="269"/>
      <c r="BN346" s="269"/>
      <c r="BO346" s="269"/>
      <c r="BP346" s="269"/>
      <c r="BQ346" s="269"/>
      <c r="BR346" s="269"/>
      <c r="BS346" s="269"/>
      <c r="BT346" s="269"/>
      <c r="BU346" s="269"/>
      <c r="BV346" s="269"/>
      <c r="BW346" s="269"/>
      <c r="BX346" s="269"/>
      <c r="BY346" s="269"/>
      <c r="BZ346" s="269"/>
      <c r="CA346" s="269"/>
      <c r="CB346" s="269"/>
      <c r="CC346" s="269"/>
      <c r="CD346" s="269"/>
      <c r="CE346" s="269"/>
      <c r="CF346" s="269"/>
      <c r="CG346" s="269"/>
      <c r="CH346" s="269"/>
      <c r="CI346" s="269"/>
      <c r="CJ346" s="269"/>
      <c r="CK346" s="269"/>
      <c r="CL346" s="269"/>
      <c r="CM346" s="269"/>
      <c r="CN346" s="269"/>
      <c r="CO346" s="269"/>
      <c r="CP346" s="269"/>
      <c r="CQ346" s="269"/>
      <c r="CR346" s="269"/>
      <c r="CS346" s="269"/>
      <c r="CT346" s="269"/>
      <c r="CU346" s="269"/>
      <c r="CV346" s="269"/>
      <c r="CW346" s="269"/>
      <c r="CX346" s="269"/>
      <c r="CY346" s="269"/>
      <c r="CZ346" s="269"/>
      <c r="DA346" s="269"/>
      <c r="DB346" s="269"/>
      <c r="DC346" s="269"/>
      <c r="DD346" s="269"/>
      <c r="DE346" s="269"/>
      <c r="DF346" s="269"/>
      <c r="DG346" s="269"/>
      <c r="DH346" s="269"/>
      <c r="DI346" s="269"/>
      <c r="DJ346" s="269"/>
      <c r="DK346" s="269"/>
      <c r="DL346" s="269"/>
      <c r="DM346" s="269"/>
      <c r="DN346" s="269"/>
      <c r="DO346" s="269"/>
      <c r="DP346" s="269"/>
      <c r="DQ346" s="269"/>
      <c r="DR346" s="269"/>
      <c r="DS346" s="269"/>
      <c r="DT346" s="269"/>
      <c r="DU346" s="269"/>
      <c r="DV346" s="269"/>
      <c r="DW346" s="269"/>
      <c r="DX346" s="269"/>
      <c r="DY346" s="269"/>
      <c r="DZ346" s="269"/>
      <c r="EA346" s="269"/>
      <c r="EB346" s="269"/>
      <c r="EC346" s="269"/>
      <c r="ED346" s="269"/>
      <c r="EE346" s="269"/>
      <c r="EF346" s="269"/>
      <c r="EG346" s="269"/>
      <c r="EH346" s="269"/>
      <c r="EI346" s="269"/>
      <c r="EJ346" s="269"/>
      <c r="EK346" s="269"/>
      <c r="EL346" s="269"/>
      <c r="EM346" s="269"/>
      <c r="EN346" s="269"/>
      <c r="EO346" s="269"/>
      <c r="EP346" s="269"/>
      <c r="EQ346" s="269"/>
      <c r="ER346" s="269"/>
      <c r="ES346" s="269"/>
      <c r="ET346" s="470"/>
      <c r="EU346" s="470"/>
      <c r="EV346" s="470"/>
      <c r="EW346" s="470"/>
      <c r="EX346" s="470"/>
      <c r="EY346" s="470"/>
      <c r="EZ346" s="470"/>
      <c r="FA346" s="470"/>
      <c r="FB346" s="470"/>
      <c r="FC346" s="470"/>
      <c r="FD346" s="470"/>
      <c r="FE346" s="470"/>
      <c r="FF346" s="470"/>
      <c r="FG346" s="470"/>
      <c r="FH346" s="470"/>
      <c r="FI346" s="470"/>
      <c r="FJ346" s="470"/>
      <c r="FK346" s="470"/>
      <c r="FL346" s="470"/>
      <c r="FM346" s="470"/>
      <c r="FN346" s="470"/>
      <c r="FO346" s="470"/>
      <c r="FP346" s="470"/>
      <c r="FQ346" s="269"/>
      <c r="FR346" s="543"/>
      <c r="FS346" s="269"/>
      <c r="FT346" s="544"/>
      <c r="FU346" s="545"/>
      <c r="FV346" s="80"/>
      <c r="FW346" s="80"/>
      <c r="FX346" s="80"/>
      <c r="FY346" s="80"/>
      <c r="FZ346" s="80"/>
      <c r="GA346" s="80"/>
      <c r="GB346" s="80"/>
      <c r="GC346" s="80"/>
      <c r="GD346" s="80"/>
      <c r="GE346" s="80"/>
      <c r="GF346" s="80"/>
      <c r="GG346" s="80"/>
      <c r="GH346" s="80"/>
      <c r="GI346" s="80"/>
      <c r="GJ346" s="80"/>
      <c r="GK346" s="80"/>
    </row>
    <row r="347" ht="15.75" customHeight="1">
      <c r="A347" s="572"/>
      <c r="B347" s="572"/>
      <c r="C347" s="269"/>
      <c r="D347" s="269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  <c r="AA347" s="80"/>
      <c r="AB347" s="80"/>
      <c r="AC347" s="80"/>
      <c r="AD347" s="80"/>
      <c r="AE347" s="269"/>
      <c r="AF347" s="269"/>
      <c r="AG347" s="269"/>
      <c r="AH347" s="269"/>
      <c r="AI347" s="269"/>
      <c r="AJ347" s="269"/>
      <c r="AK347" s="269"/>
      <c r="AL347" s="269"/>
      <c r="AM347" s="269"/>
      <c r="AN347" s="269"/>
      <c r="AO347" s="269"/>
      <c r="AP347" s="269"/>
      <c r="AQ347" s="269"/>
      <c r="AR347" s="269"/>
      <c r="AS347" s="269"/>
      <c r="AT347" s="269"/>
      <c r="AU347" s="269"/>
      <c r="AV347" s="269"/>
      <c r="AW347" s="269"/>
      <c r="AX347" s="269"/>
      <c r="AY347" s="269"/>
      <c r="AZ347" s="269"/>
      <c r="BA347" s="269"/>
      <c r="BB347" s="269"/>
      <c r="BC347" s="269"/>
      <c r="BD347" s="269"/>
      <c r="BE347" s="269"/>
      <c r="BF347" s="269"/>
      <c r="BG347" s="269"/>
      <c r="BH347" s="80"/>
      <c r="BI347" s="269"/>
      <c r="BJ347" s="269"/>
      <c r="BK347" s="269"/>
      <c r="BL347" s="269"/>
      <c r="BM347" s="269"/>
      <c r="BN347" s="269"/>
      <c r="BO347" s="269"/>
      <c r="BP347" s="269"/>
      <c r="BQ347" s="269"/>
      <c r="BR347" s="269"/>
      <c r="BS347" s="269"/>
      <c r="BT347" s="269"/>
      <c r="BU347" s="269"/>
      <c r="BV347" s="269"/>
      <c r="BW347" s="269"/>
      <c r="BX347" s="269"/>
      <c r="BY347" s="269"/>
      <c r="BZ347" s="269"/>
      <c r="CA347" s="269"/>
      <c r="CB347" s="269"/>
      <c r="CC347" s="269"/>
      <c r="CD347" s="269"/>
      <c r="CE347" s="269"/>
      <c r="CF347" s="269"/>
      <c r="CG347" s="269"/>
      <c r="CH347" s="269"/>
      <c r="CI347" s="269"/>
      <c r="CJ347" s="269"/>
      <c r="CK347" s="269"/>
      <c r="CL347" s="269"/>
      <c r="CM347" s="269"/>
      <c r="CN347" s="269"/>
      <c r="CO347" s="269"/>
      <c r="CP347" s="269"/>
      <c r="CQ347" s="269"/>
      <c r="CR347" s="269"/>
      <c r="CS347" s="269"/>
      <c r="CT347" s="269"/>
      <c r="CU347" s="269"/>
      <c r="CV347" s="269"/>
      <c r="CW347" s="269"/>
      <c r="CX347" s="269"/>
      <c r="CY347" s="269"/>
      <c r="CZ347" s="269"/>
      <c r="DA347" s="269"/>
      <c r="DB347" s="269"/>
      <c r="DC347" s="269"/>
      <c r="DD347" s="269"/>
      <c r="DE347" s="269"/>
      <c r="DF347" s="269"/>
      <c r="DG347" s="269"/>
      <c r="DH347" s="269"/>
      <c r="DI347" s="269"/>
      <c r="DJ347" s="269"/>
      <c r="DK347" s="269"/>
      <c r="DL347" s="269"/>
      <c r="DM347" s="269"/>
      <c r="DN347" s="269"/>
      <c r="DO347" s="269"/>
      <c r="DP347" s="269"/>
      <c r="DQ347" s="269"/>
      <c r="DR347" s="269"/>
      <c r="DS347" s="269"/>
      <c r="DT347" s="269"/>
      <c r="DU347" s="269"/>
      <c r="DV347" s="269"/>
      <c r="DW347" s="269"/>
      <c r="DX347" s="269"/>
      <c r="DY347" s="269"/>
      <c r="DZ347" s="269"/>
      <c r="EA347" s="269"/>
      <c r="EB347" s="269"/>
      <c r="EC347" s="269"/>
      <c r="ED347" s="269"/>
      <c r="EE347" s="269"/>
      <c r="EF347" s="269"/>
      <c r="EG347" s="269"/>
      <c r="EH347" s="269"/>
      <c r="EI347" s="269"/>
      <c r="EJ347" s="269"/>
      <c r="EK347" s="269"/>
      <c r="EL347" s="269"/>
      <c r="EM347" s="269"/>
      <c r="EN347" s="269"/>
      <c r="EO347" s="269"/>
      <c r="EP347" s="269"/>
      <c r="EQ347" s="269"/>
      <c r="ER347" s="269"/>
      <c r="ES347" s="269"/>
      <c r="ET347" s="470"/>
      <c r="EU347" s="470"/>
      <c r="EV347" s="470"/>
      <c r="EW347" s="470"/>
      <c r="EX347" s="470"/>
      <c r="EY347" s="470"/>
      <c r="EZ347" s="470"/>
      <c r="FA347" s="470"/>
      <c r="FB347" s="470"/>
      <c r="FC347" s="470"/>
      <c r="FD347" s="470"/>
      <c r="FE347" s="470"/>
      <c r="FF347" s="470"/>
      <c r="FG347" s="470"/>
      <c r="FH347" s="470"/>
      <c r="FI347" s="470"/>
      <c r="FJ347" s="470"/>
      <c r="FK347" s="470"/>
      <c r="FL347" s="470"/>
      <c r="FM347" s="470"/>
      <c r="FN347" s="470"/>
      <c r="FO347" s="470"/>
      <c r="FP347" s="470"/>
      <c r="FQ347" s="269"/>
      <c r="FR347" s="543"/>
      <c r="FS347" s="269"/>
      <c r="FT347" s="544"/>
      <c r="FU347" s="545"/>
      <c r="FV347" s="80"/>
      <c r="FW347" s="80"/>
      <c r="FX347" s="80"/>
      <c r="FY347" s="80"/>
      <c r="FZ347" s="80"/>
      <c r="GA347" s="80"/>
      <c r="GB347" s="80"/>
      <c r="GC347" s="80"/>
      <c r="GD347" s="80"/>
      <c r="GE347" s="80"/>
      <c r="GF347" s="80"/>
      <c r="GG347" s="80"/>
      <c r="GH347" s="80"/>
      <c r="GI347" s="80"/>
      <c r="GJ347" s="80"/>
      <c r="GK347" s="80"/>
    </row>
    <row r="348" ht="15.75" customHeight="1">
      <c r="A348" s="572"/>
      <c r="B348" s="572"/>
      <c r="C348" s="269"/>
      <c r="D348" s="269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  <c r="AA348" s="80"/>
      <c r="AB348" s="80"/>
      <c r="AC348" s="80"/>
      <c r="AD348" s="80"/>
      <c r="AE348" s="269"/>
      <c r="AF348" s="269"/>
      <c r="AG348" s="269"/>
      <c r="AH348" s="269"/>
      <c r="AI348" s="269"/>
      <c r="AJ348" s="269"/>
      <c r="AK348" s="269"/>
      <c r="AL348" s="269"/>
      <c r="AM348" s="269"/>
      <c r="AN348" s="269"/>
      <c r="AO348" s="269"/>
      <c r="AP348" s="269"/>
      <c r="AQ348" s="269"/>
      <c r="AR348" s="269"/>
      <c r="AS348" s="269"/>
      <c r="AT348" s="269"/>
      <c r="AU348" s="269"/>
      <c r="AV348" s="269"/>
      <c r="AW348" s="269"/>
      <c r="AX348" s="269"/>
      <c r="AY348" s="269"/>
      <c r="AZ348" s="269"/>
      <c r="BA348" s="269"/>
      <c r="BB348" s="269"/>
      <c r="BC348" s="269"/>
      <c r="BD348" s="269"/>
      <c r="BE348" s="269"/>
      <c r="BF348" s="269"/>
      <c r="BG348" s="269"/>
      <c r="BH348" s="80"/>
      <c r="BI348" s="269"/>
      <c r="BJ348" s="269"/>
      <c r="BK348" s="269"/>
      <c r="BL348" s="269"/>
      <c r="BM348" s="269"/>
      <c r="BN348" s="269"/>
      <c r="BO348" s="269"/>
      <c r="BP348" s="269"/>
      <c r="BQ348" s="269"/>
      <c r="BR348" s="269"/>
      <c r="BS348" s="269"/>
      <c r="BT348" s="269"/>
      <c r="BU348" s="269"/>
      <c r="BV348" s="269"/>
      <c r="BW348" s="269"/>
      <c r="BX348" s="269"/>
      <c r="BY348" s="269"/>
      <c r="BZ348" s="269"/>
      <c r="CA348" s="269"/>
      <c r="CB348" s="269"/>
      <c r="CC348" s="269"/>
      <c r="CD348" s="269"/>
      <c r="CE348" s="269"/>
      <c r="CF348" s="269"/>
      <c r="CG348" s="269"/>
      <c r="CH348" s="269"/>
      <c r="CI348" s="269"/>
      <c r="CJ348" s="269"/>
      <c r="CK348" s="269"/>
      <c r="CL348" s="269"/>
      <c r="CM348" s="269"/>
      <c r="CN348" s="269"/>
      <c r="CO348" s="269"/>
      <c r="CP348" s="269"/>
      <c r="CQ348" s="269"/>
      <c r="CR348" s="269"/>
      <c r="CS348" s="269"/>
      <c r="CT348" s="269"/>
      <c r="CU348" s="269"/>
      <c r="CV348" s="269"/>
      <c r="CW348" s="269"/>
      <c r="CX348" s="269"/>
      <c r="CY348" s="269"/>
      <c r="CZ348" s="269"/>
      <c r="DA348" s="269"/>
      <c r="DB348" s="269"/>
      <c r="DC348" s="269"/>
      <c r="DD348" s="269"/>
      <c r="DE348" s="269"/>
      <c r="DF348" s="269"/>
      <c r="DG348" s="269"/>
      <c r="DH348" s="269"/>
      <c r="DI348" s="269"/>
      <c r="DJ348" s="269"/>
      <c r="DK348" s="269"/>
      <c r="DL348" s="269"/>
      <c r="DM348" s="269"/>
      <c r="DN348" s="269"/>
      <c r="DO348" s="269"/>
      <c r="DP348" s="269"/>
      <c r="DQ348" s="269"/>
      <c r="DR348" s="269"/>
      <c r="DS348" s="269"/>
      <c r="DT348" s="269"/>
      <c r="DU348" s="269"/>
      <c r="DV348" s="269"/>
      <c r="DW348" s="269"/>
      <c r="DX348" s="269"/>
      <c r="DY348" s="269"/>
      <c r="DZ348" s="269"/>
      <c r="EA348" s="269"/>
      <c r="EB348" s="269"/>
      <c r="EC348" s="269"/>
      <c r="ED348" s="269"/>
      <c r="EE348" s="269"/>
      <c r="EF348" s="269"/>
      <c r="EG348" s="269"/>
      <c r="EH348" s="269"/>
      <c r="EI348" s="269"/>
      <c r="EJ348" s="269"/>
      <c r="EK348" s="269"/>
      <c r="EL348" s="269"/>
      <c r="EM348" s="269"/>
      <c r="EN348" s="269"/>
      <c r="EO348" s="269"/>
      <c r="EP348" s="269"/>
      <c r="EQ348" s="269"/>
      <c r="ER348" s="269"/>
      <c r="ES348" s="269"/>
      <c r="ET348" s="470"/>
      <c r="EU348" s="470"/>
      <c r="EV348" s="470"/>
      <c r="EW348" s="470"/>
      <c r="EX348" s="470"/>
      <c r="EY348" s="470"/>
      <c r="EZ348" s="470"/>
      <c r="FA348" s="470"/>
      <c r="FB348" s="470"/>
      <c r="FC348" s="470"/>
      <c r="FD348" s="470"/>
      <c r="FE348" s="470"/>
      <c r="FF348" s="470"/>
      <c r="FG348" s="470"/>
      <c r="FH348" s="470"/>
      <c r="FI348" s="470"/>
      <c r="FJ348" s="470"/>
      <c r="FK348" s="470"/>
      <c r="FL348" s="470"/>
      <c r="FM348" s="470"/>
      <c r="FN348" s="470"/>
      <c r="FO348" s="470"/>
      <c r="FP348" s="470"/>
      <c r="FQ348" s="269"/>
      <c r="FR348" s="543"/>
      <c r="FS348" s="269"/>
      <c r="FT348" s="544"/>
      <c r="FU348" s="545"/>
      <c r="FV348" s="80"/>
      <c r="FW348" s="80"/>
      <c r="FX348" s="80"/>
      <c r="FY348" s="80"/>
      <c r="FZ348" s="80"/>
      <c r="GA348" s="80"/>
      <c r="GB348" s="80"/>
      <c r="GC348" s="80"/>
      <c r="GD348" s="80"/>
      <c r="GE348" s="80"/>
      <c r="GF348" s="80"/>
      <c r="GG348" s="80"/>
      <c r="GH348" s="80"/>
      <c r="GI348" s="80"/>
      <c r="GJ348" s="80"/>
      <c r="GK348" s="80"/>
    </row>
    <row r="349" ht="15.75" customHeight="1">
      <c r="A349" s="572"/>
      <c r="B349" s="572"/>
      <c r="C349" s="269"/>
      <c r="D349" s="269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  <c r="AA349" s="80"/>
      <c r="AB349" s="80"/>
      <c r="AC349" s="80"/>
      <c r="AD349" s="80"/>
      <c r="AE349" s="269"/>
      <c r="AF349" s="269"/>
      <c r="AG349" s="269"/>
      <c r="AH349" s="269"/>
      <c r="AI349" s="269"/>
      <c r="AJ349" s="269"/>
      <c r="AK349" s="269"/>
      <c r="AL349" s="269"/>
      <c r="AM349" s="269"/>
      <c r="AN349" s="269"/>
      <c r="AO349" s="269"/>
      <c r="AP349" s="269"/>
      <c r="AQ349" s="269"/>
      <c r="AR349" s="269"/>
      <c r="AS349" s="269"/>
      <c r="AT349" s="269"/>
      <c r="AU349" s="269"/>
      <c r="AV349" s="269"/>
      <c r="AW349" s="269"/>
      <c r="AX349" s="269"/>
      <c r="AY349" s="269"/>
      <c r="AZ349" s="269"/>
      <c r="BA349" s="269"/>
      <c r="BB349" s="269"/>
      <c r="BC349" s="269"/>
      <c r="BD349" s="269"/>
      <c r="BE349" s="269"/>
      <c r="BF349" s="269"/>
      <c r="BG349" s="269"/>
      <c r="BH349" s="80"/>
      <c r="BI349" s="269"/>
      <c r="BJ349" s="269"/>
      <c r="BK349" s="269"/>
      <c r="BL349" s="269"/>
      <c r="BM349" s="269"/>
      <c r="BN349" s="269"/>
      <c r="BO349" s="269"/>
      <c r="BP349" s="269"/>
      <c r="BQ349" s="269"/>
      <c r="BR349" s="269"/>
      <c r="BS349" s="269"/>
      <c r="BT349" s="269"/>
      <c r="BU349" s="269"/>
      <c r="BV349" s="269"/>
      <c r="BW349" s="269"/>
      <c r="BX349" s="269"/>
      <c r="BY349" s="269"/>
      <c r="BZ349" s="269"/>
      <c r="CA349" s="269"/>
      <c r="CB349" s="269"/>
      <c r="CC349" s="269"/>
      <c r="CD349" s="269"/>
      <c r="CE349" s="269"/>
      <c r="CF349" s="269"/>
      <c r="CG349" s="269"/>
      <c r="CH349" s="269"/>
      <c r="CI349" s="269"/>
      <c r="CJ349" s="269"/>
      <c r="CK349" s="269"/>
      <c r="CL349" s="269"/>
      <c r="CM349" s="269"/>
      <c r="CN349" s="269"/>
      <c r="CO349" s="269"/>
      <c r="CP349" s="269"/>
      <c r="CQ349" s="269"/>
      <c r="CR349" s="269"/>
      <c r="CS349" s="269"/>
      <c r="CT349" s="269"/>
      <c r="CU349" s="269"/>
      <c r="CV349" s="269"/>
      <c r="CW349" s="269"/>
      <c r="CX349" s="269"/>
      <c r="CY349" s="269"/>
      <c r="CZ349" s="269"/>
      <c r="DA349" s="269"/>
      <c r="DB349" s="269"/>
      <c r="DC349" s="269"/>
      <c r="DD349" s="269"/>
      <c r="DE349" s="269"/>
      <c r="DF349" s="269"/>
      <c r="DG349" s="269"/>
      <c r="DH349" s="269"/>
      <c r="DI349" s="269"/>
      <c r="DJ349" s="269"/>
      <c r="DK349" s="269"/>
      <c r="DL349" s="269"/>
      <c r="DM349" s="269"/>
      <c r="DN349" s="269"/>
      <c r="DO349" s="269"/>
      <c r="DP349" s="269"/>
      <c r="DQ349" s="269"/>
      <c r="DR349" s="269"/>
      <c r="DS349" s="269"/>
      <c r="DT349" s="269"/>
      <c r="DU349" s="269"/>
      <c r="DV349" s="269"/>
      <c r="DW349" s="269"/>
      <c r="DX349" s="269"/>
      <c r="DY349" s="269"/>
      <c r="DZ349" s="269"/>
      <c r="EA349" s="269"/>
      <c r="EB349" s="269"/>
      <c r="EC349" s="269"/>
      <c r="ED349" s="269"/>
      <c r="EE349" s="269"/>
      <c r="EF349" s="269"/>
      <c r="EG349" s="269"/>
      <c r="EH349" s="269"/>
      <c r="EI349" s="269"/>
      <c r="EJ349" s="269"/>
      <c r="EK349" s="269"/>
      <c r="EL349" s="269"/>
      <c r="EM349" s="269"/>
      <c r="EN349" s="269"/>
      <c r="EO349" s="269"/>
      <c r="EP349" s="269"/>
      <c r="EQ349" s="269"/>
      <c r="ER349" s="269"/>
      <c r="ES349" s="269"/>
      <c r="ET349" s="470"/>
      <c r="EU349" s="470"/>
      <c r="EV349" s="470"/>
      <c r="EW349" s="470"/>
      <c r="EX349" s="470"/>
      <c r="EY349" s="470"/>
      <c r="EZ349" s="470"/>
      <c r="FA349" s="470"/>
      <c r="FB349" s="470"/>
      <c r="FC349" s="470"/>
      <c r="FD349" s="470"/>
      <c r="FE349" s="470"/>
      <c r="FF349" s="470"/>
      <c r="FG349" s="470"/>
      <c r="FH349" s="470"/>
      <c r="FI349" s="470"/>
      <c r="FJ349" s="470"/>
      <c r="FK349" s="470"/>
      <c r="FL349" s="470"/>
      <c r="FM349" s="470"/>
      <c r="FN349" s="470"/>
      <c r="FO349" s="470"/>
      <c r="FP349" s="470"/>
      <c r="FQ349" s="269"/>
      <c r="FR349" s="543"/>
      <c r="FS349" s="269"/>
      <c r="FT349" s="544"/>
      <c r="FU349" s="545"/>
      <c r="FV349" s="80"/>
      <c r="FW349" s="80"/>
      <c r="FX349" s="80"/>
      <c r="FY349" s="80"/>
      <c r="FZ349" s="80"/>
      <c r="GA349" s="80"/>
      <c r="GB349" s="80"/>
      <c r="GC349" s="80"/>
      <c r="GD349" s="80"/>
      <c r="GE349" s="80"/>
      <c r="GF349" s="80"/>
      <c r="GG349" s="80"/>
      <c r="GH349" s="80"/>
      <c r="GI349" s="80"/>
      <c r="GJ349" s="80"/>
      <c r="GK349" s="80"/>
    </row>
    <row r="350" ht="15.75" customHeight="1">
      <c r="A350" s="572"/>
      <c r="B350" s="572"/>
      <c r="C350" s="269"/>
      <c r="D350" s="269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  <c r="AA350" s="80"/>
      <c r="AB350" s="80"/>
      <c r="AC350" s="80"/>
      <c r="AD350" s="80"/>
      <c r="AE350" s="269"/>
      <c r="AF350" s="269"/>
      <c r="AG350" s="269"/>
      <c r="AH350" s="269"/>
      <c r="AI350" s="269"/>
      <c r="AJ350" s="269"/>
      <c r="AK350" s="269"/>
      <c r="AL350" s="269"/>
      <c r="AM350" s="269"/>
      <c r="AN350" s="269"/>
      <c r="AO350" s="269"/>
      <c r="AP350" s="269"/>
      <c r="AQ350" s="269"/>
      <c r="AR350" s="269"/>
      <c r="AS350" s="269"/>
      <c r="AT350" s="269"/>
      <c r="AU350" s="269"/>
      <c r="AV350" s="269"/>
      <c r="AW350" s="269"/>
      <c r="AX350" s="269"/>
      <c r="AY350" s="269"/>
      <c r="AZ350" s="269"/>
      <c r="BA350" s="269"/>
      <c r="BB350" s="269"/>
      <c r="BC350" s="269"/>
      <c r="BD350" s="269"/>
      <c r="BE350" s="269"/>
      <c r="BF350" s="269"/>
      <c r="BG350" s="269"/>
      <c r="BH350" s="80"/>
      <c r="BI350" s="269"/>
      <c r="BJ350" s="269"/>
      <c r="BK350" s="269"/>
      <c r="BL350" s="269"/>
      <c r="BM350" s="269"/>
      <c r="BN350" s="269"/>
      <c r="BO350" s="269"/>
      <c r="BP350" s="269"/>
      <c r="BQ350" s="269"/>
      <c r="BR350" s="269"/>
      <c r="BS350" s="269"/>
      <c r="BT350" s="269"/>
      <c r="BU350" s="269"/>
      <c r="BV350" s="269"/>
      <c r="BW350" s="269"/>
      <c r="BX350" s="269"/>
      <c r="BY350" s="269"/>
      <c r="BZ350" s="269"/>
      <c r="CA350" s="269"/>
      <c r="CB350" s="269"/>
      <c r="CC350" s="269"/>
      <c r="CD350" s="269"/>
      <c r="CE350" s="269"/>
      <c r="CF350" s="269"/>
      <c r="CG350" s="269"/>
      <c r="CH350" s="269"/>
      <c r="CI350" s="269"/>
      <c r="CJ350" s="269"/>
      <c r="CK350" s="269"/>
      <c r="CL350" s="269"/>
      <c r="CM350" s="269"/>
      <c r="CN350" s="269"/>
      <c r="CO350" s="269"/>
      <c r="CP350" s="269"/>
      <c r="CQ350" s="269"/>
      <c r="CR350" s="269"/>
      <c r="CS350" s="269"/>
      <c r="CT350" s="269"/>
      <c r="CU350" s="269"/>
      <c r="CV350" s="269"/>
      <c r="CW350" s="269"/>
      <c r="CX350" s="269"/>
      <c r="CY350" s="269"/>
      <c r="CZ350" s="269"/>
      <c r="DA350" s="269"/>
      <c r="DB350" s="269"/>
      <c r="DC350" s="269"/>
      <c r="DD350" s="269"/>
      <c r="DE350" s="269"/>
      <c r="DF350" s="269"/>
      <c r="DG350" s="269"/>
      <c r="DH350" s="269"/>
      <c r="DI350" s="269"/>
      <c r="DJ350" s="269"/>
      <c r="DK350" s="269"/>
      <c r="DL350" s="269"/>
      <c r="DM350" s="269"/>
      <c r="DN350" s="269"/>
      <c r="DO350" s="269"/>
      <c r="DP350" s="269"/>
      <c r="DQ350" s="269"/>
      <c r="DR350" s="269"/>
      <c r="DS350" s="269"/>
      <c r="DT350" s="269"/>
      <c r="DU350" s="269"/>
      <c r="DV350" s="269"/>
      <c r="DW350" s="269"/>
      <c r="DX350" s="269"/>
      <c r="DY350" s="269"/>
      <c r="DZ350" s="269"/>
      <c r="EA350" s="269"/>
      <c r="EB350" s="269"/>
      <c r="EC350" s="269"/>
      <c r="ED350" s="269"/>
      <c r="EE350" s="269"/>
      <c r="EF350" s="269"/>
      <c r="EG350" s="269"/>
      <c r="EH350" s="269"/>
      <c r="EI350" s="269"/>
      <c r="EJ350" s="269"/>
      <c r="EK350" s="269"/>
      <c r="EL350" s="269"/>
      <c r="EM350" s="269"/>
      <c r="EN350" s="269"/>
      <c r="EO350" s="269"/>
      <c r="EP350" s="269"/>
      <c r="EQ350" s="269"/>
      <c r="ER350" s="269"/>
      <c r="ES350" s="269"/>
      <c r="ET350" s="470"/>
      <c r="EU350" s="470"/>
      <c r="EV350" s="470"/>
      <c r="EW350" s="470"/>
      <c r="EX350" s="470"/>
      <c r="EY350" s="470"/>
      <c r="EZ350" s="470"/>
      <c r="FA350" s="470"/>
      <c r="FB350" s="470"/>
      <c r="FC350" s="470"/>
      <c r="FD350" s="470"/>
      <c r="FE350" s="470"/>
      <c r="FF350" s="470"/>
      <c r="FG350" s="470"/>
      <c r="FH350" s="470"/>
      <c r="FI350" s="470"/>
      <c r="FJ350" s="470"/>
      <c r="FK350" s="470"/>
      <c r="FL350" s="470"/>
      <c r="FM350" s="470"/>
      <c r="FN350" s="470"/>
      <c r="FO350" s="470"/>
      <c r="FP350" s="470"/>
      <c r="FQ350" s="269"/>
      <c r="FR350" s="543"/>
      <c r="FS350" s="269"/>
      <c r="FT350" s="544"/>
      <c r="FU350" s="545"/>
      <c r="FV350" s="80"/>
      <c r="FW350" s="80"/>
      <c r="FX350" s="80"/>
      <c r="FY350" s="80"/>
      <c r="FZ350" s="80"/>
      <c r="GA350" s="80"/>
      <c r="GB350" s="80"/>
      <c r="GC350" s="80"/>
      <c r="GD350" s="80"/>
      <c r="GE350" s="80"/>
      <c r="GF350" s="80"/>
      <c r="GG350" s="80"/>
      <c r="GH350" s="80"/>
      <c r="GI350" s="80"/>
      <c r="GJ350" s="80"/>
      <c r="GK350" s="80"/>
    </row>
    <row r="351" ht="15.75" customHeight="1">
      <c r="A351" s="572"/>
      <c r="B351" s="572"/>
      <c r="C351" s="269"/>
      <c r="D351" s="269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  <c r="AA351" s="80"/>
      <c r="AB351" s="80"/>
      <c r="AC351" s="80"/>
      <c r="AD351" s="80"/>
      <c r="AE351" s="269"/>
      <c r="AF351" s="269"/>
      <c r="AG351" s="269"/>
      <c r="AH351" s="269"/>
      <c r="AI351" s="269"/>
      <c r="AJ351" s="269"/>
      <c r="AK351" s="269"/>
      <c r="AL351" s="269"/>
      <c r="AM351" s="269"/>
      <c r="AN351" s="269"/>
      <c r="AO351" s="269"/>
      <c r="AP351" s="269"/>
      <c r="AQ351" s="269"/>
      <c r="AR351" s="269"/>
      <c r="AS351" s="269"/>
      <c r="AT351" s="269"/>
      <c r="AU351" s="269"/>
      <c r="AV351" s="269"/>
      <c r="AW351" s="269"/>
      <c r="AX351" s="269"/>
      <c r="AY351" s="269"/>
      <c r="AZ351" s="269"/>
      <c r="BA351" s="269"/>
      <c r="BB351" s="269"/>
      <c r="BC351" s="269"/>
      <c r="BD351" s="269"/>
      <c r="BE351" s="269"/>
      <c r="BF351" s="269"/>
      <c r="BG351" s="269"/>
      <c r="BH351" s="80"/>
      <c r="BI351" s="269"/>
      <c r="BJ351" s="269"/>
      <c r="BK351" s="269"/>
      <c r="BL351" s="269"/>
      <c r="BM351" s="269"/>
      <c r="BN351" s="269"/>
      <c r="BO351" s="269"/>
      <c r="BP351" s="269"/>
      <c r="BQ351" s="269"/>
      <c r="BR351" s="269"/>
      <c r="BS351" s="269"/>
      <c r="BT351" s="269"/>
      <c r="BU351" s="269"/>
      <c r="BV351" s="269"/>
      <c r="BW351" s="269"/>
      <c r="BX351" s="269"/>
      <c r="BY351" s="269"/>
      <c r="BZ351" s="269"/>
      <c r="CA351" s="269"/>
      <c r="CB351" s="269"/>
      <c r="CC351" s="269"/>
      <c r="CD351" s="269"/>
      <c r="CE351" s="269"/>
      <c r="CF351" s="269"/>
      <c r="CG351" s="269"/>
      <c r="CH351" s="269"/>
      <c r="CI351" s="269"/>
      <c r="CJ351" s="269"/>
      <c r="CK351" s="269"/>
      <c r="CL351" s="269"/>
      <c r="CM351" s="269"/>
      <c r="CN351" s="269"/>
      <c r="CO351" s="269"/>
      <c r="CP351" s="269"/>
      <c r="CQ351" s="269"/>
      <c r="CR351" s="269"/>
      <c r="CS351" s="269"/>
      <c r="CT351" s="269"/>
      <c r="CU351" s="269"/>
      <c r="CV351" s="269"/>
      <c r="CW351" s="269"/>
      <c r="CX351" s="269"/>
      <c r="CY351" s="269"/>
      <c r="CZ351" s="269"/>
      <c r="DA351" s="269"/>
      <c r="DB351" s="269"/>
      <c r="DC351" s="269"/>
      <c r="DD351" s="269"/>
      <c r="DE351" s="269"/>
      <c r="DF351" s="269"/>
      <c r="DG351" s="269"/>
      <c r="DH351" s="269"/>
      <c r="DI351" s="269"/>
      <c r="DJ351" s="269"/>
      <c r="DK351" s="269"/>
      <c r="DL351" s="269"/>
      <c r="DM351" s="269"/>
      <c r="DN351" s="269"/>
      <c r="DO351" s="269"/>
      <c r="DP351" s="269"/>
      <c r="DQ351" s="269"/>
      <c r="DR351" s="269"/>
      <c r="DS351" s="269"/>
      <c r="DT351" s="269"/>
      <c r="DU351" s="269"/>
      <c r="DV351" s="269"/>
      <c r="DW351" s="269"/>
      <c r="DX351" s="269"/>
      <c r="DY351" s="269"/>
      <c r="DZ351" s="269"/>
      <c r="EA351" s="269"/>
      <c r="EB351" s="269"/>
      <c r="EC351" s="269"/>
      <c r="ED351" s="269"/>
      <c r="EE351" s="269"/>
      <c r="EF351" s="269"/>
      <c r="EG351" s="269"/>
      <c r="EH351" s="269"/>
      <c r="EI351" s="269"/>
      <c r="EJ351" s="269"/>
      <c r="EK351" s="269"/>
      <c r="EL351" s="269"/>
      <c r="EM351" s="269"/>
      <c r="EN351" s="269"/>
      <c r="EO351" s="269"/>
      <c r="EP351" s="269"/>
      <c r="EQ351" s="269"/>
      <c r="ER351" s="269"/>
      <c r="ES351" s="269"/>
      <c r="ET351" s="470"/>
      <c r="EU351" s="470"/>
      <c r="EV351" s="470"/>
      <c r="EW351" s="470"/>
      <c r="EX351" s="470"/>
      <c r="EY351" s="470"/>
      <c r="EZ351" s="470"/>
      <c r="FA351" s="470"/>
      <c r="FB351" s="470"/>
      <c r="FC351" s="470"/>
      <c r="FD351" s="470"/>
      <c r="FE351" s="470"/>
      <c r="FF351" s="470"/>
      <c r="FG351" s="470"/>
      <c r="FH351" s="470"/>
      <c r="FI351" s="470"/>
      <c r="FJ351" s="470"/>
      <c r="FK351" s="470"/>
      <c r="FL351" s="470"/>
      <c r="FM351" s="470"/>
      <c r="FN351" s="470"/>
      <c r="FO351" s="470"/>
      <c r="FP351" s="470"/>
      <c r="FQ351" s="269"/>
      <c r="FR351" s="543"/>
      <c r="FS351" s="269"/>
      <c r="FT351" s="544"/>
      <c r="FU351" s="545"/>
      <c r="FV351" s="80"/>
      <c r="FW351" s="80"/>
      <c r="FX351" s="80"/>
      <c r="FY351" s="80"/>
      <c r="FZ351" s="80"/>
      <c r="GA351" s="80"/>
      <c r="GB351" s="80"/>
      <c r="GC351" s="80"/>
      <c r="GD351" s="80"/>
      <c r="GE351" s="80"/>
      <c r="GF351" s="80"/>
      <c r="GG351" s="80"/>
      <c r="GH351" s="80"/>
      <c r="GI351" s="80"/>
      <c r="GJ351" s="80"/>
      <c r="GK351" s="80"/>
    </row>
    <row r="352" ht="15.75" customHeight="1">
      <c r="A352" s="572"/>
      <c r="B352" s="572"/>
      <c r="C352" s="269"/>
      <c r="D352" s="269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  <c r="AA352" s="80"/>
      <c r="AB352" s="80"/>
      <c r="AC352" s="80"/>
      <c r="AD352" s="80"/>
      <c r="AE352" s="269"/>
      <c r="AF352" s="269"/>
      <c r="AG352" s="269"/>
      <c r="AH352" s="269"/>
      <c r="AI352" s="269"/>
      <c r="AJ352" s="269"/>
      <c r="AK352" s="269"/>
      <c r="AL352" s="269"/>
      <c r="AM352" s="269"/>
      <c r="AN352" s="269"/>
      <c r="AO352" s="269"/>
      <c r="AP352" s="269"/>
      <c r="AQ352" s="269"/>
      <c r="AR352" s="269"/>
      <c r="AS352" s="269"/>
      <c r="AT352" s="269"/>
      <c r="AU352" s="269"/>
      <c r="AV352" s="269"/>
      <c r="AW352" s="269"/>
      <c r="AX352" s="269"/>
      <c r="AY352" s="269"/>
      <c r="AZ352" s="269"/>
      <c r="BA352" s="269"/>
      <c r="BB352" s="269"/>
      <c r="BC352" s="269"/>
      <c r="BD352" s="269"/>
      <c r="BE352" s="269"/>
      <c r="BF352" s="269"/>
      <c r="BG352" s="269"/>
      <c r="BH352" s="80"/>
      <c r="BI352" s="269"/>
      <c r="BJ352" s="269"/>
      <c r="BK352" s="269"/>
      <c r="BL352" s="269"/>
      <c r="BM352" s="269"/>
      <c r="BN352" s="269"/>
      <c r="BO352" s="269"/>
      <c r="BP352" s="269"/>
      <c r="BQ352" s="269"/>
      <c r="BR352" s="269"/>
      <c r="BS352" s="269"/>
      <c r="BT352" s="269"/>
      <c r="BU352" s="269"/>
      <c r="BV352" s="269"/>
      <c r="BW352" s="269"/>
      <c r="BX352" s="269"/>
      <c r="BY352" s="269"/>
      <c r="BZ352" s="269"/>
      <c r="CA352" s="269"/>
      <c r="CB352" s="269"/>
      <c r="CC352" s="269"/>
      <c r="CD352" s="269"/>
      <c r="CE352" s="269"/>
      <c r="CF352" s="269"/>
      <c r="CG352" s="269"/>
      <c r="CH352" s="269"/>
      <c r="CI352" s="269"/>
      <c r="CJ352" s="269"/>
      <c r="CK352" s="269"/>
      <c r="CL352" s="269"/>
      <c r="CM352" s="269"/>
      <c r="CN352" s="269"/>
      <c r="CO352" s="269"/>
      <c r="CP352" s="269"/>
      <c r="CQ352" s="269"/>
      <c r="CR352" s="269"/>
      <c r="CS352" s="269"/>
      <c r="CT352" s="269"/>
      <c r="CU352" s="269"/>
      <c r="CV352" s="269"/>
      <c r="CW352" s="269"/>
      <c r="CX352" s="269"/>
      <c r="CY352" s="269"/>
      <c r="CZ352" s="269"/>
      <c r="DA352" s="269"/>
      <c r="DB352" s="269"/>
      <c r="DC352" s="269"/>
      <c r="DD352" s="269"/>
      <c r="DE352" s="269"/>
      <c r="DF352" s="269"/>
      <c r="DG352" s="269"/>
      <c r="DH352" s="269"/>
      <c r="DI352" s="269"/>
      <c r="DJ352" s="269"/>
      <c r="DK352" s="269"/>
      <c r="DL352" s="269"/>
      <c r="DM352" s="269"/>
      <c r="DN352" s="269"/>
      <c r="DO352" s="269"/>
      <c r="DP352" s="269"/>
      <c r="DQ352" s="269"/>
      <c r="DR352" s="269"/>
      <c r="DS352" s="269"/>
      <c r="DT352" s="269"/>
      <c r="DU352" s="269"/>
      <c r="DV352" s="269"/>
      <c r="DW352" s="269"/>
      <c r="DX352" s="269"/>
      <c r="DY352" s="269"/>
      <c r="DZ352" s="269"/>
      <c r="EA352" s="269"/>
      <c r="EB352" s="269"/>
      <c r="EC352" s="269"/>
      <c r="ED352" s="269"/>
      <c r="EE352" s="269"/>
      <c r="EF352" s="269"/>
      <c r="EG352" s="269"/>
      <c r="EH352" s="269"/>
      <c r="EI352" s="269"/>
      <c r="EJ352" s="269"/>
      <c r="EK352" s="269"/>
      <c r="EL352" s="269"/>
      <c r="EM352" s="269"/>
      <c r="EN352" s="269"/>
      <c r="EO352" s="269"/>
      <c r="EP352" s="269"/>
      <c r="EQ352" s="269"/>
      <c r="ER352" s="269"/>
      <c r="ES352" s="269"/>
      <c r="ET352" s="470"/>
      <c r="EU352" s="470"/>
      <c r="EV352" s="470"/>
      <c r="EW352" s="470"/>
      <c r="EX352" s="470"/>
      <c r="EY352" s="470"/>
      <c r="EZ352" s="470"/>
      <c r="FA352" s="470"/>
      <c r="FB352" s="470"/>
      <c r="FC352" s="470"/>
      <c r="FD352" s="470"/>
      <c r="FE352" s="470"/>
      <c r="FF352" s="470"/>
      <c r="FG352" s="470"/>
      <c r="FH352" s="470"/>
      <c r="FI352" s="470"/>
      <c r="FJ352" s="470"/>
      <c r="FK352" s="470"/>
      <c r="FL352" s="470"/>
      <c r="FM352" s="470"/>
      <c r="FN352" s="470"/>
      <c r="FO352" s="470"/>
      <c r="FP352" s="470"/>
      <c r="FQ352" s="269"/>
      <c r="FR352" s="543"/>
      <c r="FS352" s="269"/>
      <c r="FT352" s="544"/>
      <c r="FU352" s="545"/>
      <c r="FV352" s="80"/>
      <c r="FW352" s="80"/>
      <c r="FX352" s="80"/>
      <c r="FY352" s="80"/>
      <c r="FZ352" s="80"/>
      <c r="GA352" s="80"/>
      <c r="GB352" s="80"/>
      <c r="GC352" s="80"/>
      <c r="GD352" s="80"/>
      <c r="GE352" s="80"/>
      <c r="GF352" s="80"/>
      <c r="GG352" s="80"/>
      <c r="GH352" s="80"/>
      <c r="GI352" s="80"/>
      <c r="GJ352" s="80"/>
      <c r="GK352" s="80"/>
    </row>
    <row r="353" ht="15.75" customHeight="1">
      <c r="A353" s="572"/>
      <c r="B353" s="572"/>
      <c r="C353" s="269"/>
      <c r="D353" s="269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  <c r="AA353" s="80"/>
      <c r="AB353" s="80"/>
      <c r="AC353" s="80"/>
      <c r="AD353" s="80"/>
      <c r="AE353" s="269"/>
      <c r="AF353" s="269"/>
      <c r="AG353" s="269"/>
      <c r="AH353" s="269"/>
      <c r="AI353" s="269"/>
      <c r="AJ353" s="269"/>
      <c r="AK353" s="269"/>
      <c r="AL353" s="269"/>
      <c r="AM353" s="269"/>
      <c r="AN353" s="269"/>
      <c r="AO353" s="269"/>
      <c r="AP353" s="269"/>
      <c r="AQ353" s="269"/>
      <c r="AR353" s="269"/>
      <c r="AS353" s="269"/>
      <c r="AT353" s="269"/>
      <c r="AU353" s="269"/>
      <c r="AV353" s="269"/>
      <c r="AW353" s="269"/>
      <c r="AX353" s="269"/>
      <c r="AY353" s="269"/>
      <c r="AZ353" s="269"/>
      <c r="BA353" s="269"/>
      <c r="BB353" s="269"/>
      <c r="BC353" s="269"/>
      <c r="BD353" s="269"/>
      <c r="BE353" s="269"/>
      <c r="BF353" s="269"/>
      <c r="BG353" s="269"/>
      <c r="BH353" s="80"/>
      <c r="BI353" s="269"/>
      <c r="BJ353" s="269"/>
      <c r="BK353" s="269"/>
      <c r="BL353" s="269"/>
      <c r="BM353" s="269"/>
      <c r="BN353" s="269"/>
      <c r="BO353" s="269"/>
      <c r="BP353" s="269"/>
      <c r="BQ353" s="269"/>
      <c r="BR353" s="269"/>
      <c r="BS353" s="269"/>
      <c r="BT353" s="269"/>
      <c r="BU353" s="269"/>
      <c r="BV353" s="269"/>
      <c r="BW353" s="269"/>
      <c r="BX353" s="269"/>
      <c r="BY353" s="269"/>
      <c r="BZ353" s="269"/>
      <c r="CA353" s="269"/>
      <c r="CB353" s="269"/>
      <c r="CC353" s="269"/>
      <c r="CD353" s="269"/>
      <c r="CE353" s="269"/>
      <c r="CF353" s="269"/>
      <c r="CG353" s="269"/>
      <c r="CH353" s="269"/>
      <c r="CI353" s="269"/>
      <c r="CJ353" s="269"/>
      <c r="CK353" s="269"/>
      <c r="CL353" s="269"/>
      <c r="CM353" s="269"/>
      <c r="CN353" s="269"/>
      <c r="CO353" s="269"/>
      <c r="CP353" s="269"/>
      <c r="CQ353" s="269"/>
      <c r="CR353" s="269"/>
      <c r="CS353" s="269"/>
      <c r="CT353" s="269"/>
      <c r="CU353" s="269"/>
      <c r="CV353" s="269"/>
      <c r="CW353" s="269"/>
      <c r="CX353" s="269"/>
      <c r="CY353" s="269"/>
      <c r="CZ353" s="269"/>
      <c r="DA353" s="269"/>
      <c r="DB353" s="269"/>
      <c r="DC353" s="269"/>
      <c r="DD353" s="269"/>
      <c r="DE353" s="269"/>
      <c r="DF353" s="269"/>
      <c r="DG353" s="269"/>
      <c r="DH353" s="269"/>
      <c r="DI353" s="269"/>
      <c r="DJ353" s="269"/>
      <c r="DK353" s="269"/>
      <c r="DL353" s="269"/>
      <c r="DM353" s="269"/>
      <c r="DN353" s="269"/>
      <c r="DO353" s="269"/>
      <c r="DP353" s="269"/>
      <c r="DQ353" s="269"/>
      <c r="DR353" s="269"/>
      <c r="DS353" s="269"/>
      <c r="DT353" s="269"/>
      <c r="DU353" s="269"/>
      <c r="DV353" s="269"/>
      <c r="DW353" s="269"/>
      <c r="DX353" s="269"/>
      <c r="DY353" s="269"/>
      <c r="DZ353" s="269"/>
      <c r="EA353" s="269"/>
      <c r="EB353" s="269"/>
      <c r="EC353" s="269"/>
      <c r="ED353" s="269"/>
      <c r="EE353" s="269"/>
      <c r="EF353" s="269"/>
      <c r="EG353" s="269"/>
      <c r="EH353" s="269"/>
      <c r="EI353" s="269"/>
      <c r="EJ353" s="269"/>
      <c r="EK353" s="269"/>
      <c r="EL353" s="269"/>
      <c r="EM353" s="269"/>
      <c r="EN353" s="269"/>
      <c r="EO353" s="269"/>
      <c r="EP353" s="269"/>
      <c r="EQ353" s="269"/>
      <c r="ER353" s="269"/>
      <c r="ES353" s="269"/>
      <c r="ET353" s="470"/>
      <c r="EU353" s="470"/>
      <c r="EV353" s="470"/>
      <c r="EW353" s="470"/>
      <c r="EX353" s="470"/>
      <c r="EY353" s="470"/>
      <c r="EZ353" s="470"/>
      <c r="FA353" s="470"/>
      <c r="FB353" s="470"/>
      <c r="FC353" s="470"/>
      <c r="FD353" s="470"/>
      <c r="FE353" s="470"/>
      <c r="FF353" s="470"/>
      <c r="FG353" s="470"/>
      <c r="FH353" s="470"/>
      <c r="FI353" s="470"/>
      <c r="FJ353" s="470"/>
      <c r="FK353" s="470"/>
      <c r="FL353" s="470"/>
      <c r="FM353" s="470"/>
      <c r="FN353" s="470"/>
      <c r="FO353" s="470"/>
      <c r="FP353" s="470"/>
      <c r="FQ353" s="269"/>
      <c r="FR353" s="543"/>
      <c r="FS353" s="269"/>
      <c r="FT353" s="544"/>
      <c r="FU353" s="545"/>
      <c r="FV353" s="80"/>
      <c r="FW353" s="80"/>
      <c r="FX353" s="80"/>
      <c r="FY353" s="80"/>
      <c r="FZ353" s="80"/>
      <c r="GA353" s="80"/>
      <c r="GB353" s="80"/>
      <c r="GC353" s="80"/>
      <c r="GD353" s="80"/>
      <c r="GE353" s="80"/>
      <c r="GF353" s="80"/>
      <c r="GG353" s="80"/>
      <c r="GH353" s="80"/>
      <c r="GI353" s="80"/>
      <c r="GJ353" s="80"/>
      <c r="GK353" s="80"/>
    </row>
    <row r="354" ht="15.75" customHeight="1">
      <c r="A354" s="572"/>
      <c r="B354" s="572"/>
      <c r="C354" s="269"/>
      <c r="D354" s="269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  <c r="AA354" s="80"/>
      <c r="AB354" s="80"/>
      <c r="AC354" s="80"/>
      <c r="AD354" s="80"/>
      <c r="AE354" s="269"/>
      <c r="AF354" s="269"/>
      <c r="AG354" s="269"/>
      <c r="AH354" s="269"/>
      <c r="AI354" s="269"/>
      <c r="AJ354" s="269"/>
      <c r="AK354" s="269"/>
      <c r="AL354" s="269"/>
      <c r="AM354" s="269"/>
      <c r="AN354" s="269"/>
      <c r="AO354" s="269"/>
      <c r="AP354" s="269"/>
      <c r="AQ354" s="269"/>
      <c r="AR354" s="269"/>
      <c r="AS354" s="269"/>
      <c r="AT354" s="269"/>
      <c r="AU354" s="269"/>
      <c r="AV354" s="269"/>
      <c r="AW354" s="269"/>
      <c r="AX354" s="269"/>
      <c r="AY354" s="269"/>
      <c r="AZ354" s="269"/>
      <c r="BA354" s="269"/>
      <c r="BB354" s="269"/>
      <c r="BC354" s="269"/>
      <c r="BD354" s="269"/>
      <c r="BE354" s="269"/>
      <c r="BF354" s="269"/>
      <c r="BG354" s="269"/>
      <c r="BH354" s="80"/>
      <c r="BI354" s="269"/>
      <c r="BJ354" s="269"/>
      <c r="BK354" s="269"/>
      <c r="BL354" s="269"/>
      <c r="BM354" s="269"/>
      <c r="BN354" s="269"/>
      <c r="BO354" s="269"/>
      <c r="BP354" s="269"/>
      <c r="BQ354" s="269"/>
      <c r="BR354" s="269"/>
      <c r="BS354" s="269"/>
      <c r="BT354" s="269"/>
      <c r="BU354" s="269"/>
      <c r="BV354" s="269"/>
      <c r="BW354" s="269"/>
      <c r="BX354" s="269"/>
      <c r="BY354" s="269"/>
      <c r="BZ354" s="269"/>
      <c r="CA354" s="269"/>
      <c r="CB354" s="269"/>
      <c r="CC354" s="269"/>
      <c r="CD354" s="269"/>
      <c r="CE354" s="269"/>
      <c r="CF354" s="269"/>
      <c r="CG354" s="269"/>
      <c r="CH354" s="269"/>
      <c r="CI354" s="269"/>
      <c r="CJ354" s="269"/>
      <c r="CK354" s="269"/>
      <c r="CL354" s="269"/>
      <c r="CM354" s="269"/>
      <c r="CN354" s="269"/>
      <c r="CO354" s="269"/>
      <c r="CP354" s="269"/>
      <c r="CQ354" s="269"/>
      <c r="CR354" s="269"/>
      <c r="CS354" s="269"/>
      <c r="CT354" s="269"/>
      <c r="CU354" s="269"/>
      <c r="CV354" s="269"/>
      <c r="CW354" s="269"/>
      <c r="CX354" s="269"/>
      <c r="CY354" s="269"/>
      <c r="CZ354" s="269"/>
      <c r="DA354" s="269"/>
      <c r="DB354" s="269"/>
      <c r="DC354" s="269"/>
      <c r="DD354" s="269"/>
      <c r="DE354" s="269"/>
      <c r="DF354" s="269"/>
      <c r="DG354" s="269"/>
      <c r="DH354" s="269"/>
      <c r="DI354" s="269"/>
      <c r="DJ354" s="269"/>
      <c r="DK354" s="269"/>
      <c r="DL354" s="269"/>
      <c r="DM354" s="269"/>
      <c r="DN354" s="269"/>
      <c r="DO354" s="269"/>
      <c r="DP354" s="269"/>
      <c r="DQ354" s="269"/>
      <c r="DR354" s="269"/>
      <c r="DS354" s="269"/>
      <c r="DT354" s="269"/>
      <c r="DU354" s="269"/>
      <c r="DV354" s="269"/>
      <c r="DW354" s="269"/>
      <c r="DX354" s="269"/>
      <c r="DY354" s="269"/>
      <c r="DZ354" s="269"/>
      <c r="EA354" s="269"/>
      <c r="EB354" s="269"/>
      <c r="EC354" s="269"/>
      <c r="ED354" s="269"/>
      <c r="EE354" s="269"/>
      <c r="EF354" s="269"/>
      <c r="EG354" s="269"/>
      <c r="EH354" s="269"/>
      <c r="EI354" s="269"/>
      <c r="EJ354" s="269"/>
      <c r="EK354" s="269"/>
      <c r="EL354" s="269"/>
      <c r="EM354" s="269"/>
      <c r="EN354" s="269"/>
      <c r="EO354" s="269"/>
      <c r="EP354" s="269"/>
      <c r="EQ354" s="269"/>
      <c r="ER354" s="269"/>
      <c r="ES354" s="269"/>
      <c r="ET354" s="470"/>
      <c r="EU354" s="470"/>
      <c r="EV354" s="470"/>
      <c r="EW354" s="470"/>
      <c r="EX354" s="470"/>
      <c r="EY354" s="470"/>
      <c r="EZ354" s="470"/>
      <c r="FA354" s="470"/>
      <c r="FB354" s="470"/>
      <c r="FC354" s="470"/>
      <c r="FD354" s="470"/>
      <c r="FE354" s="470"/>
      <c r="FF354" s="470"/>
      <c r="FG354" s="470"/>
      <c r="FH354" s="470"/>
      <c r="FI354" s="470"/>
      <c r="FJ354" s="470"/>
      <c r="FK354" s="470"/>
      <c r="FL354" s="470"/>
      <c r="FM354" s="470"/>
      <c r="FN354" s="470"/>
      <c r="FO354" s="470"/>
      <c r="FP354" s="470"/>
      <c r="FQ354" s="269"/>
      <c r="FR354" s="543"/>
      <c r="FS354" s="269"/>
      <c r="FT354" s="544"/>
      <c r="FU354" s="545"/>
      <c r="FV354" s="80"/>
      <c r="FW354" s="80"/>
      <c r="FX354" s="80"/>
      <c r="FY354" s="80"/>
      <c r="FZ354" s="80"/>
      <c r="GA354" s="80"/>
      <c r="GB354" s="80"/>
      <c r="GC354" s="80"/>
      <c r="GD354" s="80"/>
      <c r="GE354" s="80"/>
      <c r="GF354" s="80"/>
      <c r="GG354" s="80"/>
      <c r="GH354" s="80"/>
      <c r="GI354" s="80"/>
      <c r="GJ354" s="80"/>
      <c r="GK354" s="80"/>
    </row>
    <row r="355" ht="15.75" customHeight="1">
      <c r="A355" s="572"/>
      <c r="B355" s="572"/>
      <c r="C355" s="269"/>
      <c r="D355" s="269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  <c r="AA355" s="80"/>
      <c r="AB355" s="80"/>
      <c r="AC355" s="80"/>
      <c r="AD355" s="80"/>
      <c r="AE355" s="269"/>
      <c r="AF355" s="269"/>
      <c r="AG355" s="269"/>
      <c r="AH355" s="269"/>
      <c r="AI355" s="269"/>
      <c r="AJ355" s="269"/>
      <c r="AK355" s="269"/>
      <c r="AL355" s="269"/>
      <c r="AM355" s="269"/>
      <c r="AN355" s="269"/>
      <c r="AO355" s="269"/>
      <c r="AP355" s="269"/>
      <c r="AQ355" s="269"/>
      <c r="AR355" s="269"/>
      <c r="AS355" s="269"/>
      <c r="AT355" s="269"/>
      <c r="AU355" s="269"/>
      <c r="AV355" s="269"/>
      <c r="AW355" s="269"/>
      <c r="AX355" s="269"/>
      <c r="AY355" s="269"/>
      <c r="AZ355" s="269"/>
      <c r="BA355" s="269"/>
      <c r="BB355" s="269"/>
      <c r="BC355" s="269"/>
      <c r="BD355" s="269"/>
      <c r="BE355" s="269"/>
      <c r="BF355" s="269"/>
      <c r="BG355" s="269"/>
      <c r="BH355" s="80"/>
      <c r="BI355" s="269"/>
      <c r="BJ355" s="269"/>
      <c r="BK355" s="269"/>
      <c r="BL355" s="269"/>
      <c r="BM355" s="269"/>
      <c r="BN355" s="269"/>
      <c r="BO355" s="269"/>
      <c r="BP355" s="269"/>
      <c r="BQ355" s="269"/>
      <c r="BR355" s="269"/>
      <c r="BS355" s="269"/>
      <c r="BT355" s="269"/>
      <c r="BU355" s="269"/>
      <c r="BV355" s="269"/>
      <c r="BW355" s="269"/>
      <c r="BX355" s="269"/>
      <c r="BY355" s="269"/>
      <c r="BZ355" s="269"/>
      <c r="CA355" s="269"/>
      <c r="CB355" s="269"/>
      <c r="CC355" s="269"/>
      <c r="CD355" s="269"/>
      <c r="CE355" s="269"/>
      <c r="CF355" s="269"/>
      <c r="CG355" s="269"/>
      <c r="CH355" s="269"/>
      <c r="CI355" s="269"/>
      <c r="CJ355" s="269"/>
      <c r="CK355" s="269"/>
      <c r="CL355" s="269"/>
      <c r="CM355" s="269"/>
      <c r="CN355" s="269"/>
      <c r="CO355" s="269"/>
      <c r="CP355" s="269"/>
      <c r="CQ355" s="269"/>
      <c r="CR355" s="269"/>
      <c r="CS355" s="269"/>
      <c r="CT355" s="269"/>
      <c r="CU355" s="269"/>
      <c r="CV355" s="269"/>
      <c r="CW355" s="269"/>
      <c r="CX355" s="269"/>
      <c r="CY355" s="269"/>
      <c r="CZ355" s="269"/>
      <c r="DA355" s="269"/>
      <c r="DB355" s="269"/>
      <c r="DC355" s="269"/>
      <c r="DD355" s="269"/>
      <c r="DE355" s="269"/>
      <c r="DF355" s="269"/>
      <c r="DG355" s="269"/>
      <c r="DH355" s="269"/>
      <c r="DI355" s="269"/>
      <c r="DJ355" s="269"/>
      <c r="DK355" s="269"/>
      <c r="DL355" s="269"/>
      <c r="DM355" s="269"/>
      <c r="DN355" s="269"/>
      <c r="DO355" s="269"/>
      <c r="DP355" s="269"/>
      <c r="DQ355" s="269"/>
      <c r="DR355" s="269"/>
      <c r="DS355" s="269"/>
      <c r="DT355" s="269"/>
      <c r="DU355" s="269"/>
      <c r="DV355" s="269"/>
      <c r="DW355" s="269"/>
      <c r="DX355" s="269"/>
      <c r="DY355" s="269"/>
      <c r="DZ355" s="269"/>
      <c r="EA355" s="269"/>
      <c r="EB355" s="269"/>
      <c r="EC355" s="269"/>
      <c r="ED355" s="269"/>
      <c r="EE355" s="269"/>
      <c r="EF355" s="269"/>
      <c r="EG355" s="269"/>
      <c r="EH355" s="269"/>
      <c r="EI355" s="269"/>
      <c r="EJ355" s="269"/>
      <c r="EK355" s="269"/>
      <c r="EL355" s="269"/>
      <c r="EM355" s="269"/>
      <c r="EN355" s="269"/>
      <c r="EO355" s="269"/>
      <c r="EP355" s="269"/>
      <c r="EQ355" s="269"/>
      <c r="ER355" s="269"/>
      <c r="ES355" s="269"/>
      <c r="ET355" s="470"/>
      <c r="EU355" s="470"/>
      <c r="EV355" s="470"/>
      <c r="EW355" s="470"/>
      <c r="EX355" s="470"/>
      <c r="EY355" s="470"/>
      <c r="EZ355" s="470"/>
      <c r="FA355" s="470"/>
      <c r="FB355" s="470"/>
      <c r="FC355" s="470"/>
      <c r="FD355" s="470"/>
      <c r="FE355" s="470"/>
      <c r="FF355" s="470"/>
      <c r="FG355" s="470"/>
      <c r="FH355" s="470"/>
      <c r="FI355" s="470"/>
      <c r="FJ355" s="470"/>
      <c r="FK355" s="470"/>
      <c r="FL355" s="470"/>
      <c r="FM355" s="470"/>
      <c r="FN355" s="470"/>
      <c r="FO355" s="470"/>
      <c r="FP355" s="470"/>
      <c r="FQ355" s="269"/>
      <c r="FR355" s="543"/>
      <c r="FS355" s="269"/>
      <c r="FT355" s="544"/>
      <c r="FU355" s="545"/>
      <c r="FV355" s="80"/>
      <c r="FW355" s="80"/>
      <c r="FX355" s="80"/>
      <c r="FY355" s="80"/>
      <c r="FZ355" s="80"/>
      <c r="GA355" s="80"/>
      <c r="GB355" s="80"/>
      <c r="GC355" s="80"/>
      <c r="GD355" s="80"/>
      <c r="GE355" s="80"/>
      <c r="GF355" s="80"/>
      <c r="GG355" s="80"/>
      <c r="GH355" s="80"/>
      <c r="GI355" s="80"/>
      <c r="GJ355" s="80"/>
      <c r="GK355" s="80"/>
    </row>
    <row r="356" ht="15.75" customHeight="1">
      <c r="A356" s="572"/>
      <c r="B356" s="572"/>
      <c r="C356" s="269"/>
      <c r="D356" s="269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  <c r="AA356" s="80"/>
      <c r="AB356" s="80"/>
      <c r="AC356" s="80"/>
      <c r="AD356" s="80"/>
      <c r="AE356" s="269"/>
      <c r="AF356" s="269"/>
      <c r="AG356" s="269"/>
      <c r="AH356" s="269"/>
      <c r="AI356" s="269"/>
      <c r="AJ356" s="269"/>
      <c r="AK356" s="269"/>
      <c r="AL356" s="269"/>
      <c r="AM356" s="269"/>
      <c r="AN356" s="269"/>
      <c r="AO356" s="269"/>
      <c r="AP356" s="269"/>
      <c r="AQ356" s="269"/>
      <c r="AR356" s="269"/>
      <c r="AS356" s="269"/>
      <c r="AT356" s="269"/>
      <c r="AU356" s="269"/>
      <c r="AV356" s="269"/>
      <c r="AW356" s="269"/>
      <c r="AX356" s="269"/>
      <c r="AY356" s="269"/>
      <c r="AZ356" s="269"/>
      <c r="BA356" s="269"/>
      <c r="BB356" s="269"/>
      <c r="BC356" s="269"/>
      <c r="BD356" s="269"/>
      <c r="BE356" s="269"/>
      <c r="BF356" s="269"/>
      <c r="BG356" s="269"/>
      <c r="BH356" s="80"/>
      <c r="BI356" s="269"/>
      <c r="BJ356" s="269"/>
      <c r="BK356" s="269"/>
      <c r="BL356" s="269"/>
      <c r="BM356" s="269"/>
      <c r="BN356" s="269"/>
      <c r="BO356" s="269"/>
      <c r="BP356" s="269"/>
      <c r="BQ356" s="269"/>
      <c r="BR356" s="269"/>
      <c r="BS356" s="269"/>
      <c r="BT356" s="269"/>
      <c r="BU356" s="269"/>
      <c r="BV356" s="269"/>
      <c r="BW356" s="269"/>
      <c r="BX356" s="269"/>
      <c r="BY356" s="269"/>
      <c r="BZ356" s="269"/>
      <c r="CA356" s="269"/>
      <c r="CB356" s="269"/>
      <c r="CC356" s="269"/>
      <c r="CD356" s="269"/>
      <c r="CE356" s="269"/>
      <c r="CF356" s="269"/>
      <c r="CG356" s="269"/>
      <c r="CH356" s="269"/>
      <c r="CI356" s="269"/>
      <c r="CJ356" s="269"/>
      <c r="CK356" s="269"/>
      <c r="CL356" s="269"/>
      <c r="CM356" s="269"/>
      <c r="CN356" s="269"/>
      <c r="CO356" s="269"/>
      <c r="CP356" s="269"/>
      <c r="CQ356" s="269"/>
      <c r="CR356" s="269"/>
      <c r="CS356" s="269"/>
      <c r="CT356" s="269"/>
      <c r="CU356" s="269"/>
      <c r="CV356" s="269"/>
      <c r="CW356" s="269"/>
      <c r="CX356" s="269"/>
      <c r="CY356" s="269"/>
      <c r="CZ356" s="269"/>
      <c r="DA356" s="269"/>
      <c r="DB356" s="269"/>
      <c r="DC356" s="269"/>
      <c r="DD356" s="269"/>
      <c r="DE356" s="269"/>
      <c r="DF356" s="269"/>
      <c r="DG356" s="269"/>
      <c r="DH356" s="269"/>
      <c r="DI356" s="269"/>
      <c r="DJ356" s="269"/>
      <c r="DK356" s="269"/>
      <c r="DL356" s="269"/>
      <c r="DM356" s="269"/>
      <c r="DN356" s="269"/>
      <c r="DO356" s="269"/>
      <c r="DP356" s="269"/>
      <c r="DQ356" s="269"/>
      <c r="DR356" s="269"/>
      <c r="DS356" s="269"/>
      <c r="DT356" s="269"/>
      <c r="DU356" s="269"/>
      <c r="DV356" s="269"/>
      <c r="DW356" s="269"/>
      <c r="DX356" s="269"/>
      <c r="DY356" s="269"/>
      <c r="DZ356" s="269"/>
      <c r="EA356" s="269"/>
      <c r="EB356" s="269"/>
      <c r="EC356" s="269"/>
      <c r="ED356" s="269"/>
      <c r="EE356" s="269"/>
      <c r="EF356" s="269"/>
      <c r="EG356" s="269"/>
      <c r="EH356" s="269"/>
      <c r="EI356" s="269"/>
      <c r="EJ356" s="269"/>
      <c r="EK356" s="269"/>
      <c r="EL356" s="269"/>
      <c r="EM356" s="269"/>
      <c r="EN356" s="269"/>
      <c r="EO356" s="269"/>
      <c r="EP356" s="269"/>
      <c r="EQ356" s="269"/>
      <c r="ER356" s="269"/>
      <c r="ES356" s="269"/>
      <c r="ET356" s="470"/>
      <c r="EU356" s="470"/>
      <c r="EV356" s="470"/>
      <c r="EW356" s="470"/>
      <c r="EX356" s="470"/>
      <c r="EY356" s="470"/>
      <c r="EZ356" s="470"/>
      <c r="FA356" s="470"/>
      <c r="FB356" s="470"/>
      <c r="FC356" s="470"/>
      <c r="FD356" s="470"/>
      <c r="FE356" s="470"/>
      <c r="FF356" s="470"/>
      <c r="FG356" s="470"/>
      <c r="FH356" s="470"/>
      <c r="FI356" s="470"/>
      <c r="FJ356" s="470"/>
      <c r="FK356" s="470"/>
      <c r="FL356" s="470"/>
      <c r="FM356" s="470"/>
      <c r="FN356" s="470"/>
      <c r="FO356" s="470"/>
      <c r="FP356" s="470"/>
      <c r="FQ356" s="269"/>
      <c r="FR356" s="543"/>
      <c r="FS356" s="269"/>
      <c r="FT356" s="544"/>
      <c r="FU356" s="545"/>
      <c r="FV356" s="80"/>
      <c r="FW356" s="80"/>
      <c r="FX356" s="80"/>
      <c r="FY356" s="80"/>
      <c r="FZ356" s="80"/>
      <c r="GA356" s="80"/>
      <c r="GB356" s="80"/>
      <c r="GC356" s="80"/>
      <c r="GD356" s="80"/>
      <c r="GE356" s="80"/>
      <c r="GF356" s="80"/>
      <c r="GG356" s="80"/>
      <c r="GH356" s="80"/>
      <c r="GI356" s="80"/>
      <c r="GJ356" s="80"/>
      <c r="GK356" s="80"/>
    </row>
    <row r="357" ht="15.75" customHeight="1">
      <c r="A357" s="572"/>
      <c r="B357" s="572"/>
      <c r="C357" s="269"/>
      <c r="D357" s="269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  <c r="AA357" s="80"/>
      <c r="AB357" s="80"/>
      <c r="AC357" s="80"/>
      <c r="AD357" s="80"/>
      <c r="AE357" s="269"/>
      <c r="AF357" s="269"/>
      <c r="AG357" s="269"/>
      <c r="AH357" s="269"/>
      <c r="AI357" s="269"/>
      <c r="AJ357" s="269"/>
      <c r="AK357" s="269"/>
      <c r="AL357" s="269"/>
      <c r="AM357" s="269"/>
      <c r="AN357" s="269"/>
      <c r="AO357" s="269"/>
      <c r="AP357" s="269"/>
      <c r="AQ357" s="269"/>
      <c r="AR357" s="269"/>
      <c r="AS357" s="269"/>
      <c r="AT357" s="269"/>
      <c r="AU357" s="269"/>
      <c r="AV357" s="269"/>
      <c r="AW357" s="269"/>
      <c r="AX357" s="269"/>
      <c r="AY357" s="269"/>
      <c r="AZ357" s="269"/>
      <c r="BA357" s="269"/>
      <c r="BB357" s="269"/>
      <c r="BC357" s="269"/>
      <c r="BD357" s="269"/>
      <c r="BE357" s="269"/>
      <c r="BF357" s="269"/>
      <c r="BG357" s="269"/>
      <c r="BH357" s="80"/>
      <c r="BI357" s="269"/>
      <c r="BJ357" s="269"/>
      <c r="BK357" s="269"/>
      <c r="BL357" s="269"/>
      <c r="BM357" s="269"/>
      <c r="BN357" s="269"/>
      <c r="BO357" s="269"/>
      <c r="BP357" s="269"/>
      <c r="BQ357" s="269"/>
      <c r="BR357" s="269"/>
      <c r="BS357" s="269"/>
      <c r="BT357" s="269"/>
      <c r="BU357" s="269"/>
      <c r="BV357" s="269"/>
      <c r="BW357" s="269"/>
      <c r="BX357" s="269"/>
      <c r="BY357" s="269"/>
      <c r="BZ357" s="269"/>
      <c r="CA357" s="269"/>
      <c r="CB357" s="269"/>
      <c r="CC357" s="269"/>
      <c r="CD357" s="269"/>
      <c r="CE357" s="269"/>
      <c r="CF357" s="269"/>
      <c r="CG357" s="269"/>
      <c r="CH357" s="269"/>
      <c r="CI357" s="269"/>
      <c r="CJ357" s="269"/>
      <c r="CK357" s="269"/>
      <c r="CL357" s="269"/>
      <c r="CM357" s="269"/>
      <c r="CN357" s="269"/>
      <c r="CO357" s="269"/>
      <c r="CP357" s="269"/>
      <c r="CQ357" s="269"/>
      <c r="CR357" s="269"/>
      <c r="CS357" s="269"/>
      <c r="CT357" s="269"/>
      <c r="CU357" s="269"/>
      <c r="CV357" s="269"/>
      <c r="CW357" s="269"/>
      <c r="CX357" s="269"/>
      <c r="CY357" s="269"/>
      <c r="CZ357" s="269"/>
      <c r="DA357" s="269"/>
      <c r="DB357" s="269"/>
      <c r="DC357" s="269"/>
      <c r="DD357" s="269"/>
      <c r="DE357" s="269"/>
      <c r="DF357" s="269"/>
      <c r="DG357" s="269"/>
      <c r="DH357" s="269"/>
      <c r="DI357" s="269"/>
      <c r="DJ357" s="269"/>
      <c r="DK357" s="269"/>
      <c r="DL357" s="269"/>
      <c r="DM357" s="269"/>
      <c r="DN357" s="269"/>
      <c r="DO357" s="269"/>
      <c r="DP357" s="269"/>
      <c r="DQ357" s="269"/>
      <c r="DR357" s="269"/>
      <c r="DS357" s="269"/>
      <c r="DT357" s="269"/>
      <c r="DU357" s="269"/>
      <c r="DV357" s="269"/>
      <c r="DW357" s="269"/>
      <c r="DX357" s="269"/>
      <c r="DY357" s="269"/>
      <c r="DZ357" s="269"/>
      <c r="EA357" s="269"/>
      <c r="EB357" s="269"/>
      <c r="EC357" s="269"/>
      <c r="ED357" s="269"/>
      <c r="EE357" s="269"/>
      <c r="EF357" s="269"/>
      <c r="EG357" s="269"/>
      <c r="EH357" s="269"/>
      <c r="EI357" s="269"/>
      <c r="EJ357" s="269"/>
      <c r="EK357" s="269"/>
      <c r="EL357" s="269"/>
      <c r="EM357" s="269"/>
      <c r="EN357" s="269"/>
      <c r="EO357" s="269"/>
      <c r="EP357" s="269"/>
      <c r="EQ357" s="269"/>
      <c r="ER357" s="269"/>
      <c r="ES357" s="269"/>
      <c r="ET357" s="470"/>
      <c r="EU357" s="470"/>
      <c r="EV357" s="470"/>
      <c r="EW357" s="470"/>
      <c r="EX357" s="470"/>
      <c r="EY357" s="470"/>
      <c r="EZ357" s="470"/>
      <c r="FA357" s="470"/>
      <c r="FB357" s="470"/>
      <c r="FC357" s="470"/>
      <c r="FD357" s="470"/>
      <c r="FE357" s="470"/>
      <c r="FF357" s="470"/>
      <c r="FG357" s="470"/>
      <c r="FH357" s="470"/>
      <c r="FI357" s="470"/>
      <c r="FJ357" s="470"/>
      <c r="FK357" s="470"/>
      <c r="FL357" s="470"/>
      <c r="FM357" s="470"/>
      <c r="FN357" s="470"/>
      <c r="FO357" s="470"/>
      <c r="FP357" s="470"/>
      <c r="FQ357" s="269"/>
      <c r="FR357" s="543"/>
      <c r="FS357" s="269"/>
      <c r="FT357" s="544"/>
      <c r="FU357" s="545"/>
      <c r="FV357" s="80"/>
      <c r="FW357" s="80"/>
      <c r="FX357" s="80"/>
      <c r="FY357" s="80"/>
      <c r="FZ357" s="80"/>
      <c r="GA357" s="80"/>
      <c r="GB357" s="80"/>
      <c r="GC357" s="80"/>
      <c r="GD357" s="80"/>
      <c r="GE357" s="80"/>
      <c r="GF357" s="80"/>
      <c r="GG357" s="80"/>
      <c r="GH357" s="80"/>
      <c r="GI357" s="80"/>
      <c r="GJ357" s="80"/>
      <c r="GK357" s="80"/>
    </row>
    <row r="358" ht="15.75" customHeight="1">
      <c r="A358" s="572"/>
      <c r="B358" s="572"/>
      <c r="C358" s="269"/>
      <c r="D358" s="269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  <c r="AA358" s="80"/>
      <c r="AB358" s="80"/>
      <c r="AC358" s="80"/>
      <c r="AD358" s="80"/>
      <c r="AE358" s="269"/>
      <c r="AF358" s="269"/>
      <c r="AG358" s="269"/>
      <c r="AH358" s="269"/>
      <c r="AI358" s="269"/>
      <c r="AJ358" s="269"/>
      <c r="AK358" s="269"/>
      <c r="AL358" s="269"/>
      <c r="AM358" s="269"/>
      <c r="AN358" s="269"/>
      <c r="AO358" s="269"/>
      <c r="AP358" s="269"/>
      <c r="AQ358" s="269"/>
      <c r="AR358" s="269"/>
      <c r="AS358" s="269"/>
      <c r="AT358" s="269"/>
      <c r="AU358" s="269"/>
      <c r="AV358" s="269"/>
      <c r="AW358" s="269"/>
      <c r="AX358" s="269"/>
      <c r="AY358" s="269"/>
      <c r="AZ358" s="269"/>
      <c r="BA358" s="269"/>
      <c r="BB358" s="269"/>
      <c r="BC358" s="269"/>
      <c r="BD358" s="269"/>
      <c r="BE358" s="269"/>
      <c r="BF358" s="269"/>
      <c r="BG358" s="269"/>
      <c r="BH358" s="80"/>
      <c r="BI358" s="269"/>
      <c r="BJ358" s="269"/>
      <c r="BK358" s="269"/>
      <c r="BL358" s="269"/>
      <c r="BM358" s="269"/>
      <c r="BN358" s="269"/>
      <c r="BO358" s="269"/>
      <c r="BP358" s="269"/>
      <c r="BQ358" s="269"/>
      <c r="BR358" s="269"/>
      <c r="BS358" s="269"/>
      <c r="BT358" s="269"/>
      <c r="BU358" s="269"/>
      <c r="BV358" s="269"/>
      <c r="BW358" s="269"/>
      <c r="BX358" s="269"/>
      <c r="BY358" s="269"/>
      <c r="BZ358" s="269"/>
      <c r="CA358" s="269"/>
      <c r="CB358" s="269"/>
      <c r="CC358" s="269"/>
      <c r="CD358" s="269"/>
      <c r="CE358" s="269"/>
      <c r="CF358" s="269"/>
      <c r="CG358" s="269"/>
      <c r="CH358" s="269"/>
      <c r="CI358" s="269"/>
      <c r="CJ358" s="269"/>
      <c r="CK358" s="269"/>
      <c r="CL358" s="269"/>
      <c r="CM358" s="269"/>
      <c r="CN358" s="269"/>
      <c r="CO358" s="269"/>
      <c r="CP358" s="269"/>
      <c r="CQ358" s="269"/>
      <c r="CR358" s="269"/>
      <c r="CS358" s="269"/>
      <c r="CT358" s="269"/>
      <c r="CU358" s="269"/>
      <c r="CV358" s="269"/>
      <c r="CW358" s="269"/>
      <c r="CX358" s="269"/>
      <c r="CY358" s="269"/>
      <c r="CZ358" s="269"/>
      <c r="DA358" s="269"/>
      <c r="DB358" s="269"/>
      <c r="DC358" s="269"/>
      <c r="DD358" s="269"/>
      <c r="DE358" s="269"/>
      <c r="DF358" s="269"/>
      <c r="DG358" s="269"/>
      <c r="DH358" s="269"/>
      <c r="DI358" s="269"/>
      <c r="DJ358" s="269"/>
      <c r="DK358" s="269"/>
      <c r="DL358" s="269"/>
      <c r="DM358" s="269"/>
      <c r="DN358" s="269"/>
      <c r="DO358" s="269"/>
      <c r="DP358" s="269"/>
      <c r="DQ358" s="269"/>
      <c r="DR358" s="269"/>
      <c r="DS358" s="269"/>
      <c r="DT358" s="269"/>
      <c r="DU358" s="269"/>
      <c r="DV358" s="269"/>
      <c r="DW358" s="269"/>
      <c r="DX358" s="269"/>
      <c r="DY358" s="269"/>
      <c r="DZ358" s="269"/>
      <c r="EA358" s="269"/>
      <c r="EB358" s="269"/>
      <c r="EC358" s="269"/>
      <c r="ED358" s="269"/>
      <c r="EE358" s="269"/>
      <c r="EF358" s="269"/>
      <c r="EG358" s="269"/>
      <c r="EH358" s="269"/>
      <c r="EI358" s="269"/>
      <c r="EJ358" s="269"/>
      <c r="EK358" s="269"/>
      <c r="EL358" s="269"/>
      <c r="EM358" s="269"/>
      <c r="EN358" s="269"/>
      <c r="EO358" s="269"/>
      <c r="EP358" s="269"/>
      <c r="EQ358" s="269"/>
      <c r="ER358" s="269"/>
      <c r="ES358" s="269"/>
      <c r="ET358" s="470"/>
      <c r="EU358" s="470"/>
      <c r="EV358" s="470"/>
      <c r="EW358" s="470"/>
      <c r="EX358" s="470"/>
      <c r="EY358" s="470"/>
      <c r="EZ358" s="470"/>
      <c r="FA358" s="470"/>
      <c r="FB358" s="470"/>
      <c r="FC358" s="470"/>
      <c r="FD358" s="470"/>
      <c r="FE358" s="470"/>
      <c r="FF358" s="470"/>
      <c r="FG358" s="470"/>
      <c r="FH358" s="470"/>
      <c r="FI358" s="470"/>
      <c r="FJ358" s="470"/>
      <c r="FK358" s="470"/>
      <c r="FL358" s="470"/>
      <c r="FM358" s="470"/>
      <c r="FN358" s="470"/>
      <c r="FO358" s="470"/>
      <c r="FP358" s="470"/>
      <c r="FQ358" s="269"/>
      <c r="FR358" s="543"/>
      <c r="FS358" s="269"/>
      <c r="FT358" s="544"/>
      <c r="FU358" s="545"/>
      <c r="FV358" s="80"/>
      <c r="FW358" s="80"/>
      <c r="FX358" s="80"/>
      <c r="FY358" s="80"/>
      <c r="FZ358" s="80"/>
      <c r="GA358" s="80"/>
      <c r="GB358" s="80"/>
      <c r="GC358" s="80"/>
      <c r="GD358" s="80"/>
      <c r="GE358" s="80"/>
      <c r="GF358" s="80"/>
      <c r="GG358" s="80"/>
      <c r="GH358" s="80"/>
      <c r="GI358" s="80"/>
      <c r="GJ358" s="80"/>
      <c r="GK358" s="80"/>
    </row>
    <row r="359" ht="15.75" customHeight="1">
      <c r="A359" s="572"/>
      <c r="B359" s="572"/>
      <c r="C359" s="269"/>
      <c r="D359" s="269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  <c r="AA359" s="80"/>
      <c r="AB359" s="80"/>
      <c r="AC359" s="80"/>
      <c r="AD359" s="80"/>
      <c r="AE359" s="269"/>
      <c r="AF359" s="269"/>
      <c r="AG359" s="269"/>
      <c r="AH359" s="269"/>
      <c r="AI359" s="269"/>
      <c r="AJ359" s="269"/>
      <c r="AK359" s="269"/>
      <c r="AL359" s="269"/>
      <c r="AM359" s="269"/>
      <c r="AN359" s="269"/>
      <c r="AO359" s="269"/>
      <c r="AP359" s="269"/>
      <c r="AQ359" s="269"/>
      <c r="AR359" s="269"/>
      <c r="AS359" s="269"/>
      <c r="AT359" s="269"/>
      <c r="AU359" s="269"/>
      <c r="AV359" s="269"/>
      <c r="AW359" s="269"/>
      <c r="AX359" s="269"/>
      <c r="AY359" s="269"/>
      <c r="AZ359" s="269"/>
      <c r="BA359" s="269"/>
      <c r="BB359" s="269"/>
      <c r="BC359" s="269"/>
      <c r="BD359" s="269"/>
      <c r="BE359" s="269"/>
      <c r="BF359" s="269"/>
      <c r="BG359" s="269"/>
      <c r="BH359" s="80"/>
      <c r="BI359" s="269"/>
      <c r="BJ359" s="269"/>
      <c r="BK359" s="269"/>
      <c r="BL359" s="269"/>
      <c r="BM359" s="269"/>
      <c r="BN359" s="269"/>
      <c r="BO359" s="269"/>
      <c r="BP359" s="269"/>
      <c r="BQ359" s="269"/>
      <c r="BR359" s="269"/>
      <c r="BS359" s="269"/>
      <c r="BT359" s="269"/>
      <c r="BU359" s="269"/>
      <c r="BV359" s="269"/>
      <c r="BW359" s="269"/>
      <c r="BX359" s="269"/>
      <c r="BY359" s="269"/>
      <c r="BZ359" s="269"/>
      <c r="CA359" s="269"/>
      <c r="CB359" s="269"/>
      <c r="CC359" s="269"/>
      <c r="CD359" s="269"/>
      <c r="CE359" s="269"/>
      <c r="CF359" s="269"/>
      <c r="CG359" s="269"/>
      <c r="CH359" s="269"/>
      <c r="CI359" s="269"/>
      <c r="CJ359" s="269"/>
      <c r="CK359" s="269"/>
      <c r="CL359" s="269"/>
      <c r="CM359" s="269"/>
      <c r="CN359" s="269"/>
      <c r="CO359" s="269"/>
      <c r="CP359" s="269"/>
      <c r="CQ359" s="269"/>
      <c r="CR359" s="269"/>
      <c r="CS359" s="269"/>
      <c r="CT359" s="269"/>
      <c r="CU359" s="269"/>
      <c r="CV359" s="269"/>
      <c r="CW359" s="269"/>
      <c r="CX359" s="269"/>
      <c r="CY359" s="269"/>
      <c r="CZ359" s="269"/>
      <c r="DA359" s="269"/>
      <c r="DB359" s="269"/>
      <c r="DC359" s="269"/>
      <c r="DD359" s="269"/>
      <c r="DE359" s="269"/>
      <c r="DF359" s="269"/>
      <c r="DG359" s="269"/>
      <c r="DH359" s="269"/>
      <c r="DI359" s="269"/>
      <c r="DJ359" s="269"/>
      <c r="DK359" s="269"/>
      <c r="DL359" s="269"/>
      <c r="DM359" s="269"/>
      <c r="DN359" s="269"/>
      <c r="DO359" s="269"/>
      <c r="DP359" s="269"/>
      <c r="DQ359" s="269"/>
      <c r="DR359" s="269"/>
      <c r="DS359" s="269"/>
      <c r="DT359" s="269"/>
      <c r="DU359" s="269"/>
      <c r="DV359" s="269"/>
      <c r="DW359" s="269"/>
      <c r="DX359" s="269"/>
      <c r="DY359" s="269"/>
      <c r="DZ359" s="269"/>
      <c r="EA359" s="269"/>
      <c r="EB359" s="269"/>
      <c r="EC359" s="269"/>
      <c r="ED359" s="269"/>
      <c r="EE359" s="269"/>
      <c r="EF359" s="269"/>
      <c r="EG359" s="269"/>
      <c r="EH359" s="269"/>
      <c r="EI359" s="269"/>
      <c r="EJ359" s="269"/>
      <c r="EK359" s="269"/>
      <c r="EL359" s="269"/>
      <c r="EM359" s="269"/>
      <c r="EN359" s="269"/>
      <c r="EO359" s="269"/>
      <c r="EP359" s="269"/>
      <c r="EQ359" s="269"/>
      <c r="ER359" s="269"/>
      <c r="ES359" s="269"/>
      <c r="ET359" s="470"/>
      <c r="EU359" s="470"/>
      <c r="EV359" s="470"/>
      <c r="EW359" s="470"/>
      <c r="EX359" s="470"/>
      <c r="EY359" s="470"/>
      <c r="EZ359" s="470"/>
      <c r="FA359" s="470"/>
      <c r="FB359" s="470"/>
      <c r="FC359" s="470"/>
      <c r="FD359" s="470"/>
      <c r="FE359" s="470"/>
      <c r="FF359" s="470"/>
      <c r="FG359" s="470"/>
      <c r="FH359" s="470"/>
      <c r="FI359" s="470"/>
      <c r="FJ359" s="470"/>
      <c r="FK359" s="470"/>
      <c r="FL359" s="470"/>
      <c r="FM359" s="470"/>
      <c r="FN359" s="470"/>
      <c r="FO359" s="470"/>
      <c r="FP359" s="470"/>
      <c r="FQ359" s="269"/>
      <c r="FR359" s="543"/>
      <c r="FS359" s="269"/>
      <c r="FT359" s="544"/>
      <c r="FU359" s="545"/>
      <c r="FV359" s="80"/>
      <c r="FW359" s="80"/>
      <c r="FX359" s="80"/>
      <c r="FY359" s="80"/>
      <c r="FZ359" s="80"/>
      <c r="GA359" s="80"/>
      <c r="GB359" s="80"/>
      <c r="GC359" s="80"/>
      <c r="GD359" s="80"/>
      <c r="GE359" s="80"/>
      <c r="GF359" s="80"/>
      <c r="GG359" s="80"/>
      <c r="GH359" s="80"/>
      <c r="GI359" s="80"/>
      <c r="GJ359" s="80"/>
      <c r="GK359" s="80"/>
    </row>
    <row r="360" ht="15.75" customHeight="1">
      <c r="A360" s="572"/>
      <c r="B360" s="572"/>
      <c r="C360" s="269"/>
      <c r="D360" s="269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  <c r="AA360" s="80"/>
      <c r="AB360" s="80"/>
      <c r="AC360" s="80"/>
      <c r="AD360" s="80"/>
      <c r="AE360" s="269"/>
      <c r="AF360" s="269"/>
      <c r="AG360" s="269"/>
      <c r="AH360" s="269"/>
      <c r="AI360" s="269"/>
      <c r="AJ360" s="269"/>
      <c r="AK360" s="269"/>
      <c r="AL360" s="269"/>
      <c r="AM360" s="269"/>
      <c r="AN360" s="269"/>
      <c r="AO360" s="269"/>
      <c r="AP360" s="269"/>
      <c r="AQ360" s="269"/>
      <c r="AR360" s="269"/>
      <c r="AS360" s="269"/>
      <c r="AT360" s="269"/>
      <c r="AU360" s="269"/>
      <c r="AV360" s="269"/>
      <c r="AW360" s="269"/>
      <c r="AX360" s="269"/>
      <c r="AY360" s="269"/>
      <c r="AZ360" s="269"/>
      <c r="BA360" s="269"/>
      <c r="BB360" s="269"/>
      <c r="BC360" s="269"/>
      <c r="BD360" s="269"/>
      <c r="BE360" s="269"/>
      <c r="BF360" s="269"/>
      <c r="BG360" s="269"/>
      <c r="BH360" s="80"/>
      <c r="BI360" s="269"/>
      <c r="BJ360" s="269"/>
      <c r="BK360" s="269"/>
      <c r="BL360" s="269"/>
      <c r="BM360" s="269"/>
      <c r="BN360" s="269"/>
      <c r="BO360" s="269"/>
      <c r="BP360" s="269"/>
      <c r="BQ360" s="269"/>
      <c r="BR360" s="269"/>
      <c r="BS360" s="269"/>
      <c r="BT360" s="269"/>
      <c r="BU360" s="269"/>
      <c r="BV360" s="269"/>
      <c r="BW360" s="269"/>
      <c r="BX360" s="269"/>
      <c r="BY360" s="269"/>
      <c r="BZ360" s="269"/>
      <c r="CA360" s="269"/>
      <c r="CB360" s="269"/>
      <c r="CC360" s="269"/>
      <c r="CD360" s="269"/>
      <c r="CE360" s="269"/>
      <c r="CF360" s="269"/>
      <c r="CG360" s="269"/>
      <c r="CH360" s="269"/>
      <c r="CI360" s="269"/>
      <c r="CJ360" s="269"/>
      <c r="CK360" s="269"/>
      <c r="CL360" s="269"/>
      <c r="CM360" s="269"/>
      <c r="CN360" s="269"/>
      <c r="CO360" s="269"/>
      <c r="CP360" s="269"/>
      <c r="CQ360" s="269"/>
      <c r="CR360" s="269"/>
      <c r="CS360" s="269"/>
      <c r="CT360" s="269"/>
      <c r="CU360" s="269"/>
      <c r="CV360" s="269"/>
      <c r="CW360" s="269"/>
      <c r="CX360" s="269"/>
      <c r="CY360" s="269"/>
      <c r="CZ360" s="269"/>
      <c r="DA360" s="269"/>
      <c r="DB360" s="269"/>
      <c r="DC360" s="269"/>
      <c r="DD360" s="269"/>
      <c r="DE360" s="269"/>
      <c r="DF360" s="269"/>
      <c r="DG360" s="269"/>
      <c r="DH360" s="269"/>
      <c r="DI360" s="269"/>
      <c r="DJ360" s="269"/>
      <c r="DK360" s="269"/>
      <c r="DL360" s="269"/>
      <c r="DM360" s="269"/>
      <c r="DN360" s="269"/>
      <c r="DO360" s="269"/>
      <c r="DP360" s="269"/>
      <c r="DQ360" s="269"/>
      <c r="DR360" s="269"/>
      <c r="DS360" s="269"/>
      <c r="DT360" s="269"/>
      <c r="DU360" s="269"/>
      <c r="DV360" s="269"/>
      <c r="DW360" s="269"/>
      <c r="DX360" s="269"/>
      <c r="DY360" s="269"/>
      <c r="DZ360" s="269"/>
      <c r="EA360" s="269"/>
      <c r="EB360" s="269"/>
      <c r="EC360" s="269"/>
      <c r="ED360" s="269"/>
      <c r="EE360" s="269"/>
      <c r="EF360" s="269"/>
      <c r="EG360" s="269"/>
      <c r="EH360" s="269"/>
      <c r="EI360" s="269"/>
      <c r="EJ360" s="269"/>
      <c r="EK360" s="269"/>
      <c r="EL360" s="269"/>
      <c r="EM360" s="269"/>
      <c r="EN360" s="269"/>
      <c r="EO360" s="269"/>
      <c r="EP360" s="269"/>
      <c r="EQ360" s="269"/>
      <c r="ER360" s="269"/>
      <c r="ES360" s="269"/>
      <c r="ET360" s="470"/>
      <c r="EU360" s="470"/>
      <c r="EV360" s="470"/>
      <c r="EW360" s="470"/>
      <c r="EX360" s="470"/>
      <c r="EY360" s="470"/>
      <c r="EZ360" s="470"/>
      <c r="FA360" s="470"/>
      <c r="FB360" s="470"/>
      <c r="FC360" s="470"/>
      <c r="FD360" s="470"/>
      <c r="FE360" s="470"/>
      <c r="FF360" s="470"/>
      <c r="FG360" s="470"/>
      <c r="FH360" s="470"/>
      <c r="FI360" s="470"/>
      <c r="FJ360" s="470"/>
      <c r="FK360" s="470"/>
      <c r="FL360" s="470"/>
      <c r="FM360" s="470"/>
      <c r="FN360" s="470"/>
      <c r="FO360" s="470"/>
      <c r="FP360" s="470"/>
      <c r="FQ360" s="269"/>
      <c r="FR360" s="543"/>
      <c r="FS360" s="269"/>
      <c r="FT360" s="544"/>
      <c r="FU360" s="545"/>
      <c r="FV360" s="80"/>
      <c r="FW360" s="80"/>
      <c r="FX360" s="80"/>
      <c r="FY360" s="80"/>
      <c r="FZ360" s="80"/>
      <c r="GA360" s="80"/>
      <c r="GB360" s="80"/>
      <c r="GC360" s="80"/>
      <c r="GD360" s="80"/>
      <c r="GE360" s="80"/>
      <c r="GF360" s="80"/>
      <c r="GG360" s="80"/>
      <c r="GH360" s="80"/>
      <c r="GI360" s="80"/>
      <c r="GJ360" s="80"/>
      <c r="GK360" s="80"/>
    </row>
    <row r="361" ht="15.75" customHeight="1">
      <c r="A361" s="572"/>
      <c r="B361" s="572"/>
      <c r="C361" s="269"/>
      <c r="D361" s="269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  <c r="AA361" s="80"/>
      <c r="AB361" s="80"/>
      <c r="AC361" s="80"/>
      <c r="AD361" s="80"/>
      <c r="AE361" s="269"/>
      <c r="AF361" s="269"/>
      <c r="AG361" s="269"/>
      <c r="AH361" s="269"/>
      <c r="AI361" s="269"/>
      <c r="AJ361" s="269"/>
      <c r="AK361" s="269"/>
      <c r="AL361" s="269"/>
      <c r="AM361" s="269"/>
      <c r="AN361" s="269"/>
      <c r="AO361" s="269"/>
      <c r="AP361" s="269"/>
      <c r="AQ361" s="269"/>
      <c r="AR361" s="269"/>
      <c r="AS361" s="269"/>
      <c r="AT361" s="269"/>
      <c r="AU361" s="269"/>
      <c r="AV361" s="269"/>
      <c r="AW361" s="269"/>
      <c r="AX361" s="269"/>
      <c r="AY361" s="269"/>
      <c r="AZ361" s="269"/>
      <c r="BA361" s="269"/>
      <c r="BB361" s="269"/>
      <c r="BC361" s="269"/>
      <c r="BD361" s="269"/>
      <c r="BE361" s="269"/>
      <c r="BF361" s="269"/>
      <c r="BG361" s="269"/>
      <c r="BH361" s="80"/>
      <c r="BI361" s="269"/>
      <c r="BJ361" s="269"/>
      <c r="BK361" s="269"/>
      <c r="BL361" s="269"/>
      <c r="BM361" s="269"/>
      <c r="BN361" s="269"/>
      <c r="BO361" s="269"/>
      <c r="BP361" s="269"/>
      <c r="BQ361" s="269"/>
      <c r="BR361" s="269"/>
      <c r="BS361" s="269"/>
      <c r="BT361" s="269"/>
      <c r="BU361" s="269"/>
      <c r="BV361" s="269"/>
      <c r="BW361" s="269"/>
      <c r="BX361" s="269"/>
      <c r="BY361" s="269"/>
      <c r="BZ361" s="269"/>
      <c r="CA361" s="269"/>
      <c r="CB361" s="269"/>
      <c r="CC361" s="269"/>
      <c r="CD361" s="269"/>
      <c r="CE361" s="269"/>
      <c r="CF361" s="269"/>
      <c r="CG361" s="269"/>
      <c r="CH361" s="269"/>
      <c r="CI361" s="269"/>
      <c r="CJ361" s="269"/>
      <c r="CK361" s="269"/>
      <c r="CL361" s="269"/>
      <c r="CM361" s="269"/>
      <c r="CN361" s="269"/>
      <c r="CO361" s="269"/>
      <c r="CP361" s="269"/>
      <c r="CQ361" s="269"/>
      <c r="CR361" s="269"/>
      <c r="CS361" s="269"/>
      <c r="CT361" s="269"/>
      <c r="CU361" s="269"/>
      <c r="CV361" s="269"/>
      <c r="CW361" s="269"/>
      <c r="CX361" s="269"/>
      <c r="CY361" s="269"/>
      <c r="CZ361" s="269"/>
      <c r="DA361" s="269"/>
      <c r="DB361" s="269"/>
      <c r="DC361" s="269"/>
      <c r="DD361" s="269"/>
      <c r="DE361" s="269"/>
      <c r="DF361" s="269"/>
      <c r="DG361" s="269"/>
      <c r="DH361" s="269"/>
      <c r="DI361" s="269"/>
      <c r="DJ361" s="269"/>
      <c r="DK361" s="269"/>
      <c r="DL361" s="269"/>
      <c r="DM361" s="269"/>
      <c r="DN361" s="269"/>
      <c r="DO361" s="269"/>
      <c r="DP361" s="269"/>
      <c r="DQ361" s="269"/>
      <c r="DR361" s="269"/>
      <c r="DS361" s="269"/>
      <c r="DT361" s="269"/>
      <c r="DU361" s="269"/>
      <c r="DV361" s="269"/>
      <c r="DW361" s="269"/>
      <c r="DX361" s="269"/>
      <c r="DY361" s="269"/>
      <c r="DZ361" s="269"/>
      <c r="EA361" s="269"/>
      <c r="EB361" s="269"/>
      <c r="EC361" s="269"/>
      <c r="ED361" s="269"/>
      <c r="EE361" s="269"/>
      <c r="EF361" s="269"/>
      <c r="EG361" s="269"/>
      <c r="EH361" s="269"/>
      <c r="EI361" s="269"/>
      <c r="EJ361" s="269"/>
      <c r="EK361" s="269"/>
      <c r="EL361" s="269"/>
      <c r="EM361" s="269"/>
      <c r="EN361" s="269"/>
      <c r="EO361" s="269"/>
      <c r="EP361" s="269"/>
      <c r="EQ361" s="269"/>
      <c r="ER361" s="269"/>
      <c r="ES361" s="269"/>
      <c r="ET361" s="470"/>
      <c r="EU361" s="470"/>
      <c r="EV361" s="470"/>
      <c r="EW361" s="470"/>
      <c r="EX361" s="470"/>
      <c r="EY361" s="470"/>
      <c r="EZ361" s="470"/>
      <c r="FA361" s="470"/>
      <c r="FB361" s="470"/>
      <c r="FC361" s="470"/>
      <c r="FD361" s="470"/>
      <c r="FE361" s="470"/>
      <c r="FF361" s="470"/>
      <c r="FG361" s="470"/>
      <c r="FH361" s="470"/>
      <c r="FI361" s="470"/>
      <c r="FJ361" s="470"/>
      <c r="FK361" s="470"/>
      <c r="FL361" s="470"/>
      <c r="FM361" s="470"/>
      <c r="FN361" s="470"/>
      <c r="FO361" s="470"/>
      <c r="FP361" s="470"/>
      <c r="FQ361" s="269"/>
      <c r="FR361" s="543"/>
      <c r="FS361" s="269"/>
      <c r="FT361" s="544"/>
      <c r="FU361" s="545"/>
      <c r="FV361" s="80"/>
      <c r="FW361" s="80"/>
      <c r="FX361" s="80"/>
      <c r="FY361" s="80"/>
      <c r="FZ361" s="80"/>
      <c r="GA361" s="80"/>
      <c r="GB361" s="80"/>
      <c r="GC361" s="80"/>
      <c r="GD361" s="80"/>
      <c r="GE361" s="80"/>
      <c r="GF361" s="80"/>
      <c r="GG361" s="80"/>
      <c r="GH361" s="80"/>
      <c r="GI361" s="80"/>
      <c r="GJ361" s="80"/>
      <c r="GK361" s="80"/>
    </row>
    <row r="362" ht="15.75" customHeight="1">
      <c r="A362" s="572"/>
      <c r="B362" s="572"/>
      <c r="C362" s="269"/>
      <c r="D362" s="269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  <c r="AA362" s="80"/>
      <c r="AB362" s="80"/>
      <c r="AC362" s="80"/>
      <c r="AD362" s="80"/>
      <c r="AE362" s="269"/>
      <c r="AF362" s="269"/>
      <c r="AG362" s="269"/>
      <c r="AH362" s="269"/>
      <c r="AI362" s="269"/>
      <c r="AJ362" s="269"/>
      <c r="AK362" s="269"/>
      <c r="AL362" s="269"/>
      <c r="AM362" s="269"/>
      <c r="AN362" s="269"/>
      <c r="AO362" s="269"/>
      <c r="AP362" s="269"/>
      <c r="AQ362" s="269"/>
      <c r="AR362" s="269"/>
      <c r="AS362" s="269"/>
      <c r="AT362" s="269"/>
      <c r="AU362" s="269"/>
      <c r="AV362" s="269"/>
      <c r="AW362" s="269"/>
      <c r="AX362" s="269"/>
      <c r="AY362" s="269"/>
      <c r="AZ362" s="269"/>
      <c r="BA362" s="269"/>
      <c r="BB362" s="269"/>
      <c r="BC362" s="269"/>
      <c r="BD362" s="269"/>
      <c r="BE362" s="269"/>
      <c r="BF362" s="269"/>
      <c r="BG362" s="269"/>
      <c r="BH362" s="80"/>
      <c r="BI362" s="269"/>
      <c r="BJ362" s="269"/>
      <c r="BK362" s="269"/>
      <c r="BL362" s="269"/>
      <c r="BM362" s="269"/>
      <c r="BN362" s="269"/>
      <c r="BO362" s="269"/>
      <c r="BP362" s="269"/>
      <c r="BQ362" s="269"/>
      <c r="BR362" s="269"/>
      <c r="BS362" s="269"/>
      <c r="BT362" s="269"/>
      <c r="BU362" s="269"/>
      <c r="BV362" s="269"/>
      <c r="BW362" s="269"/>
      <c r="BX362" s="269"/>
      <c r="BY362" s="269"/>
      <c r="BZ362" s="269"/>
      <c r="CA362" s="269"/>
      <c r="CB362" s="269"/>
      <c r="CC362" s="269"/>
      <c r="CD362" s="269"/>
      <c r="CE362" s="269"/>
      <c r="CF362" s="269"/>
      <c r="CG362" s="269"/>
      <c r="CH362" s="269"/>
      <c r="CI362" s="269"/>
      <c r="CJ362" s="269"/>
      <c r="CK362" s="269"/>
      <c r="CL362" s="269"/>
      <c r="CM362" s="269"/>
      <c r="CN362" s="269"/>
      <c r="CO362" s="269"/>
      <c r="CP362" s="269"/>
      <c r="CQ362" s="269"/>
      <c r="CR362" s="269"/>
      <c r="CS362" s="269"/>
      <c r="CT362" s="269"/>
      <c r="CU362" s="269"/>
      <c r="CV362" s="269"/>
      <c r="CW362" s="269"/>
      <c r="CX362" s="269"/>
      <c r="CY362" s="269"/>
      <c r="CZ362" s="269"/>
      <c r="DA362" s="269"/>
      <c r="DB362" s="269"/>
      <c r="DC362" s="269"/>
      <c r="DD362" s="269"/>
      <c r="DE362" s="269"/>
      <c r="DF362" s="269"/>
      <c r="DG362" s="269"/>
      <c r="DH362" s="269"/>
      <c r="DI362" s="269"/>
      <c r="DJ362" s="269"/>
      <c r="DK362" s="269"/>
      <c r="DL362" s="269"/>
      <c r="DM362" s="269"/>
      <c r="DN362" s="269"/>
      <c r="DO362" s="269"/>
      <c r="DP362" s="269"/>
      <c r="DQ362" s="269"/>
      <c r="DR362" s="269"/>
      <c r="DS362" s="269"/>
      <c r="DT362" s="269"/>
      <c r="DU362" s="269"/>
      <c r="DV362" s="269"/>
      <c r="DW362" s="269"/>
      <c r="DX362" s="269"/>
      <c r="DY362" s="269"/>
      <c r="DZ362" s="269"/>
      <c r="EA362" s="269"/>
      <c r="EB362" s="269"/>
      <c r="EC362" s="269"/>
      <c r="ED362" s="269"/>
      <c r="EE362" s="269"/>
      <c r="EF362" s="269"/>
      <c r="EG362" s="269"/>
      <c r="EH362" s="269"/>
      <c r="EI362" s="269"/>
      <c r="EJ362" s="269"/>
      <c r="EK362" s="269"/>
      <c r="EL362" s="269"/>
      <c r="EM362" s="269"/>
      <c r="EN362" s="269"/>
      <c r="EO362" s="269"/>
      <c r="EP362" s="269"/>
      <c r="EQ362" s="269"/>
      <c r="ER362" s="269"/>
      <c r="ES362" s="269"/>
      <c r="ET362" s="470"/>
      <c r="EU362" s="470"/>
      <c r="EV362" s="470"/>
      <c r="EW362" s="470"/>
      <c r="EX362" s="470"/>
      <c r="EY362" s="470"/>
      <c r="EZ362" s="470"/>
      <c r="FA362" s="470"/>
      <c r="FB362" s="470"/>
      <c r="FC362" s="470"/>
      <c r="FD362" s="470"/>
      <c r="FE362" s="470"/>
      <c r="FF362" s="470"/>
      <c r="FG362" s="470"/>
      <c r="FH362" s="470"/>
      <c r="FI362" s="470"/>
      <c r="FJ362" s="470"/>
      <c r="FK362" s="470"/>
      <c r="FL362" s="470"/>
      <c r="FM362" s="470"/>
      <c r="FN362" s="470"/>
      <c r="FO362" s="470"/>
      <c r="FP362" s="470"/>
      <c r="FQ362" s="269"/>
      <c r="FR362" s="543"/>
      <c r="FS362" s="269"/>
      <c r="FT362" s="544"/>
      <c r="FU362" s="545"/>
      <c r="FV362" s="80"/>
      <c r="FW362" s="80"/>
      <c r="FX362" s="80"/>
      <c r="FY362" s="80"/>
      <c r="FZ362" s="80"/>
      <c r="GA362" s="80"/>
      <c r="GB362" s="80"/>
      <c r="GC362" s="80"/>
      <c r="GD362" s="80"/>
      <c r="GE362" s="80"/>
      <c r="GF362" s="80"/>
      <c r="GG362" s="80"/>
      <c r="GH362" s="80"/>
      <c r="GI362" s="80"/>
      <c r="GJ362" s="80"/>
      <c r="GK362" s="80"/>
    </row>
    <row r="363" ht="15.75" customHeight="1">
      <c r="A363" s="572"/>
      <c r="B363" s="572"/>
      <c r="C363" s="269"/>
      <c r="D363" s="269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  <c r="AA363" s="80"/>
      <c r="AB363" s="80"/>
      <c r="AC363" s="80"/>
      <c r="AD363" s="80"/>
      <c r="AE363" s="269"/>
      <c r="AF363" s="269"/>
      <c r="AG363" s="269"/>
      <c r="AH363" s="269"/>
      <c r="AI363" s="269"/>
      <c r="AJ363" s="269"/>
      <c r="AK363" s="269"/>
      <c r="AL363" s="269"/>
      <c r="AM363" s="269"/>
      <c r="AN363" s="269"/>
      <c r="AO363" s="269"/>
      <c r="AP363" s="269"/>
      <c r="AQ363" s="269"/>
      <c r="AR363" s="269"/>
      <c r="AS363" s="269"/>
      <c r="AT363" s="269"/>
      <c r="AU363" s="269"/>
      <c r="AV363" s="269"/>
      <c r="AW363" s="269"/>
      <c r="AX363" s="269"/>
      <c r="AY363" s="269"/>
      <c r="AZ363" s="269"/>
      <c r="BA363" s="269"/>
      <c r="BB363" s="269"/>
      <c r="BC363" s="269"/>
      <c r="BD363" s="269"/>
      <c r="BE363" s="269"/>
      <c r="BF363" s="269"/>
      <c r="BG363" s="269"/>
      <c r="BH363" s="80"/>
      <c r="BI363" s="269"/>
      <c r="BJ363" s="269"/>
      <c r="BK363" s="269"/>
      <c r="BL363" s="269"/>
      <c r="BM363" s="269"/>
      <c r="BN363" s="269"/>
      <c r="BO363" s="269"/>
      <c r="BP363" s="269"/>
      <c r="BQ363" s="269"/>
      <c r="BR363" s="269"/>
      <c r="BS363" s="269"/>
      <c r="BT363" s="269"/>
      <c r="BU363" s="269"/>
      <c r="BV363" s="269"/>
      <c r="BW363" s="269"/>
      <c r="BX363" s="269"/>
      <c r="BY363" s="269"/>
      <c r="BZ363" s="269"/>
      <c r="CA363" s="269"/>
      <c r="CB363" s="269"/>
      <c r="CC363" s="269"/>
      <c r="CD363" s="269"/>
      <c r="CE363" s="269"/>
      <c r="CF363" s="269"/>
      <c r="CG363" s="269"/>
      <c r="CH363" s="269"/>
      <c r="CI363" s="269"/>
      <c r="CJ363" s="269"/>
      <c r="CK363" s="269"/>
      <c r="CL363" s="269"/>
      <c r="CM363" s="269"/>
      <c r="CN363" s="269"/>
      <c r="CO363" s="269"/>
      <c r="CP363" s="269"/>
      <c r="CQ363" s="269"/>
      <c r="CR363" s="269"/>
      <c r="CS363" s="269"/>
      <c r="CT363" s="269"/>
      <c r="CU363" s="269"/>
      <c r="CV363" s="269"/>
      <c r="CW363" s="269"/>
      <c r="CX363" s="269"/>
      <c r="CY363" s="269"/>
      <c r="CZ363" s="269"/>
      <c r="DA363" s="269"/>
      <c r="DB363" s="269"/>
      <c r="DC363" s="269"/>
      <c r="DD363" s="269"/>
      <c r="DE363" s="269"/>
      <c r="DF363" s="269"/>
      <c r="DG363" s="269"/>
      <c r="DH363" s="269"/>
      <c r="DI363" s="269"/>
      <c r="DJ363" s="269"/>
      <c r="DK363" s="269"/>
      <c r="DL363" s="269"/>
      <c r="DM363" s="269"/>
      <c r="DN363" s="269"/>
      <c r="DO363" s="269"/>
      <c r="DP363" s="269"/>
      <c r="DQ363" s="269"/>
      <c r="DR363" s="269"/>
      <c r="DS363" s="269"/>
      <c r="DT363" s="269"/>
      <c r="DU363" s="269"/>
      <c r="DV363" s="269"/>
      <c r="DW363" s="269"/>
      <c r="DX363" s="269"/>
      <c r="DY363" s="269"/>
      <c r="DZ363" s="269"/>
      <c r="EA363" s="269"/>
      <c r="EB363" s="269"/>
      <c r="EC363" s="269"/>
      <c r="ED363" s="269"/>
      <c r="EE363" s="269"/>
      <c r="EF363" s="269"/>
      <c r="EG363" s="269"/>
      <c r="EH363" s="269"/>
      <c r="EI363" s="269"/>
      <c r="EJ363" s="269"/>
      <c r="EK363" s="269"/>
      <c r="EL363" s="269"/>
      <c r="EM363" s="269"/>
      <c r="EN363" s="269"/>
      <c r="EO363" s="269"/>
      <c r="EP363" s="269"/>
      <c r="EQ363" s="269"/>
      <c r="ER363" s="269"/>
      <c r="ES363" s="269"/>
      <c r="ET363" s="470"/>
      <c r="EU363" s="470"/>
      <c r="EV363" s="470"/>
      <c r="EW363" s="470"/>
      <c r="EX363" s="470"/>
      <c r="EY363" s="470"/>
      <c r="EZ363" s="470"/>
      <c r="FA363" s="470"/>
      <c r="FB363" s="470"/>
      <c r="FC363" s="470"/>
      <c r="FD363" s="470"/>
      <c r="FE363" s="470"/>
      <c r="FF363" s="470"/>
      <c r="FG363" s="470"/>
      <c r="FH363" s="470"/>
      <c r="FI363" s="470"/>
      <c r="FJ363" s="470"/>
      <c r="FK363" s="470"/>
      <c r="FL363" s="470"/>
      <c r="FM363" s="470"/>
      <c r="FN363" s="470"/>
      <c r="FO363" s="470"/>
      <c r="FP363" s="470"/>
      <c r="FQ363" s="269"/>
      <c r="FR363" s="543"/>
      <c r="FS363" s="269"/>
      <c r="FT363" s="544"/>
      <c r="FU363" s="545"/>
      <c r="FV363" s="80"/>
      <c r="FW363" s="80"/>
      <c r="FX363" s="80"/>
      <c r="FY363" s="80"/>
      <c r="FZ363" s="80"/>
      <c r="GA363" s="80"/>
      <c r="GB363" s="80"/>
      <c r="GC363" s="80"/>
      <c r="GD363" s="80"/>
      <c r="GE363" s="80"/>
      <c r="GF363" s="80"/>
      <c r="GG363" s="80"/>
      <c r="GH363" s="80"/>
      <c r="GI363" s="80"/>
      <c r="GJ363" s="80"/>
      <c r="GK363" s="80"/>
    </row>
    <row r="364" ht="15.75" customHeight="1">
      <c r="A364" s="572"/>
      <c r="B364" s="572"/>
      <c r="C364" s="269"/>
      <c r="D364" s="269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  <c r="AA364" s="80"/>
      <c r="AB364" s="80"/>
      <c r="AC364" s="80"/>
      <c r="AD364" s="80"/>
      <c r="AE364" s="269"/>
      <c r="AF364" s="269"/>
      <c r="AG364" s="269"/>
      <c r="AH364" s="269"/>
      <c r="AI364" s="269"/>
      <c r="AJ364" s="269"/>
      <c r="AK364" s="269"/>
      <c r="AL364" s="269"/>
      <c r="AM364" s="269"/>
      <c r="AN364" s="269"/>
      <c r="AO364" s="269"/>
      <c r="AP364" s="269"/>
      <c r="AQ364" s="269"/>
      <c r="AR364" s="269"/>
      <c r="AS364" s="269"/>
      <c r="AT364" s="269"/>
      <c r="AU364" s="269"/>
      <c r="AV364" s="269"/>
      <c r="AW364" s="269"/>
      <c r="AX364" s="269"/>
      <c r="AY364" s="269"/>
      <c r="AZ364" s="269"/>
      <c r="BA364" s="269"/>
      <c r="BB364" s="269"/>
      <c r="BC364" s="269"/>
      <c r="BD364" s="269"/>
      <c r="BE364" s="269"/>
      <c r="BF364" s="269"/>
      <c r="BG364" s="269"/>
      <c r="BH364" s="80"/>
      <c r="BI364" s="269"/>
      <c r="BJ364" s="269"/>
      <c r="BK364" s="269"/>
      <c r="BL364" s="269"/>
      <c r="BM364" s="269"/>
      <c r="BN364" s="269"/>
      <c r="BO364" s="269"/>
      <c r="BP364" s="269"/>
      <c r="BQ364" s="269"/>
      <c r="BR364" s="269"/>
      <c r="BS364" s="269"/>
      <c r="BT364" s="269"/>
      <c r="BU364" s="269"/>
      <c r="BV364" s="269"/>
      <c r="BW364" s="269"/>
      <c r="BX364" s="269"/>
      <c r="BY364" s="269"/>
      <c r="BZ364" s="269"/>
      <c r="CA364" s="269"/>
      <c r="CB364" s="269"/>
      <c r="CC364" s="269"/>
      <c r="CD364" s="269"/>
      <c r="CE364" s="269"/>
      <c r="CF364" s="269"/>
      <c r="CG364" s="269"/>
      <c r="CH364" s="269"/>
      <c r="CI364" s="269"/>
      <c r="CJ364" s="269"/>
      <c r="CK364" s="269"/>
      <c r="CL364" s="269"/>
      <c r="CM364" s="269"/>
      <c r="CN364" s="269"/>
      <c r="CO364" s="269"/>
      <c r="CP364" s="269"/>
      <c r="CQ364" s="269"/>
      <c r="CR364" s="269"/>
      <c r="CS364" s="269"/>
      <c r="CT364" s="269"/>
      <c r="CU364" s="269"/>
      <c r="CV364" s="269"/>
      <c r="CW364" s="269"/>
      <c r="CX364" s="269"/>
      <c r="CY364" s="269"/>
      <c r="CZ364" s="269"/>
      <c r="DA364" s="269"/>
      <c r="DB364" s="269"/>
      <c r="DC364" s="269"/>
      <c r="DD364" s="269"/>
      <c r="DE364" s="269"/>
      <c r="DF364" s="269"/>
      <c r="DG364" s="269"/>
      <c r="DH364" s="269"/>
      <c r="DI364" s="269"/>
      <c r="DJ364" s="269"/>
      <c r="DK364" s="269"/>
      <c r="DL364" s="269"/>
      <c r="DM364" s="269"/>
      <c r="DN364" s="269"/>
      <c r="DO364" s="269"/>
      <c r="DP364" s="269"/>
      <c r="DQ364" s="269"/>
      <c r="DR364" s="269"/>
      <c r="DS364" s="269"/>
      <c r="DT364" s="269"/>
      <c r="DU364" s="269"/>
      <c r="DV364" s="269"/>
      <c r="DW364" s="269"/>
      <c r="DX364" s="269"/>
      <c r="DY364" s="269"/>
      <c r="DZ364" s="269"/>
      <c r="EA364" s="269"/>
      <c r="EB364" s="269"/>
      <c r="EC364" s="269"/>
      <c r="ED364" s="269"/>
      <c r="EE364" s="269"/>
      <c r="EF364" s="269"/>
      <c r="EG364" s="269"/>
      <c r="EH364" s="269"/>
      <c r="EI364" s="269"/>
      <c r="EJ364" s="269"/>
      <c r="EK364" s="269"/>
      <c r="EL364" s="269"/>
      <c r="EM364" s="269"/>
      <c r="EN364" s="269"/>
      <c r="EO364" s="269"/>
      <c r="EP364" s="269"/>
      <c r="EQ364" s="269"/>
      <c r="ER364" s="269"/>
      <c r="ES364" s="269"/>
      <c r="ET364" s="470"/>
      <c r="EU364" s="470"/>
      <c r="EV364" s="470"/>
      <c r="EW364" s="470"/>
      <c r="EX364" s="470"/>
      <c r="EY364" s="470"/>
      <c r="EZ364" s="470"/>
      <c r="FA364" s="470"/>
      <c r="FB364" s="470"/>
      <c r="FC364" s="470"/>
      <c r="FD364" s="470"/>
      <c r="FE364" s="470"/>
      <c r="FF364" s="470"/>
      <c r="FG364" s="470"/>
      <c r="FH364" s="470"/>
      <c r="FI364" s="470"/>
      <c r="FJ364" s="470"/>
      <c r="FK364" s="470"/>
      <c r="FL364" s="470"/>
      <c r="FM364" s="470"/>
      <c r="FN364" s="470"/>
      <c r="FO364" s="470"/>
      <c r="FP364" s="470"/>
      <c r="FQ364" s="269"/>
      <c r="FR364" s="543"/>
      <c r="FS364" s="269"/>
      <c r="FT364" s="544"/>
      <c r="FU364" s="545"/>
      <c r="FV364" s="80"/>
      <c r="FW364" s="80"/>
      <c r="FX364" s="80"/>
      <c r="FY364" s="80"/>
      <c r="FZ364" s="80"/>
      <c r="GA364" s="80"/>
      <c r="GB364" s="80"/>
      <c r="GC364" s="80"/>
      <c r="GD364" s="80"/>
      <c r="GE364" s="80"/>
      <c r="GF364" s="80"/>
      <c r="GG364" s="80"/>
      <c r="GH364" s="80"/>
      <c r="GI364" s="80"/>
      <c r="GJ364" s="80"/>
      <c r="GK364" s="80"/>
    </row>
    <row r="365" ht="15.75" customHeight="1">
      <c r="A365" s="572"/>
      <c r="B365" s="572"/>
      <c r="C365" s="269"/>
      <c r="D365" s="269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  <c r="AA365" s="80"/>
      <c r="AB365" s="80"/>
      <c r="AC365" s="80"/>
      <c r="AD365" s="80"/>
      <c r="AE365" s="269"/>
      <c r="AF365" s="269"/>
      <c r="AG365" s="269"/>
      <c r="AH365" s="269"/>
      <c r="AI365" s="269"/>
      <c r="AJ365" s="269"/>
      <c r="AK365" s="269"/>
      <c r="AL365" s="269"/>
      <c r="AM365" s="269"/>
      <c r="AN365" s="269"/>
      <c r="AO365" s="269"/>
      <c r="AP365" s="269"/>
      <c r="AQ365" s="269"/>
      <c r="AR365" s="269"/>
      <c r="AS365" s="269"/>
      <c r="AT365" s="269"/>
      <c r="AU365" s="269"/>
      <c r="AV365" s="269"/>
      <c r="AW365" s="269"/>
      <c r="AX365" s="269"/>
      <c r="AY365" s="269"/>
      <c r="AZ365" s="269"/>
      <c r="BA365" s="269"/>
      <c r="BB365" s="269"/>
      <c r="BC365" s="269"/>
      <c r="BD365" s="269"/>
      <c r="BE365" s="269"/>
      <c r="BF365" s="269"/>
      <c r="BG365" s="269"/>
      <c r="BH365" s="80"/>
      <c r="BI365" s="269"/>
      <c r="BJ365" s="269"/>
      <c r="BK365" s="269"/>
      <c r="BL365" s="269"/>
      <c r="BM365" s="269"/>
      <c r="BN365" s="269"/>
      <c r="BO365" s="269"/>
      <c r="BP365" s="269"/>
      <c r="BQ365" s="269"/>
      <c r="BR365" s="269"/>
      <c r="BS365" s="269"/>
      <c r="BT365" s="269"/>
      <c r="BU365" s="269"/>
      <c r="BV365" s="269"/>
      <c r="BW365" s="269"/>
      <c r="BX365" s="269"/>
      <c r="BY365" s="269"/>
      <c r="BZ365" s="269"/>
      <c r="CA365" s="269"/>
      <c r="CB365" s="269"/>
      <c r="CC365" s="269"/>
      <c r="CD365" s="269"/>
      <c r="CE365" s="269"/>
      <c r="CF365" s="269"/>
      <c r="CG365" s="269"/>
      <c r="CH365" s="269"/>
      <c r="CI365" s="269"/>
      <c r="CJ365" s="269"/>
      <c r="CK365" s="269"/>
      <c r="CL365" s="269"/>
      <c r="CM365" s="269"/>
      <c r="CN365" s="269"/>
      <c r="CO365" s="269"/>
      <c r="CP365" s="269"/>
      <c r="CQ365" s="269"/>
      <c r="CR365" s="269"/>
      <c r="CS365" s="269"/>
      <c r="CT365" s="269"/>
      <c r="CU365" s="269"/>
      <c r="CV365" s="269"/>
      <c r="CW365" s="269"/>
      <c r="CX365" s="269"/>
      <c r="CY365" s="269"/>
      <c r="CZ365" s="269"/>
      <c r="DA365" s="269"/>
      <c r="DB365" s="269"/>
      <c r="DC365" s="269"/>
      <c r="DD365" s="269"/>
      <c r="DE365" s="269"/>
      <c r="DF365" s="269"/>
      <c r="DG365" s="269"/>
      <c r="DH365" s="269"/>
      <c r="DI365" s="269"/>
      <c r="DJ365" s="269"/>
      <c r="DK365" s="269"/>
      <c r="DL365" s="269"/>
      <c r="DM365" s="269"/>
      <c r="DN365" s="269"/>
      <c r="DO365" s="269"/>
      <c r="DP365" s="269"/>
      <c r="DQ365" s="269"/>
      <c r="DR365" s="269"/>
      <c r="DS365" s="269"/>
      <c r="DT365" s="269"/>
      <c r="DU365" s="269"/>
      <c r="DV365" s="269"/>
      <c r="DW365" s="269"/>
      <c r="DX365" s="269"/>
      <c r="DY365" s="269"/>
      <c r="DZ365" s="269"/>
      <c r="EA365" s="269"/>
      <c r="EB365" s="269"/>
      <c r="EC365" s="269"/>
      <c r="ED365" s="269"/>
      <c r="EE365" s="269"/>
      <c r="EF365" s="269"/>
      <c r="EG365" s="269"/>
      <c r="EH365" s="269"/>
      <c r="EI365" s="269"/>
      <c r="EJ365" s="269"/>
      <c r="EK365" s="269"/>
      <c r="EL365" s="269"/>
      <c r="EM365" s="269"/>
      <c r="EN365" s="269"/>
      <c r="EO365" s="269"/>
      <c r="EP365" s="269"/>
      <c r="EQ365" s="269"/>
      <c r="ER365" s="269"/>
      <c r="ES365" s="269"/>
      <c r="ET365" s="470"/>
      <c r="EU365" s="470"/>
      <c r="EV365" s="470"/>
      <c r="EW365" s="470"/>
      <c r="EX365" s="470"/>
      <c r="EY365" s="470"/>
      <c r="EZ365" s="470"/>
      <c r="FA365" s="470"/>
      <c r="FB365" s="470"/>
      <c r="FC365" s="470"/>
      <c r="FD365" s="470"/>
      <c r="FE365" s="470"/>
      <c r="FF365" s="470"/>
      <c r="FG365" s="470"/>
      <c r="FH365" s="470"/>
      <c r="FI365" s="470"/>
      <c r="FJ365" s="470"/>
      <c r="FK365" s="470"/>
      <c r="FL365" s="470"/>
      <c r="FM365" s="470"/>
      <c r="FN365" s="470"/>
      <c r="FO365" s="470"/>
      <c r="FP365" s="470"/>
      <c r="FQ365" s="269"/>
      <c r="FR365" s="543"/>
      <c r="FS365" s="269"/>
      <c r="FT365" s="544"/>
      <c r="FU365" s="545"/>
      <c r="FV365" s="80"/>
      <c r="FW365" s="80"/>
      <c r="FX365" s="80"/>
      <c r="FY365" s="80"/>
      <c r="FZ365" s="80"/>
      <c r="GA365" s="80"/>
      <c r="GB365" s="80"/>
      <c r="GC365" s="80"/>
      <c r="GD365" s="80"/>
      <c r="GE365" s="80"/>
      <c r="GF365" s="80"/>
      <c r="GG365" s="80"/>
      <c r="GH365" s="80"/>
      <c r="GI365" s="80"/>
      <c r="GJ365" s="80"/>
      <c r="GK365" s="80"/>
    </row>
    <row r="366" ht="15.75" customHeight="1">
      <c r="A366" s="572"/>
      <c r="B366" s="572"/>
      <c r="C366" s="269"/>
      <c r="D366" s="269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  <c r="AA366" s="80"/>
      <c r="AB366" s="80"/>
      <c r="AC366" s="80"/>
      <c r="AD366" s="80"/>
      <c r="AE366" s="269"/>
      <c r="AF366" s="269"/>
      <c r="AG366" s="269"/>
      <c r="AH366" s="269"/>
      <c r="AI366" s="269"/>
      <c r="AJ366" s="269"/>
      <c r="AK366" s="269"/>
      <c r="AL366" s="269"/>
      <c r="AM366" s="269"/>
      <c r="AN366" s="269"/>
      <c r="AO366" s="269"/>
      <c r="AP366" s="269"/>
      <c r="AQ366" s="269"/>
      <c r="AR366" s="269"/>
      <c r="AS366" s="269"/>
      <c r="AT366" s="269"/>
      <c r="AU366" s="269"/>
      <c r="AV366" s="269"/>
      <c r="AW366" s="269"/>
      <c r="AX366" s="269"/>
      <c r="AY366" s="269"/>
      <c r="AZ366" s="269"/>
      <c r="BA366" s="269"/>
      <c r="BB366" s="269"/>
      <c r="BC366" s="269"/>
      <c r="BD366" s="269"/>
      <c r="BE366" s="269"/>
      <c r="BF366" s="269"/>
      <c r="BG366" s="269"/>
      <c r="BH366" s="80"/>
      <c r="BI366" s="269"/>
      <c r="BJ366" s="269"/>
      <c r="BK366" s="269"/>
      <c r="BL366" s="269"/>
      <c r="BM366" s="269"/>
      <c r="BN366" s="269"/>
      <c r="BO366" s="269"/>
      <c r="BP366" s="269"/>
      <c r="BQ366" s="269"/>
      <c r="BR366" s="269"/>
      <c r="BS366" s="269"/>
      <c r="BT366" s="269"/>
      <c r="BU366" s="269"/>
      <c r="BV366" s="269"/>
      <c r="BW366" s="269"/>
      <c r="BX366" s="269"/>
      <c r="BY366" s="269"/>
      <c r="BZ366" s="269"/>
      <c r="CA366" s="269"/>
      <c r="CB366" s="269"/>
      <c r="CC366" s="269"/>
      <c r="CD366" s="269"/>
      <c r="CE366" s="269"/>
      <c r="CF366" s="269"/>
      <c r="CG366" s="269"/>
      <c r="CH366" s="269"/>
      <c r="CI366" s="269"/>
      <c r="CJ366" s="269"/>
      <c r="CK366" s="269"/>
      <c r="CL366" s="269"/>
      <c r="CM366" s="269"/>
      <c r="CN366" s="269"/>
      <c r="CO366" s="269"/>
      <c r="CP366" s="269"/>
      <c r="CQ366" s="269"/>
      <c r="CR366" s="269"/>
      <c r="CS366" s="269"/>
      <c r="CT366" s="269"/>
      <c r="CU366" s="269"/>
      <c r="CV366" s="269"/>
      <c r="CW366" s="269"/>
      <c r="CX366" s="269"/>
      <c r="CY366" s="269"/>
      <c r="CZ366" s="269"/>
      <c r="DA366" s="269"/>
      <c r="DB366" s="269"/>
      <c r="DC366" s="269"/>
      <c r="DD366" s="269"/>
      <c r="DE366" s="269"/>
      <c r="DF366" s="269"/>
      <c r="DG366" s="269"/>
      <c r="DH366" s="269"/>
      <c r="DI366" s="269"/>
      <c r="DJ366" s="269"/>
      <c r="DK366" s="269"/>
      <c r="DL366" s="269"/>
      <c r="DM366" s="269"/>
      <c r="DN366" s="269"/>
      <c r="DO366" s="269"/>
      <c r="DP366" s="269"/>
      <c r="DQ366" s="269"/>
      <c r="DR366" s="269"/>
      <c r="DS366" s="269"/>
      <c r="DT366" s="269"/>
      <c r="DU366" s="269"/>
      <c r="DV366" s="269"/>
      <c r="DW366" s="269"/>
      <c r="DX366" s="269"/>
      <c r="DY366" s="269"/>
      <c r="DZ366" s="269"/>
      <c r="EA366" s="269"/>
      <c r="EB366" s="269"/>
      <c r="EC366" s="269"/>
      <c r="ED366" s="269"/>
      <c r="EE366" s="269"/>
      <c r="EF366" s="269"/>
      <c r="EG366" s="269"/>
      <c r="EH366" s="269"/>
      <c r="EI366" s="269"/>
      <c r="EJ366" s="269"/>
      <c r="EK366" s="269"/>
      <c r="EL366" s="269"/>
      <c r="EM366" s="269"/>
      <c r="EN366" s="269"/>
      <c r="EO366" s="269"/>
      <c r="EP366" s="269"/>
      <c r="EQ366" s="269"/>
      <c r="ER366" s="269"/>
      <c r="ES366" s="269"/>
      <c r="ET366" s="470"/>
      <c r="EU366" s="470"/>
      <c r="EV366" s="470"/>
      <c r="EW366" s="470"/>
      <c r="EX366" s="470"/>
      <c r="EY366" s="470"/>
      <c r="EZ366" s="470"/>
      <c r="FA366" s="470"/>
      <c r="FB366" s="470"/>
      <c r="FC366" s="470"/>
      <c r="FD366" s="470"/>
      <c r="FE366" s="470"/>
      <c r="FF366" s="470"/>
      <c r="FG366" s="470"/>
      <c r="FH366" s="470"/>
      <c r="FI366" s="470"/>
      <c r="FJ366" s="470"/>
      <c r="FK366" s="470"/>
      <c r="FL366" s="470"/>
      <c r="FM366" s="470"/>
      <c r="FN366" s="470"/>
      <c r="FO366" s="470"/>
      <c r="FP366" s="470"/>
      <c r="FQ366" s="269"/>
      <c r="FR366" s="543"/>
      <c r="FS366" s="269"/>
      <c r="FT366" s="544"/>
      <c r="FU366" s="545"/>
      <c r="FV366" s="80"/>
      <c r="FW366" s="80"/>
      <c r="FX366" s="80"/>
      <c r="FY366" s="80"/>
      <c r="FZ366" s="80"/>
      <c r="GA366" s="80"/>
      <c r="GB366" s="80"/>
      <c r="GC366" s="80"/>
      <c r="GD366" s="80"/>
      <c r="GE366" s="80"/>
      <c r="GF366" s="80"/>
      <c r="GG366" s="80"/>
      <c r="GH366" s="80"/>
      <c r="GI366" s="80"/>
      <c r="GJ366" s="80"/>
      <c r="GK366" s="80"/>
    </row>
    <row r="367" ht="15.75" customHeight="1">
      <c r="A367" s="572"/>
      <c r="B367" s="572"/>
      <c r="C367" s="269"/>
      <c r="D367" s="269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  <c r="AA367" s="80"/>
      <c r="AB367" s="80"/>
      <c r="AC367" s="80"/>
      <c r="AD367" s="80"/>
      <c r="AE367" s="269"/>
      <c r="AF367" s="269"/>
      <c r="AG367" s="269"/>
      <c r="AH367" s="269"/>
      <c r="AI367" s="269"/>
      <c r="AJ367" s="269"/>
      <c r="AK367" s="269"/>
      <c r="AL367" s="269"/>
      <c r="AM367" s="269"/>
      <c r="AN367" s="269"/>
      <c r="AO367" s="269"/>
      <c r="AP367" s="269"/>
      <c r="AQ367" s="269"/>
      <c r="AR367" s="269"/>
      <c r="AS367" s="269"/>
      <c r="AT367" s="269"/>
      <c r="AU367" s="269"/>
      <c r="AV367" s="269"/>
      <c r="AW367" s="269"/>
      <c r="AX367" s="269"/>
      <c r="AY367" s="269"/>
      <c r="AZ367" s="269"/>
      <c r="BA367" s="269"/>
      <c r="BB367" s="269"/>
      <c r="BC367" s="269"/>
      <c r="BD367" s="269"/>
      <c r="BE367" s="269"/>
      <c r="BF367" s="269"/>
      <c r="BG367" s="269"/>
      <c r="BH367" s="80"/>
      <c r="BI367" s="269"/>
      <c r="BJ367" s="269"/>
      <c r="BK367" s="269"/>
      <c r="BL367" s="269"/>
      <c r="BM367" s="269"/>
      <c r="BN367" s="269"/>
      <c r="BO367" s="269"/>
      <c r="BP367" s="269"/>
      <c r="BQ367" s="269"/>
      <c r="BR367" s="269"/>
      <c r="BS367" s="269"/>
      <c r="BT367" s="269"/>
      <c r="BU367" s="269"/>
      <c r="BV367" s="269"/>
      <c r="BW367" s="269"/>
      <c r="BX367" s="269"/>
      <c r="BY367" s="269"/>
      <c r="BZ367" s="269"/>
      <c r="CA367" s="269"/>
      <c r="CB367" s="269"/>
      <c r="CC367" s="269"/>
      <c r="CD367" s="269"/>
      <c r="CE367" s="269"/>
      <c r="CF367" s="269"/>
      <c r="CG367" s="269"/>
      <c r="CH367" s="269"/>
      <c r="CI367" s="269"/>
      <c r="CJ367" s="269"/>
      <c r="CK367" s="269"/>
      <c r="CL367" s="269"/>
      <c r="CM367" s="269"/>
      <c r="CN367" s="269"/>
      <c r="CO367" s="269"/>
      <c r="CP367" s="269"/>
      <c r="CQ367" s="269"/>
      <c r="CR367" s="269"/>
      <c r="CS367" s="269"/>
      <c r="CT367" s="269"/>
      <c r="CU367" s="269"/>
      <c r="CV367" s="269"/>
      <c r="CW367" s="269"/>
      <c r="CX367" s="269"/>
      <c r="CY367" s="269"/>
      <c r="CZ367" s="269"/>
      <c r="DA367" s="269"/>
      <c r="DB367" s="269"/>
      <c r="DC367" s="269"/>
      <c r="DD367" s="269"/>
      <c r="DE367" s="269"/>
      <c r="DF367" s="269"/>
      <c r="DG367" s="269"/>
      <c r="DH367" s="269"/>
      <c r="DI367" s="269"/>
      <c r="DJ367" s="269"/>
      <c r="DK367" s="269"/>
      <c r="DL367" s="269"/>
      <c r="DM367" s="269"/>
      <c r="DN367" s="269"/>
      <c r="DO367" s="269"/>
      <c r="DP367" s="269"/>
      <c r="DQ367" s="269"/>
      <c r="DR367" s="269"/>
      <c r="DS367" s="269"/>
      <c r="DT367" s="269"/>
      <c r="DU367" s="269"/>
      <c r="DV367" s="269"/>
      <c r="DW367" s="269"/>
      <c r="DX367" s="269"/>
      <c r="DY367" s="269"/>
      <c r="DZ367" s="269"/>
      <c r="EA367" s="269"/>
      <c r="EB367" s="269"/>
      <c r="EC367" s="269"/>
      <c r="ED367" s="269"/>
      <c r="EE367" s="269"/>
      <c r="EF367" s="269"/>
      <c r="EG367" s="269"/>
      <c r="EH367" s="269"/>
      <c r="EI367" s="269"/>
      <c r="EJ367" s="269"/>
      <c r="EK367" s="269"/>
      <c r="EL367" s="269"/>
      <c r="EM367" s="269"/>
      <c r="EN367" s="269"/>
      <c r="EO367" s="269"/>
      <c r="EP367" s="269"/>
      <c r="EQ367" s="269"/>
      <c r="ER367" s="269"/>
      <c r="ES367" s="269"/>
      <c r="ET367" s="470"/>
      <c r="EU367" s="470"/>
      <c r="EV367" s="470"/>
      <c r="EW367" s="470"/>
      <c r="EX367" s="470"/>
      <c r="EY367" s="470"/>
      <c r="EZ367" s="470"/>
      <c r="FA367" s="470"/>
      <c r="FB367" s="470"/>
      <c r="FC367" s="470"/>
      <c r="FD367" s="470"/>
      <c r="FE367" s="470"/>
      <c r="FF367" s="470"/>
      <c r="FG367" s="470"/>
      <c r="FH367" s="470"/>
      <c r="FI367" s="470"/>
      <c r="FJ367" s="470"/>
      <c r="FK367" s="470"/>
      <c r="FL367" s="470"/>
      <c r="FM367" s="470"/>
      <c r="FN367" s="470"/>
      <c r="FO367" s="470"/>
      <c r="FP367" s="470"/>
      <c r="FQ367" s="269"/>
      <c r="FR367" s="543"/>
      <c r="FS367" s="269"/>
      <c r="FT367" s="544"/>
      <c r="FU367" s="545"/>
      <c r="FV367" s="80"/>
      <c r="FW367" s="80"/>
      <c r="FX367" s="80"/>
      <c r="FY367" s="80"/>
      <c r="FZ367" s="80"/>
      <c r="GA367" s="80"/>
      <c r="GB367" s="80"/>
      <c r="GC367" s="80"/>
      <c r="GD367" s="80"/>
      <c r="GE367" s="80"/>
      <c r="GF367" s="80"/>
      <c r="GG367" s="80"/>
      <c r="GH367" s="80"/>
      <c r="GI367" s="80"/>
      <c r="GJ367" s="80"/>
      <c r="GK367" s="80"/>
    </row>
    <row r="368" ht="15.75" customHeight="1">
      <c r="A368" s="572"/>
      <c r="B368" s="572"/>
      <c r="C368" s="269"/>
      <c r="D368" s="269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  <c r="AA368" s="80"/>
      <c r="AB368" s="80"/>
      <c r="AC368" s="80"/>
      <c r="AD368" s="80"/>
      <c r="AE368" s="269"/>
      <c r="AF368" s="269"/>
      <c r="AG368" s="269"/>
      <c r="AH368" s="269"/>
      <c r="AI368" s="269"/>
      <c r="AJ368" s="269"/>
      <c r="AK368" s="269"/>
      <c r="AL368" s="269"/>
      <c r="AM368" s="269"/>
      <c r="AN368" s="269"/>
      <c r="AO368" s="269"/>
      <c r="AP368" s="269"/>
      <c r="AQ368" s="269"/>
      <c r="AR368" s="269"/>
      <c r="AS368" s="269"/>
      <c r="AT368" s="269"/>
      <c r="AU368" s="269"/>
      <c r="AV368" s="269"/>
      <c r="AW368" s="269"/>
      <c r="AX368" s="269"/>
      <c r="AY368" s="269"/>
      <c r="AZ368" s="269"/>
      <c r="BA368" s="269"/>
      <c r="BB368" s="269"/>
      <c r="BC368" s="269"/>
      <c r="BD368" s="269"/>
      <c r="BE368" s="269"/>
      <c r="BF368" s="269"/>
      <c r="BG368" s="269"/>
      <c r="BH368" s="80"/>
      <c r="BI368" s="269"/>
      <c r="BJ368" s="269"/>
      <c r="BK368" s="269"/>
      <c r="BL368" s="269"/>
      <c r="BM368" s="269"/>
      <c r="BN368" s="269"/>
      <c r="BO368" s="269"/>
      <c r="BP368" s="269"/>
      <c r="BQ368" s="269"/>
      <c r="BR368" s="269"/>
      <c r="BS368" s="269"/>
      <c r="BT368" s="269"/>
      <c r="BU368" s="269"/>
      <c r="BV368" s="269"/>
      <c r="BW368" s="269"/>
      <c r="BX368" s="269"/>
      <c r="BY368" s="269"/>
      <c r="BZ368" s="269"/>
      <c r="CA368" s="269"/>
      <c r="CB368" s="269"/>
      <c r="CC368" s="269"/>
      <c r="CD368" s="269"/>
      <c r="CE368" s="269"/>
      <c r="CF368" s="269"/>
      <c r="CG368" s="269"/>
      <c r="CH368" s="269"/>
      <c r="CI368" s="269"/>
      <c r="CJ368" s="269"/>
      <c r="CK368" s="269"/>
      <c r="CL368" s="269"/>
      <c r="CM368" s="269"/>
      <c r="CN368" s="269"/>
      <c r="CO368" s="269"/>
      <c r="CP368" s="269"/>
      <c r="CQ368" s="269"/>
      <c r="CR368" s="269"/>
      <c r="CS368" s="269"/>
      <c r="CT368" s="269"/>
      <c r="CU368" s="269"/>
      <c r="CV368" s="269"/>
      <c r="CW368" s="269"/>
      <c r="CX368" s="269"/>
      <c r="CY368" s="269"/>
      <c r="CZ368" s="269"/>
      <c r="DA368" s="269"/>
      <c r="DB368" s="269"/>
      <c r="DC368" s="269"/>
      <c r="DD368" s="269"/>
      <c r="DE368" s="269"/>
      <c r="DF368" s="269"/>
      <c r="DG368" s="269"/>
      <c r="DH368" s="269"/>
      <c r="DI368" s="269"/>
      <c r="DJ368" s="269"/>
      <c r="DK368" s="269"/>
      <c r="DL368" s="269"/>
      <c r="DM368" s="269"/>
      <c r="DN368" s="269"/>
      <c r="DO368" s="269"/>
      <c r="DP368" s="269"/>
      <c r="DQ368" s="269"/>
      <c r="DR368" s="269"/>
      <c r="DS368" s="269"/>
      <c r="DT368" s="269"/>
      <c r="DU368" s="269"/>
      <c r="DV368" s="269"/>
      <c r="DW368" s="269"/>
      <c r="DX368" s="269"/>
      <c r="DY368" s="269"/>
      <c r="DZ368" s="269"/>
      <c r="EA368" s="269"/>
      <c r="EB368" s="269"/>
      <c r="EC368" s="269"/>
      <c r="ED368" s="269"/>
      <c r="EE368" s="269"/>
      <c r="EF368" s="269"/>
      <c r="EG368" s="269"/>
      <c r="EH368" s="269"/>
      <c r="EI368" s="269"/>
      <c r="EJ368" s="269"/>
      <c r="EK368" s="269"/>
      <c r="EL368" s="269"/>
      <c r="EM368" s="269"/>
      <c r="EN368" s="269"/>
      <c r="EO368" s="269"/>
      <c r="EP368" s="269"/>
      <c r="EQ368" s="269"/>
      <c r="ER368" s="269"/>
      <c r="ES368" s="269"/>
      <c r="ET368" s="470"/>
      <c r="EU368" s="470"/>
      <c r="EV368" s="470"/>
      <c r="EW368" s="470"/>
      <c r="EX368" s="470"/>
      <c r="EY368" s="470"/>
      <c r="EZ368" s="470"/>
      <c r="FA368" s="470"/>
      <c r="FB368" s="470"/>
      <c r="FC368" s="470"/>
      <c r="FD368" s="470"/>
      <c r="FE368" s="470"/>
      <c r="FF368" s="470"/>
      <c r="FG368" s="470"/>
      <c r="FH368" s="470"/>
      <c r="FI368" s="470"/>
      <c r="FJ368" s="470"/>
      <c r="FK368" s="470"/>
      <c r="FL368" s="470"/>
      <c r="FM368" s="470"/>
      <c r="FN368" s="470"/>
      <c r="FO368" s="470"/>
      <c r="FP368" s="470"/>
      <c r="FQ368" s="269"/>
      <c r="FR368" s="543"/>
      <c r="FS368" s="269"/>
      <c r="FT368" s="544"/>
      <c r="FU368" s="545"/>
      <c r="FV368" s="80"/>
      <c r="FW368" s="80"/>
      <c r="FX368" s="80"/>
      <c r="FY368" s="80"/>
      <c r="FZ368" s="80"/>
      <c r="GA368" s="80"/>
      <c r="GB368" s="80"/>
      <c r="GC368" s="80"/>
      <c r="GD368" s="80"/>
      <c r="GE368" s="80"/>
      <c r="GF368" s="80"/>
      <c r="GG368" s="80"/>
      <c r="GH368" s="80"/>
      <c r="GI368" s="80"/>
      <c r="GJ368" s="80"/>
      <c r="GK368" s="80"/>
    </row>
    <row r="369" ht="15.75" customHeight="1">
      <c r="A369" s="572"/>
      <c r="B369" s="572"/>
      <c r="C369" s="269"/>
      <c r="D369" s="269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  <c r="AA369" s="80"/>
      <c r="AB369" s="80"/>
      <c r="AC369" s="80"/>
      <c r="AD369" s="80"/>
      <c r="AE369" s="269"/>
      <c r="AF369" s="269"/>
      <c r="AG369" s="269"/>
      <c r="AH369" s="269"/>
      <c r="AI369" s="269"/>
      <c r="AJ369" s="269"/>
      <c r="AK369" s="269"/>
      <c r="AL369" s="269"/>
      <c r="AM369" s="269"/>
      <c r="AN369" s="269"/>
      <c r="AO369" s="269"/>
      <c r="AP369" s="269"/>
      <c r="AQ369" s="269"/>
      <c r="AR369" s="269"/>
      <c r="AS369" s="269"/>
      <c r="AT369" s="269"/>
      <c r="AU369" s="269"/>
      <c r="AV369" s="269"/>
      <c r="AW369" s="269"/>
      <c r="AX369" s="269"/>
      <c r="AY369" s="269"/>
      <c r="AZ369" s="269"/>
      <c r="BA369" s="269"/>
      <c r="BB369" s="269"/>
      <c r="BC369" s="269"/>
      <c r="BD369" s="269"/>
      <c r="BE369" s="269"/>
      <c r="BF369" s="269"/>
      <c r="BG369" s="269"/>
      <c r="BH369" s="80"/>
      <c r="BI369" s="269"/>
      <c r="BJ369" s="269"/>
      <c r="BK369" s="269"/>
      <c r="BL369" s="269"/>
      <c r="BM369" s="269"/>
      <c r="BN369" s="269"/>
      <c r="BO369" s="269"/>
      <c r="BP369" s="269"/>
      <c r="BQ369" s="269"/>
      <c r="BR369" s="269"/>
      <c r="BS369" s="269"/>
      <c r="BT369" s="269"/>
      <c r="BU369" s="269"/>
      <c r="BV369" s="269"/>
      <c r="BW369" s="269"/>
      <c r="BX369" s="269"/>
      <c r="BY369" s="269"/>
      <c r="BZ369" s="269"/>
      <c r="CA369" s="269"/>
      <c r="CB369" s="269"/>
      <c r="CC369" s="269"/>
      <c r="CD369" s="269"/>
      <c r="CE369" s="269"/>
      <c r="CF369" s="269"/>
      <c r="CG369" s="269"/>
      <c r="CH369" s="269"/>
      <c r="CI369" s="269"/>
      <c r="CJ369" s="269"/>
      <c r="CK369" s="269"/>
      <c r="CL369" s="269"/>
      <c r="CM369" s="269"/>
      <c r="CN369" s="269"/>
      <c r="CO369" s="269"/>
      <c r="CP369" s="269"/>
      <c r="CQ369" s="269"/>
      <c r="CR369" s="269"/>
      <c r="CS369" s="269"/>
      <c r="CT369" s="269"/>
      <c r="CU369" s="269"/>
      <c r="CV369" s="269"/>
      <c r="CW369" s="269"/>
      <c r="CX369" s="269"/>
      <c r="CY369" s="269"/>
      <c r="CZ369" s="269"/>
      <c r="DA369" s="269"/>
      <c r="DB369" s="269"/>
      <c r="DC369" s="269"/>
      <c r="DD369" s="269"/>
      <c r="DE369" s="269"/>
      <c r="DF369" s="269"/>
      <c r="DG369" s="269"/>
      <c r="DH369" s="269"/>
      <c r="DI369" s="269"/>
      <c r="DJ369" s="269"/>
      <c r="DK369" s="269"/>
      <c r="DL369" s="269"/>
      <c r="DM369" s="269"/>
      <c r="DN369" s="269"/>
      <c r="DO369" s="269"/>
      <c r="DP369" s="269"/>
      <c r="DQ369" s="269"/>
      <c r="DR369" s="269"/>
      <c r="DS369" s="269"/>
      <c r="DT369" s="269"/>
      <c r="DU369" s="269"/>
      <c r="DV369" s="269"/>
      <c r="DW369" s="269"/>
      <c r="DX369" s="269"/>
      <c r="DY369" s="269"/>
      <c r="DZ369" s="269"/>
      <c r="EA369" s="269"/>
      <c r="EB369" s="269"/>
      <c r="EC369" s="269"/>
      <c r="ED369" s="269"/>
      <c r="EE369" s="269"/>
      <c r="EF369" s="269"/>
      <c r="EG369" s="269"/>
      <c r="EH369" s="269"/>
      <c r="EI369" s="269"/>
      <c r="EJ369" s="269"/>
      <c r="EK369" s="269"/>
      <c r="EL369" s="269"/>
      <c r="EM369" s="269"/>
      <c r="EN369" s="269"/>
      <c r="EO369" s="269"/>
      <c r="EP369" s="269"/>
      <c r="EQ369" s="269"/>
      <c r="ER369" s="269"/>
      <c r="ES369" s="269"/>
      <c r="ET369" s="470"/>
      <c r="EU369" s="470"/>
      <c r="EV369" s="470"/>
      <c r="EW369" s="470"/>
      <c r="EX369" s="470"/>
      <c r="EY369" s="470"/>
      <c r="EZ369" s="470"/>
      <c r="FA369" s="470"/>
      <c r="FB369" s="470"/>
      <c r="FC369" s="470"/>
      <c r="FD369" s="470"/>
      <c r="FE369" s="470"/>
      <c r="FF369" s="470"/>
      <c r="FG369" s="470"/>
      <c r="FH369" s="470"/>
      <c r="FI369" s="470"/>
      <c r="FJ369" s="470"/>
      <c r="FK369" s="470"/>
      <c r="FL369" s="470"/>
      <c r="FM369" s="470"/>
      <c r="FN369" s="470"/>
      <c r="FO369" s="470"/>
      <c r="FP369" s="470"/>
      <c r="FQ369" s="269"/>
      <c r="FR369" s="543"/>
      <c r="FS369" s="269"/>
      <c r="FT369" s="544"/>
      <c r="FU369" s="545"/>
      <c r="FV369" s="80"/>
      <c r="FW369" s="80"/>
      <c r="FX369" s="80"/>
      <c r="FY369" s="80"/>
      <c r="FZ369" s="80"/>
      <c r="GA369" s="80"/>
      <c r="GB369" s="80"/>
      <c r="GC369" s="80"/>
      <c r="GD369" s="80"/>
      <c r="GE369" s="80"/>
      <c r="GF369" s="80"/>
      <c r="GG369" s="80"/>
      <c r="GH369" s="80"/>
      <c r="GI369" s="80"/>
      <c r="GJ369" s="80"/>
      <c r="GK369" s="80"/>
    </row>
    <row r="370" ht="15.75" customHeight="1">
      <c r="A370" s="572"/>
      <c r="B370" s="572"/>
      <c r="C370" s="269"/>
      <c r="D370" s="269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  <c r="AA370" s="80"/>
      <c r="AB370" s="80"/>
      <c r="AC370" s="80"/>
      <c r="AD370" s="80"/>
      <c r="AE370" s="269"/>
      <c r="AF370" s="269"/>
      <c r="AG370" s="269"/>
      <c r="AH370" s="269"/>
      <c r="AI370" s="269"/>
      <c r="AJ370" s="269"/>
      <c r="AK370" s="269"/>
      <c r="AL370" s="269"/>
      <c r="AM370" s="269"/>
      <c r="AN370" s="269"/>
      <c r="AO370" s="269"/>
      <c r="AP370" s="269"/>
      <c r="AQ370" s="269"/>
      <c r="AR370" s="269"/>
      <c r="AS370" s="269"/>
      <c r="AT370" s="269"/>
      <c r="AU370" s="269"/>
      <c r="AV370" s="269"/>
      <c r="AW370" s="269"/>
      <c r="AX370" s="269"/>
      <c r="AY370" s="269"/>
      <c r="AZ370" s="269"/>
      <c r="BA370" s="269"/>
      <c r="BB370" s="269"/>
      <c r="BC370" s="269"/>
      <c r="BD370" s="269"/>
      <c r="BE370" s="269"/>
      <c r="BF370" s="269"/>
      <c r="BG370" s="269"/>
      <c r="BH370" s="80"/>
      <c r="BI370" s="269"/>
      <c r="BJ370" s="269"/>
      <c r="BK370" s="269"/>
      <c r="BL370" s="269"/>
      <c r="BM370" s="269"/>
      <c r="BN370" s="269"/>
      <c r="BO370" s="269"/>
      <c r="BP370" s="269"/>
      <c r="BQ370" s="269"/>
      <c r="BR370" s="269"/>
      <c r="BS370" s="269"/>
      <c r="BT370" s="269"/>
      <c r="BU370" s="269"/>
      <c r="BV370" s="269"/>
      <c r="BW370" s="269"/>
      <c r="BX370" s="269"/>
      <c r="BY370" s="269"/>
      <c r="BZ370" s="269"/>
      <c r="CA370" s="269"/>
      <c r="CB370" s="269"/>
      <c r="CC370" s="269"/>
      <c r="CD370" s="269"/>
      <c r="CE370" s="269"/>
      <c r="CF370" s="269"/>
      <c r="CG370" s="269"/>
      <c r="CH370" s="269"/>
      <c r="CI370" s="269"/>
      <c r="CJ370" s="269"/>
      <c r="CK370" s="269"/>
      <c r="CL370" s="269"/>
      <c r="CM370" s="269"/>
      <c r="CN370" s="269"/>
      <c r="CO370" s="269"/>
      <c r="CP370" s="269"/>
      <c r="CQ370" s="269"/>
      <c r="CR370" s="269"/>
      <c r="CS370" s="269"/>
      <c r="CT370" s="269"/>
      <c r="CU370" s="269"/>
      <c r="CV370" s="269"/>
      <c r="CW370" s="269"/>
      <c r="CX370" s="269"/>
      <c r="CY370" s="269"/>
      <c r="CZ370" s="269"/>
      <c r="DA370" s="269"/>
      <c r="DB370" s="269"/>
      <c r="DC370" s="269"/>
      <c r="DD370" s="269"/>
      <c r="DE370" s="269"/>
      <c r="DF370" s="269"/>
      <c r="DG370" s="269"/>
      <c r="DH370" s="269"/>
      <c r="DI370" s="269"/>
      <c r="DJ370" s="269"/>
      <c r="DK370" s="269"/>
      <c r="DL370" s="269"/>
      <c r="DM370" s="269"/>
      <c r="DN370" s="269"/>
      <c r="DO370" s="269"/>
      <c r="DP370" s="269"/>
      <c r="DQ370" s="269"/>
      <c r="DR370" s="269"/>
      <c r="DS370" s="269"/>
      <c r="DT370" s="269"/>
      <c r="DU370" s="269"/>
      <c r="DV370" s="269"/>
      <c r="DW370" s="269"/>
      <c r="DX370" s="269"/>
      <c r="DY370" s="269"/>
      <c r="DZ370" s="269"/>
      <c r="EA370" s="269"/>
      <c r="EB370" s="269"/>
      <c r="EC370" s="269"/>
      <c r="ED370" s="269"/>
      <c r="EE370" s="269"/>
      <c r="EF370" s="269"/>
      <c r="EG370" s="269"/>
      <c r="EH370" s="269"/>
      <c r="EI370" s="269"/>
      <c r="EJ370" s="269"/>
      <c r="EK370" s="269"/>
      <c r="EL370" s="269"/>
      <c r="EM370" s="269"/>
      <c r="EN370" s="269"/>
      <c r="EO370" s="269"/>
      <c r="EP370" s="269"/>
      <c r="EQ370" s="269"/>
      <c r="ER370" s="269"/>
      <c r="ES370" s="269"/>
      <c r="ET370" s="470"/>
      <c r="EU370" s="470"/>
      <c r="EV370" s="470"/>
      <c r="EW370" s="470"/>
      <c r="EX370" s="470"/>
      <c r="EY370" s="470"/>
      <c r="EZ370" s="470"/>
      <c r="FA370" s="470"/>
      <c r="FB370" s="470"/>
      <c r="FC370" s="470"/>
      <c r="FD370" s="470"/>
      <c r="FE370" s="470"/>
      <c r="FF370" s="470"/>
      <c r="FG370" s="470"/>
      <c r="FH370" s="470"/>
      <c r="FI370" s="470"/>
      <c r="FJ370" s="470"/>
      <c r="FK370" s="470"/>
      <c r="FL370" s="470"/>
      <c r="FM370" s="470"/>
      <c r="FN370" s="470"/>
      <c r="FO370" s="470"/>
      <c r="FP370" s="470"/>
      <c r="FQ370" s="269"/>
      <c r="FR370" s="543"/>
      <c r="FS370" s="269"/>
      <c r="FT370" s="544"/>
      <c r="FU370" s="545"/>
      <c r="FV370" s="80"/>
      <c r="FW370" s="80"/>
      <c r="FX370" s="80"/>
      <c r="FY370" s="80"/>
      <c r="FZ370" s="80"/>
      <c r="GA370" s="80"/>
      <c r="GB370" s="80"/>
      <c r="GC370" s="80"/>
      <c r="GD370" s="80"/>
      <c r="GE370" s="80"/>
      <c r="GF370" s="80"/>
      <c r="GG370" s="80"/>
      <c r="GH370" s="80"/>
      <c r="GI370" s="80"/>
      <c r="GJ370" s="80"/>
      <c r="GK370" s="80"/>
    </row>
    <row r="371" ht="15.75" customHeight="1">
      <c r="A371" s="572"/>
      <c r="B371" s="572"/>
      <c r="C371" s="269"/>
      <c r="D371" s="269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  <c r="AA371" s="80"/>
      <c r="AB371" s="80"/>
      <c r="AC371" s="80"/>
      <c r="AD371" s="80"/>
      <c r="AE371" s="269"/>
      <c r="AF371" s="269"/>
      <c r="AG371" s="269"/>
      <c r="AH371" s="269"/>
      <c r="AI371" s="269"/>
      <c r="AJ371" s="269"/>
      <c r="AK371" s="269"/>
      <c r="AL371" s="269"/>
      <c r="AM371" s="269"/>
      <c r="AN371" s="269"/>
      <c r="AO371" s="269"/>
      <c r="AP371" s="269"/>
      <c r="AQ371" s="269"/>
      <c r="AR371" s="269"/>
      <c r="AS371" s="269"/>
      <c r="AT371" s="269"/>
      <c r="AU371" s="269"/>
      <c r="AV371" s="269"/>
      <c r="AW371" s="269"/>
      <c r="AX371" s="269"/>
      <c r="AY371" s="269"/>
      <c r="AZ371" s="269"/>
      <c r="BA371" s="269"/>
      <c r="BB371" s="269"/>
      <c r="BC371" s="269"/>
      <c r="BD371" s="269"/>
      <c r="BE371" s="269"/>
      <c r="BF371" s="269"/>
      <c r="BG371" s="269"/>
      <c r="BH371" s="80"/>
      <c r="BI371" s="269"/>
      <c r="BJ371" s="269"/>
      <c r="BK371" s="269"/>
      <c r="BL371" s="269"/>
      <c r="BM371" s="269"/>
      <c r="BN371" s="269"/>
      <c r="BO371" s="269"/>
      <c r="BP371" s="269"/>
      <c r="BQ371" s="269"/>
      <c r="BR371" s="269"/>
      <c r="BS371" s="269"/>
      <c r="BT371" s="269"/>
      <c r="BU371" s="269"/>
      <c r="BV371" s="269"/>
      <c r="BW371" s="269"/>
      <c r="BX371" s="269"/>
      <c r="BY371" s="269"/>
      <c r="BZ371" s="269"/>
      <c r="CA371" s="269"/>
      <c r="CB371" s="269"/>
      <c r="CC371" s="269"/>
      <c r="CD371" s="269"/>
      <c r="CE371" s="269"/>
      <c r="CF371" s="269"/>
      <c r="CG371" s="269"/>
      <c r="CH371" s="269"/>
      <c r="CI371" s="269"/>
      <c r="CJ371" s="269"/>
      <c r="CK371" s="269"/>
      <c r="CL371" s="269"/>
      <c r="CM371" s="269"/>
      <c r="CN371" s="269"/>
      <c r="CO371" s="269"/>
      <c r="CP371" s="269"/>
      <c r="CQ371" s="269"/>
      <c r="CR371" s="269"/>
      <c r="CS371" s="269"/>
      <c r="CT371" s="269"/>
      <c r="CU371" s="269"/>
      <c r="CV371" s="269"/>
      <c r="CW371" s="269"/>
      <c r="CX371" s="269"/>
      <c r="CY371" s="269"/>
      <c r="CZ371" s="269"/>
      <c r="DA371" s="269"/>
      <c r="DB371" s="269"/>
      <c r="DC371" s="269"/>
      <c r="DD371" s="269"/>
      <c r="DE371" s="269"/>
      <c r="DF371" s="269"/>
      <c r="DG371" s="269"/>
      <c r="DH371" s="269"/>
      <c r="DI371" s="269"/>
      <c r="DJ371" s="269"/>
      <c r="DK371" s="269"/>
      <c r="DL371" s="269"/>
      <c r="DM371" s="269"/>
      <c r="DN371" s="269"/>
      <c r="DO371" s="269"/>
      <c r="DP371" s="269"/>
      <c r="DQ371" s="269"/>
      <c r="DR371" s="269"/>
      <c r="DS371" s="269"/>
      <c r="DT371" s="269"/>
      <c r="DU371" s="269"/>
      <c r="DV371" s="269"/>
      <c r="DW371" s="269"/>
      <c r="DX371" s="269"/>
      <c r="DY371" s="269"/>
      <c r="DZ371" s="269"/>
      <c r="EA371" s="269"/>
      <c r="EB371" s="269"/>
      <c r="EC371" s="269"/>
      <c r="ED371" s="269"/>
      <c r="EE371" s="269"/>
      <c r="EF371" s="269"/>
      <c r="EG371" s="269"/>
      <c r="EH371" s="269"/>
      <c r="EI371" s="269"/>
      <c r="EJ371" s="269"/>
      <c r="EK371" s="269"/>
      <c r="EL371" s="269"/>
      <c r="EM371" s="269"/>
      <c r="EN371" s="269"/>
      <c r="EO371" s="269"/>
      <c r="EP371" s="269"/>
      <c r="EQ371" s="269"/>
      <c r="ER371" s="269"/>
      <c r="ES371" s="269"/>
      <c r="ET371" s="470"/>
      <c r="EU371" s="470"/>
      <c r="EV371" s="470"/>
      <c r="EW371" s="470"/>
      <c r="EX371" s="470"/>
      <c r="EY371" s="470"/>
      <c r="EZ371" s="470"/>
      <c r="FA371" s="470"/>
      <c r="FB371" s="470"/>
      <c r="FC371" s="470"/>
      <c r="FD371" s="470"/>
      <c r="FE371" s="470"/>
      <c r="FF371" s="470"/>
      <c r="FG371" s="470"/>
      <c r="FH371" s="470"/>
      <c r="FI371" s="470"/>
      <c r="FJ371" s="470"/>
      <c r="FK371" s="470"/>
      <c r="FL371" s="470"/>
      <c r="FM371" s="470"/>
      <c r="FN371" s="470"/>
      <c r="FO371" s="470"/>
      <c r="FP371" s="470"/>
      <c r="FQ371" s="269"/>
      <c r="FR371" s="543"/>
      <c r="FS371" s="269"/>
      <c r="FT371" s="544"/>
      <c r="FU371" s="545"/>
      <c r="FV371" s="80"/>
      <c r="FW371" s="80"/>
      <c r="FX371" s="80"/>
      <c r="FY371" s="80"/>
      <c r="FZ371" s="80"/>
      <c r="GA371" s="80"/>
      <c r="GB371" s="80"/>
      <c r="GC371" s="80"/>
      <c r="GD371" s="80"/>
      <c r="GE371" s="80"/>
      <c r="GF371" s="80"/>
      <c r="GG371" s="80"/>
      <c r="GH371" s="80"/>
      <c r="GI371" s="80"/>
      <c r="GJ371" s="80"/>
      <c r="GK371" s="80"/>
    </row>
    <row r="372" ht="15.75" customHeight="1">
      <c r="A372" s="572"/>
      <c r="B372" s="572"/>
      <c r="C372" s="269"/>
      <c r="D372" s="269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  <c r="AA372" s="80"/>
      <c r="AB372" s="80"/>
      <c r="AC372" s="80"/>
      <c r="AD372" s="80"/>
      <c r="AE372" s="269"/>
      <c r="AF372" s="269"/>
      <c r="AG372" s="269"/>
      <c r="AH372" s="269"/>
      <c r="AI372" s="269"/>
      <c r="AJ372" s="269"/>
      <c r="AK372" s="269"/>
      <c r="AL372" s="269"/>
      <c r="AM372" s="269"/>
      <c r="AN372" s="269"/>
      <c r="AO372" s="269"/>
      <c r="AP372" s="269"/>
      <c r="AQ372" s="269"/>
      <c r="AR372" s="269"/>
      <c r="AS372" s="269"/>
      <c r="AT372" s="269"/>
      <c r="AU372" s="269"/>
      <c r="AV372" s="269"/>
      <c r="AW372" s="269"/>
      <c r="AX372" s="269"/>
      <c r="AY372" s="269"/>
      <c r="AZ372" s="269"/>
      <c r="BA372" s="269"/>
      <c r="BB372" s="269"/>
      <c r="BC372" s="269"/>
      <c r="BD372" s="269"/>
      <c r="BE372" s="269"/>
      <c r="BF372" s="269"/>
      <c r="BG372" s="269"/>
      <c r="BH372" s="80"/>
      <c r="BI372" s="269"/>
      <c r="BJ372" s="269"/>
      <c r="BK372" s="269"/>
      <c r="BL372" s="269"/>
      <c r="BM372" s="269"/>
      <c r="BN372" s="269"/>
      <c r="BO372" s="269"/>
      <c r="BP372" s="269"/>
      <c r="BQ372" s="269"/>
      <c r="BR372" s="269"/>
      <c r="BS372" s="269"/>
      <c r="BT372" s="269"/>
      <c r="BU372" s="269"/>
      <c r="BV372" s="269"/>
      <c r="BW372" s="269"/>
      <c r="BX372" s="269"/>
      <c r="BY372" s="269"/>
      <c r="BZ372" s="269"/>
      <c r="CA372" s="269"/>
      <c r="CB372" s="269"/>
      <c r="CC372" s="269"/>
      <c r="CD372" s="269"/>
      <c r="CE372" s="269"/>
      <c r="CF372" s="269"/>
      <c r="CG372" s="269"/>
      <c r="CH372" s="269"/>
      <c r="CI372" s="269"/>
      <c r="CJ372" s="269"/>
      <c r="CK372" s="269"/>
      <c r="CL372" s="269"/>
      <c r="CM372" s="269"/>
      <c r="CN372" s="269"/>
      <c r="CO372" s="269"/>
      <c r="CP372" s="269"/>
      <c r="CQ372" s="269"/>
      <c r="CR372" s="269"/>
      <c r="CS372" s="269"/>
      <c r="CT372" s="269"/>
      <c r="CU372" s="269"/>
      <c r="CV372" s="269"/>
      <c r="CW372" s="269"/>
      <c r="CX372" s="269"/>
      <c r="CY372" s="269"/>
      <c r="CZ372" s="269"/>
      <c r="DA372" s="269"/>
      <c r="DB372" s="269"/>
      <c r="DC372" s="269"/>
      <c r="DD372" s="269"/>
      <c r="DE372" s="269"/>
      <c r="DF372" s="269"/>
      <c r="DG372" s="269"/>
      <c r="DH372" s="269"/>
      <c r="DI372" s="269"/>
      <c r="DJ372" s="269"/>
      <c r="DK372" s="269"/>
      <c r="DL372" s="269"/>
      <c r="DM372" s="269"/>
      <c r="DN372" s="269"/>
      <c r="DO372" s="269"/>
      <c r="DP372" s="269"/>
      <c r="DQ372" s="269"/>
      <c r="DR372" s="269"/>
      <c r="DS372" s="269"/>
      <c r="DT372" s="269"/>
      <c r="DU372" s="269"/>
      <c r="DV372" s="269"/>
      <c r="DW372" s="269"/>
      <c r="DX372" s="269"/>
      <c r="DY372" s="269"/>
      <c r="DZ372" s="269"/>
      <c r="EA372" s="269"/>
      <c r="EB372" s="269"/>
      <c r="EC372" s="269"/>
      <c r="ED372" s="269"/>
      <c r="EE372" s="269"/>
      <c r="EF372" s="269"/>
      <c r="EG372" s="269"/>
      <c r="EH372" s="269"/>
      <c r="EI372" s="269"/>
      <c r="EJ372" s="269"/>
      <c r="EK372" s="269"/>
      <c r="EL372" s="269"/>
      <c r="EM372" s="269"/>
      <c r="EN372" s="269"/>
      <c r="EO372" s="269"/>
      <c r="EP372" s="269"/>
      <c r="EQ372" s="269"/>
      <c r="ER372" s="269"/>
      <c r="ES372" s="269"/>
      <c r="ET372" s="470"/>
      <c r="EU372" s="470"/>
      <c r="EV372" s="470"/>
      <c r="EW372" s="470"/>
      <c r="EX372" s="470"/>
      <c r="EY372" s="470"/>
      <c r="EZ372" s="470"/>
      <c r="FA372" s="470"/>
      <c r="FB372" s="470"/>
      <c r="FC372" s="470"/>
      <c r="FD372" s="470"/>
      <c r="FE372" s="470"/>
      <c r="FF372" s="470"/>
      <c r="FG372" s="470"/>
      <c r="FH372" s="470"/>
      <c r="FI372" s="470"/>
      <c r="FJ372" s="470"/>
      <c r="FK372" s="470"/>
      <c r="FL372" s="470"/>
      <c r="FM372" s="470"/>
      <c r="FN372" s="470"/>
      <c r="FO372" s="470"/>
      <c r="FP372" s="470"/>
      <c r="FQ372" s="269"/>
      <c r="FR372" s="543"/>
      <c r="FS372" s="269"/>
      <c r="FT372" s="544"/>
      <c r="FU372" s="545"/>
      <c r="FV372" s="80"/>
      <c r="FW372" s="80"/>
      <c r="FX372" s="80"/>
      <c r="FY372" s="80"/>
      <c r="FZ372" s="80"/>
      <c r="GA372" s="80"/>
      <c r="GB372" s="80"/>
      <c r="GC372" s="80"/>
      <c r="GD372" s="80"/>
      <c r="GE372" s="80"/>
      <c r="GF372" s="80"/>
      <c r="GG372" s="80"/>
      <c r="GH372" s="80"/>
      <c r="GI372" s="80"/>
      <c r="GJ372" s="80"/>
      <c r="GK372" s="80"/>
    </row>
    <row r="373" ht="15.75" customHeight="1">
      <c r="A373" s="572"/>
      <c r="B373" s="572"/>
      <c r="C373" s="269"/>
      <c r="D373" s="269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  <c r="AA373" s="80"/>
      <c r="AB373" s="80"/>
      <c r="AC373" s="80"/>
      <c r="AD373" s="80"/>
      <c r="AE373" s="269"/>
      <c r="AF373" s="269"/>
      <c r="AG373" s="269"/>
      <c r="AH373" s="269"/>
      <c r="AI373" s="269"/>
      <c r="AJ373" s="269"/>
      <c r="AK373" s="269"/>
      <c r="AL373" s="269"/>
      <c r="AM373" s="269"/>
      <c r="AN373" s="269"/>
      <c r="AO373" s="269"/>
      <c r="AP373" s="269"/>
      <c r="AQ373" s="269"/>
      <c r="AR373" s="269"/>
      <c r="AS373" s="269"/>
      <c r="AT373" s="269"/>
      <c r="AU373" s="269"/>
      <c r="AV373" s="269"/>
      <c r="AW373" s="269"/>
      <c r="AX373" s="269"/>
      <c r="AY373" s="269"/>
      <c r="AZ373" s="269"/>
      <c r="BA373" s="269"/>
      <c r="BB373" s="269"/>
      <c r="BC373" s="269"/>
      <c r="BD373" s="269"/>
      <c r="BE373" s="269"/>
      <c r="BF373" s="269"/>
      <c r="BG373" s="269"/>
      <c r="BH373" s="80"/>
      <c r="BI373" s="269"/>
      <c r="BJ373" s="269"/>
      <c r="BK373" s="269"/>
      <c r="BL373" s="269"/>
      <c r="BM373" s="269"/>
      <c r="BN373" s="269"/>
      <c r="BO373" s="269"/>
      <c r="BP373" s="269"/>
      <c r="BQ373" s="269"/>
      <c r="BR373" s="269"/>
      <c r="BS373" s="269"/>
      <c r="BT373" s="269"/>
      <c r="BU373" s="269"/>
      <c r="BV373" s="269"/>
      <c r="BW373" s="269"/>
      <c r="BX373" s="269"/>
      <c r="BY373" s="269"/>
      <c r="BZ373" s="269"/>
      <c r="CA373" s="269"/>
      <c r="CB373" s="269"/>
      <c r="CC373" s="269"/>
      <c r="CD373" s="269"/>
      <c r="CE373" s="269"/>
      <c r="CF373" s="269"/>
      <c r="CG373" s="269"/>
      <c r="CH373" s="269"/>
      <c r="CI373" s="269"/>
      <c r="CJ373" s="269"/>
      <c r="CK373" s="269"/>
      <c r="CL373" s="269"/>
      <c r="CM373" s="269"/>
      <c r="CN373" s="269"/>
      <c r="CO373" s="269"/>
      <c r="CP373" s="269"/>
      <c r="CQ373" s="269"/>
      <c r="CR373" s="269"/>
      <c r="CS373" s="269"/>
      <c r="CT373" s="269"/>
      <c r="CU373" s="269"/>
      <c r="CV373" s="269"/>
      <c r="CW373" s="269"/>
      <c r="CX373" s="269"/>
      <c r="CY373" s="269"/>
      <c r="CZ373" s="269"/>
      <c r="DA373" s="269"/>
      <c r="DB373" s="269"/>
      <c r="DC373" s="269"/>
      <c r="DD373" s="269"/>
      <c r="DE373" s="269"/>
      <c r="DF373" s="269"/>
      <c r="DG373" s="269"/>
      <c r="DH373" s="269"/>
      <c r="DI373" s="269"/>
      <c r="DJ373" s="269"/>
      <c r="DK373" s="269"/>
      <c r="DL373" s="269"/>
      <c r="DM373" s="269"/>
      <c r="DN373" s="269"/>
      <c r="DO373" s="269"/>
      <c r="DP373" s="269"/>
      <c r="DQ373" s="269"/>
      <c r="DR373" s="269"/>
      <c r="DS373" s="269"/>
      <c r="DT373" s="269"/>
      <c r="DU373" s="269"/>
      <c r="DV373" s="269"/>
      <c r="DW373" s="269"/>
      <c r="DX373" s="269"/>
      <c r="DY373" s="269"/>
      <c r="DZ373" s="269"/>
      <c r="EA373" s="269"/>
      <c r="EB373" s="269"/>
      <c r="EC373" s="269"/>
      <c r="ED373" s="269"/>
      <c r="EE373" s="269"/>
      <c r="EF373" s="269"/>
      <c r="EG373" s="269"/>
      <c r="EH373" s="269"/>
      <c r="EI373" s="269"/>
      <c r="EJ373" s="269"/>
      <c r="EK373" s="269"/>
      <c r="EL373" s="269"/>
      <c r="EM373" s="269"/>
      <c r="EN373" s="269"/>
      <c r="EO373" s="269"/>
      <c r="EP373" s="269"/>
      <c r="EQ373" s="269"/>
      <c r="ER373" s="269"/>
      <c r="ES373" s="269"/>
      <c r="ET373" s="470"/>
      <c r="EU373" s="470"/>
      <c r="EV373" s="470"/>
      <c r="EW373" s="470"/>
      <c r="EX373" s="470"/>
      <c r="EY373" s="470"/>
      <c r="EZ373" s="470"/>
      <c r="FA373" s="470"/>
      <c r="FB373" s="470"/>
      <c r="FC373" s="470"/>
      <c r="FD373" s="470"/>
      <c r="FE373" s="470"/>
      <c r="FF373" s="470"/>
      <c r="FG373" s="470"/>
      <c r="FH373" s="470"/>
      <c r="FI373" s="470"/>
      <c r="FJ373" s="470"/>
      <c r="FK373" s="470"/>
      <c r="FL373" s="470"/>
      <c r="FM373" s="470"/>
      <c r="FN373" s="470"/>
      <c r="FO373" s="470"/>
      <c r="FP373" s="470"/>
      <c r="FQ373" s="269"/>
      <c r="FR373" s="543"/>
      <c r="FS373" s="269"/>
      <c r="FT373" s="544"/>
      <c r="FU373" s="545"/>
      <c r="FV373" s="80"/>
      <c r="FW373" s="80"/>
      <c r="FX373" s="80"/>
      <c r="FY373" s="80"/>
      <c r="FZ373" s="80"/>
      <c r="GA373" s="80"/>
      <c r="GB373" s="80"/>
      <c r="GC373" s="80"/>
      <c r="GD373" s="80"/>
      <c r="GE373" s="80"/>
      <c r="GF373" s="80"/>
      <c r="GG373" s="80"/>
      <c r="GH373" s="80"/>
      <c r="GI373" s="80"/>
      <c r="GJ373" s="80"/>
      <c r="GK373" s="80"/>
    </row>
    <row r="374" ht="15.75" customHeight="1">
      <c r="A374" s="572"/>
      <c r="B374" s="572"/>
      <c r="C374" s="269"/>
      <c r="D374" s="269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  <c r="AA374" s="80"/>
      <c r="AB374" s="80"/>
      <c r="AC374" s="80"/>
      <c r="AD374" s="80"/>
      <c r="AE374" s="269"/>
      <c r="AF374" s="269"/>
      <c r="AG374" s="269"/>
      <c r="AH374" s="269"/>
      <c r="AI374" s="269"/>
      <c r="AJ374" s="269"/>
      <c r="AK374" s="269"/>
      <c r="AL374" s="269"/>
      <c r="AM374" s="269"/>
      <c r="AN374" s="269"/>
      <c r="AO374" s="269"/>
      <c r="AP374" s="269"/>
      <c r="AQ374" s="269"/>
      <c r="AR374" s="269"/>
      <c r="AS374" s="269"/>
      <c r="AT374" s="269"/>
      <c r="AU374" s="269"/>
      <c r="AV374" s="269"/>
      <c r="AW374" s="269"/>
      <c r="AX374" s="269"/>
      <c r="AY374" s="269"/>
      <c r="AZ374" s="269"/>
      <c r="BA374" s="269"/>
      <c r="BB374" s="269"/>
      <c r="BC374" s="269"/>
      <c r="BD374" s="269"/>
      <c r="BE374" s="269"/>
      <c r="BF374" s="269"/>
      <c r="BG374" s="269"/>
      <c r="BH374" s="80"/>
      <c r="BI374" s="269"/>
      <c r="BJ374" s="269"/>
      <c r="BK374" s="269"/>
      <c r="BL374" s="269"/>
      <c r="BM374" s="269"/>
      <c r="BN374" s="269"/>
      <c r="BO374" s="269"/>
      <c r="BP374" s="269"/>
      <c r="BQ374" s="269"/>
      <c r="BR374" s="269"/>
      <c r="BS374" s="269"/>
      <c r="BT374" s="269"/>
      <c r="BU374" s="269"/>
      <c r="BV374" s="269"/>
      <c r="BW374" s="269"/>
      <c r="BX374" s="269"/>
      <c r="BY374" s="269"/>
      <c r="BZ374" s="269"/>
      <c r="CA374" s="269"/>
      <c r="CB374" s="269"/>
      <c r="CC374" s="269"/>
      <c r="CD374" s="269"/>
      <c r="CE374" s="269"/>
      <c r="CF374" s="269"/>
      <c r="CG374" s="269"/>
      <c r="CH374" s="269"/>
      <c r="CI374" s="269"/>
      <c r="CJ374" s="269"/>
      <c r="CK374" s="269"/>
      <c r="CL374" s="269"/>
      <c r="CM374" s="269"/>
      <c r="CN374" s="269"/>
      <c r="CO374" s="269"/>
      <c r="CP374" s="269"/>
      <c r="CQ374" s="269"/>
      <c r="CR374" s="269"/>
      <c r="CS374" s="269"/>
      <c r="CT374" s="269"/>
      <c r="CU374" s="269"/>
      <c r="CV374" s="269"/>
      <c r="CW374" s="269"/>
      <c r="CX374" s="269"/>
      <c r="CY374" s="269"/>
      <c r="CZ374" s="269"/>
      <c r="DA374" s="269"/>
      <c r="DB374" s="269"/>
      <c r="DC374" s="269"/>
      <c r="DD374" s="269"/>
      <c r="DE374" s="269"/>
      <c r="DF374" s="269"/>
      <c r="DG374" s="269"/>
      <c r="DH374" s="269"/>
      <c r="DI374" s="269"/>
      <c r="DJ374" s="269"/>
      <c r="DK374" s="269"/>
      <c r="DL374" s="269"/>
      <c r="DM374" s="269"/>
      <c r="DN374" s="269"/>
      <c r="DO374" s="269"/>
      <c r="DP374" s="269"/>
      <c r="DQ374" s="269"/>
      <c r="DR374" s="269"/>
      <c r="DS374" s="269"/>
      <c r="DT374" s="269"/>
      <c r="DU374" s="269"/>
      <c r="DV374" s="269"/>
      <c r="DW374" s="269"/>
      <c r="DX374" s="269"/>
      <c r="DY374" s="269"/>
      <c r="DZ374" s="269"/>
      <c r="EA374" s="269"/>
      <c r="EB374" s="269"/>
      <c r="EC374" s="269"/>
      <c r="ED374" s="269"/>
      <c r="EE374" s="269"/>
      <c r="EF374" s="269"/>
      <c r="EG374" s="269"/>
      <c r="EH374" s="269"/>
      <c r="EI374" s="269"/>
      <c r="EJ374" s="269"/>
      <c r="EK374" s="269"/>
      <c r="EL374" s="269"/>
      <c r="EM374" s="269"/>
      <c r="EN374" s="269"/>
      <c r="EO374" s="269"/>
      <c r="EP374" s="269"/>
      <c r="EQ374" s="269"/>
      <c r="ER374" s="269"/>
      <c r="ES374" s="269"/>
      <c r="ET374" s="470"/>
      <c r="EU374" s="470"/>
      <c r="EV374" s="470"/>
      <c r="EW374" s="470"/>
      <c r="EX374" s="470"/>
      <c r="EY374" s="470"/>
      <c r="EZ374" s="470"/>
      <c r="FA374" s="470"/>
      <c r="FB374" s="470"/>
      <c r="FC374" s="470"/>
      <c r="FD374" s="470"/>
      <c r="FE374" s="470"/>
      <c r="FF374" s="470"/>
      <c r="FG374" s="470"/>
      <c r="FH374" s="470"/>
      <c r="FI374" s="470"/>
      <c r="FJ374" s="470"/>
      <c r="FK374" s="470"/>
      <c r="FL374" s="470"/>
      <c r="FM374" s="470"/>
      <c r="FN374" s="470"/>
      <c r="FO374" s="470"/>
      <c r="FP374" s="470"/>
      <c r="FQ374" s="269"/>
      <c r="FR374" s="543"/>
      <c r="FS374" s="269"/>
      <c r="FT374" s="544"/>
      <c r="FU374" s="545"/>
      <c r="FV374" s="80"/>
      <c r="FW374" s="80"/>
      <c r="FX374" s="80"/>
      <c r="FY374" s="80"/>
      <c r="FZ374" s="80"/>
      <c r="GA374" s="80"/>
      <c r="GB374" s="80"/>
      <c r="GC374" s="80"/>
      <c r="GD374" s="80"/>
      <c r="GE374" s="80"/>
      <c r="GF374" s="80"/>
      <c r="GG374" s="80"/>
      <c r="GH374" s="80"/>
      <c r="GI374" s="80"/>
      <c r="GJ374" s="80"/>
      <c r="GK374" s="80"/>
    </row>
    <row r="375" ht="15.75" customHeight="1">
      <c r="A375" s="572"/>
      <c r="B375" s="572"/>
      <c r="C375" s="269"/>
      <c r="D375" s="269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  <c r="AA375" s="80"/>
      <c r="AB375" s="80"/>
      <c r="AC375" s="80"/>
      <c r="AD375" s="80"/>
      <c r="AE375" s="269"/>
      <c r="AF375" s="269"/>
      <c r="AG375" s="269"/>
      <c r="AH375" s="269"/>
      <c r="AI375" s="269"/>
      <c r="AJ375" s="269"/>
      <c r="AK375" s="269"/>
      <c r="AL375" s="269"/>
      <c r="AM375" s="269"/>
      <c r="AN375" s="269"/>
      <c r="AO375" s="269"/>
      <c r="AP375" s="269"/>
      <c r="AQ375" s="269"/>
      <c r="AR375" s="269"/>
      <c r="AS375" s="269"/>
      <c r="AT375" s="269"/>
      <c r="AU375" s="269"/>
      <c r="AV375" s="269"/>
      <c r="AW375" s="269"/>
      <c r="AX375" s="269"/>
      <c r="AY375" s="269"/>
      <c r="AZ375" s="269"/>
      <c r="BA375" s="269"/>
      <c r="BB375" s="269"/>
      <c r="BC375" s="269"/>
      <c r="BD375" s="269"/>
      <c r="BE375" s="269"/>
      <c r="BF375" s="269"/>
      <c r="BG375" s="269"/>
      <c r="BH375" s="80"/>
      <c r="BI375" s="269"/>
      <c r="BJ375" s="269"/>
      <c r="BK375" s="269"/>
      <c r="BL375" s="269"/>
      <c r="BM375" s="269"/>
      <c r="BN375" s="269"/>
      <c r="BO375" s="269"/>
      <c r="BP375" s="269"/>
      <c r="BQ375" s="269"/>
      <c r="BR375" s="269"/>
      <c r="BS375" s="269"/>
      <c r="BT375" s="269"/>
      <c r="BU375" s="269"/>
      <c r="BV375" s="269"/>
      <c r="BW375" s="269"/>
      <c r="BX375" s="269"/>
      <c r="BY375" s="269"/>
      <c r="BZ375" s="269"/>
      <c r="CA375" s="269"/>
      <c r="CB375" s="269"/>
      <c r="CC375" s="269"/>
      <c r="CD375" s="269"/>
      <c r="CE375" s="269"/>
      <c r="CF375" s="269"/>
      <c r="CG375" s="269"/>
      <c r="CH375" s="269"/>
      <c r="CI375" s="269"/>
      <c r="CJ375" s="269"/>
      <c r="CK375" s="269"/>
      <c r="CL375" s="269"/>
      <c r="CM375" s="269"/>
      <c r="CN375" s="269"/>
      <c r="CO375" s="269"/>
      <c r="CP375" s="269"/>
      <c r="CQ375" s="269"/>
      <c r="CR375" s="269"/>
      <c r="CS375" s="269"/>
      <c r="CT375" s="269"/>
      <c r="CU375" s="269"/>
      <c r="CV375" s="269"/>
      <c r="CW375" s="269"/>
      <c r="CX375" s="269"/>
      <c r="CY375" s="269"/>
      <c r="CZ375" s="269"/>
      <c r="DA375" s="269"/>
      <c r="DB375" s="269"/>
      <c r="DC375" s="269"/>
      <c r="DD375" s="269"/>
      <c r="DE375" s="269"/>
      <c r="DF375" s="269"/>
      <c r="DG375" s="269"/>
      <c r="DH375" s="269"/>
      <c r="DI375" s="269"/>
      <c r="DJ375" s="269"/>
      <c r="DK375" s="269"/>
      <c r="DL375" s="269"/>
      <c r="DM375" s="269"/>
      <c r="DN375" s="269"/>
      <c r="DO375" s="269"/>
      <c r="DP375" s="269"/>
      <c r="DQ375" s="269"/>
      <c r="DR375" s="269"/>
      <c r="DS375" s="269"/>
      <c r="DT375" s="269"/>
      <c r="DU375" s="269"/>
      <c r="DV375" s="269"/>
      <c r="DW375" s="269"/>
      <c r="DX375" s="269"/>
      <c r="DY375" s="269"/>
      <c r="DZ375" s="269"/>
      <c r="EA375" s="269"/>
      <c r="EB375" s="269"/>
      <c r="EC375" s="269"/>
      <c r="ED375" s="269"/>
      <c r="EE375" s="269"/>
      <c r="EF375" s="269"/>
      <c r="EG375" s="269"/>
      <c r="EH375" s="269"/>
      <c r="EI375" s="269"/>
      <c r="EJ375" s="269"/>
      <c r="EK375" s="269"/>
      <c r="EL375" s="269"/>
      <c r="EM375" s="269"/>
      <c r="EN375" s="269"/>
      <c r="EO375" s="269"/>
      <c r="EP375" s="269"/>
      <c r="EQ375" s="269"/>
      <c r="ER375" s="269"/>
      <c r="ES375" s="269"/>
      <c r="ET375" s="470"/>
      <c r="EU375" s="470"/>
      <c r="EV375" s="470"/>
      <c r="EW375" s="470"/>
      <c r="EX375" s="470"/>
      <c r="EY375" s="470"/>
      <c r="EZ375" s="470"/>
      <c r="FA375" s="470"/>
      <c r="FB375" s="470"/>
      <c r="FC375" s="470"/>
      <c r="FD375" s="470"/>
      <c r="FE375" s="470"/>
      <c r="FF375" s="470"/>
      <c r="FG375" s="470"/>
      <c r="FH375" s="470"/>
      <c r="FI375" s="470"/>
      <c r="FJ375" s="470"/>
      <c r="FK375" s="470"/>
      <c r="FL375" s="470"/>
      <c r="FM375" s="470"/>
      <c r="FN375" s="470"/>
      <c r="FO375" s="470"/>
      <c r="FP375" s="470"/>
      <c r="FQ375" s="269"/>
      <c r="FR375" s="543"/>
      <c r="FS375" s="269"/>
      <c r="FT375" s="544"/>
      <c r="FU375" s="545"/>
      <c r="FV375" s="80"/>
      <c r="FW375" s="80"/>
      <c r="FX375" s="80"/>
      <c r="FY375" s="80"/>
      <c r="FZ375" s="80"/>
      <c r="GA375" s="80"/>
      <c r="GB375" s="80"/>
      <c r="GC375" s="80"/>
      <c r="GD375" s="80"/>
      <c r="GE375" s="80"/>
      <c r="GF375" s="80"/>
      <c r="GG375" s="80"/>
      <c r="GH375" s="80"/>
      <c r="GI375" s="80"/>
      <c r="GJ375" s="80"/>
      <c r="GK375" s="80"/>
    </row>
    <row r="376" ht="15.75" customHeight="1">
      <c r="A376" s="572"/>
      <c r="B376" s="572"/>
      <c r="C376" s="269"/>
      <c r="D376" s="269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  <c r="AA376" s="80"/>
      <c r="AB376" s="80"/>
      <c r="AC376" s="80"/>
      <c r="AD376" s="80"/>
      <c r="AE376" s="269"/>
      <c r="AF376" s="269"/>
      <c r="AG376" s="269"/>
      <c r="AH376" s="269"/>
      <c r="AI376" s="269"/>
      <c r="AJ376" s="269"/>
      <c r="AK376" s="269"/>
      <c r="AL376" s="269"/>
      <c r="AM376" s="269"/>
      <c r="AN376" s="269"/>
      <c r="AO376" s="269"/>
      <c r="AP376" s="269"/>
      <c r="AQ376" s="269"/>
      <c r="AR376" s="269"/>
      <c r="AS376" s="269"/>
      <c r="AT376" s="269"/>
      <c r="AU376" s="269"/>
      <c r="AV376" s="269"/>
      <c r="AW376" s="269"/>
      <c r="AX376" s="269"/>
      <c r="AY376" s="269"/>
      <c r="AZ376" s="269"/>
      <c r="BA376" s="269"/>
      <c r="BB376" s="269"/>
      <c r="BC376" s="269"/>
      <c r="BD376" s="269"/>
      <c r="BE376" s="269"/>
      <c r="BF376" s="269"/>
      <c r="BG376" s="269"/>
      <c r="BH376" s="80"/>
      <c r="BI376" s="269"/>
      <c r="BJ376" s="269"/>
      <c r="BK376" s="269"/>
      <c r="BL376" s="269"/>
      <c r="BM376" s="269"/>
      <c r="BN376" s="269"/>
      <c r="BO376" s="269"/>
      <c r="BP376" s="269"/>
      <c r="BQ376" s="269"/>
      <c r="BR376" s="269"/>
      <c r="BS376" s="269"/>
      <c r="BT376" s="269"/>
      <c r="BU376" s="269"/>
      <c r="BV376" s="269"/>
      <c r="BW376" s="269"/>
      <c r="BX376" s="269"/>
      <c r="BY376" s="269"/>
      <c r="BZ376" s="269"/>
      <c r="CA376" s="269"/>
      <c r="CB376" s="269"/>
      <c r="CC376" s="269"/>
      <c r="CD376" s="269"/>
      <c r="CE376" s="269"/>
      <c r="CF376" s="269"/>
      <c r="CG376" s="269"/>
      <c r="CH376" s="269"/>
      <c r="CI376" s="269"/>
      <c r="CJ376" s="269"/>
      <c r="CK376" s="269"/>
      <c r="CL376" s="269"/>
      <c r="CM376" s="269"/>
      <c r="CN376" s="269"/>
      <c r="CO376" s="269"/>
      <c r="CP376" s="269"/>
      <c r="CQ376" s="269"/>
      <c r="CR376" s="269"/>
      <c r="CS376" s="269"/>
      <c r="CT376" s="269"/>
      <c r="CU376" s="269"/>
      <c r="CV376" s="269"/>
      <c r="CW376" s="269"/>
      <c r="CX376" s="269"/>
      <c r="CY376" s="269"/>
      <c r="CZ376" s="269"/>
      <c r="DA376" s="269"/>
      <c r="DB376" s="269"/>
      <c r="DC376" s="269"/>
      <c r="DD376" s="269"/>
      <c r="DE376" s="269"/>
      <c r="DF376" s="269"/>
      <c r="DG376" s="269"/>
      <c r="DH376" s="269"/>
      <c r="DI376" s="269"/>
      <c r="DJ376" s="269"/>
      <c r="DK376" s="269"/>
      <c r="DL376" s="269"/>
      <c r="DM376" s="269"/>
      <c r="DN376" s="269"/>
      <c r="DO376" s="269"/>
      <c r="DP376" s="269"/>
      <c r="DQ376" s="269"/>
      <c r="DR376" s="269"/>
      <c r="DS376" s="269"/>
      <c r="DT376" s="269"/>
      <c r="DU376" s="269"/>
      <c r="DV376" s="269"/>
      <c r="DW376" s="269"/>
      <c r="DX376" s="269"/>
      <c r="DY376" s="269"/>
      <c r="DZ376" s="269"/>
      <c r="EA376" s="269"/>
      <c r="EB376" s="269"/>
      <c r="EC376" s="269"/>
      <c r="ED376" s="269"/>
      <c r="EE376" s="269"/>
      <c r="EF376" s="269"/>
      <c r="EG376" s="269"/>
      <c r="EH376" s="269"/>
      <c r="EI376" s="269"/>
      <c r="EJ376" s="269"/>
      <c r="EK376" s="269"/>
      <c r="EL376" s="269"/>
      <c r="EM376" s="269"/>
      <c r="EN376" s="269"/>
      <c r="EO376" s="269"/>
      <c r="EP376" s="269"/>
      <c r="EQ376" s="269"/>
      <c r="ER376" s="269"/>
      <c r="ES376" s="269"/>
      <c r="ET376" s="470"/>
      <c r="EU376" s="470"/>
      <c r="EV376" s="470"/>
      <c r="EW376" s="470"/>
      <c r="EX376" s="470"/>
      <c r="EY376" s="470"/>
      <c r="EZ376" s="470"/>
      <c r="FA376" s="470"/>
      <c r="FB376" s="470"/>
      <c r="FC376" s="470"/>
      <c r="FD376" s="470"/>
      <c r="FE376" s="470"/>
      <c r="FF376" s="470"/>
      <c r="FG376" s="470"/>
      <c r="FH376" s="470"/>
      <c r="FI376" s="470"/>
      <c r="FJ376" s="470"/>
      <c r="FK376" s="470"/>
      <c r="FL376" s="470"/>
      <c r="FM376" s="470"/>
      <c r="FN376" s="470"/>
      <c r="FO376" s="470"/>
      <c r="FP376" s="470"/>
      <c r="FQ376" s="269"/>
      <c r="FR376" s="543"/>
      <c r="FS376" s="269"/>
      <c r="FT376" s="544"/>
      <c r="FU376" s="545"/>
      <c r="FV376" s="80"/>
      <c r="FW376" s="80"/>
      <c r="FX376" s="80"/>
      <c r="FY376" s="80"/>
      <c r="FZ376" s="80"/>
      <c r="GA376" s="80"/>
      <c r="GB376" s="80"/>
      <c r="GC376" s="80"/>
      <c r="GD376" s="80"/>
      <c r="GE376" s="80"/>
      <c r="GF376" s="80"/>
      <c r="GG376" s="80"/>
      <c r="GH376" s="80"/>
      <c r="GI376" s="80"/>
      <c r="GJ376" s="80"/>
      <c r="GK376" s="80"/>
    </row>
    <row r="377" ht="15.75" customHeight="1">
      <c r="A377" s="572"/>
      <c r="B377" s="572"/>
      <c r="C377" s="269"/>
      <c r="D377" s="269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  <c r="AA377" s="80"/>
      <c r="AB377" s="80"/>
      <c r="AC377" s="80"/>
      <c r="AD377" s="80"/>
      <c r="AE377" s="269"/>
      <c r="AF377" s="269"/>
      <c r="AG377" s="269"/>
      <c r="AH377" s="269"/>
      <c r="AI377" s="269"/>
      <c r="AJ377" s="269"/>
      <c r="AK377" s="269"/>
      <c r="AL377" s="269"/>
      <c r="AM377" s="269"/>
      <c r="AN377" s="269"/>
      <c r="AO377" s="269"/>
      <c r="AP377" s="269"/>
      <c r="AQ377" s="269"/>
      <c r="AR377" s="269"/>
      <c r="AS377" s="269"/>
      <c r="AT377" s="269"/>
      <c r="AU377" s="269"/>
      <c r="AV377" s="269"/>
      <c r="AW377" s="269"/>
      <c r="AX377" s="269"/>
      <c r="AY377" s="269"/>
      <c r="AZ377" s="269"/>
      <c r="BA377" s="269"/>
      <c r="BB377" s="269"/>
      <c r="BC377" s="269"/>
      <c r="BD377" s="269"/>
      <c r="BE377" s="269"/>
      <c r="BF377" s="269"/>
      <c r="BG377" s="269"/>
      <c r="BH377" s="80"/>
      <c r="BI377" s="269"/>
      <c r="BJ377" s="269"/>
      <c r="BK377" s="269"/>
      <c r="BL377" s="269"/>
      <c r="BM377" s="269"/>
      <c r="BN377" s="269"/>
      <c r="BO377" s="269"/>
      <c r="BP377" s="269"/>
      <c r="BQ377" s="269"/>
      <c r="BR377" s="269"/>
      <c r="BS377" s="269"/>
      <c r="BT377" s="269"/>
      <c r="BU377" s="269"/>
      <c r="BV377" s="269"/>
      <c r="BW377" s="269"/>
      <c r="BX377" s="269"/>
      <c r="BY377" s="269"/>
      <c r="BZ377" s="269"/>
      <c r="CA377" s="269"/>
      <c r="CB377" s="269"/>
      <c r="CC377" s="269"/>
      <c r="CD377" s="269"/>
      <c r="CE377" s="269"/>
      <c r="CF377" s="269"/>
      <c r="CG377" s="269"/>
      <c r="CH377" s="269"/>
      <c r="CI377" s="269"/>
      <c r="CJ377" s="269"/>
      <c r="CK377" s="269"/>
      <c r="CL377" s="269"/>
      <c r="CM377" s="269"/>
      <c r="CN377" s="269"/>
      <c r="CO377" s="269"/>
      <c r="CP377" s="269"/>
      <c r="CQ377" s="269"/>
      <c r="CR377" s="269"/>
      <c r="CS377" s="269"/>
      <c r="CT377" s="269"/>
      <c r="CU377" s="269"/>
      <c r="CV377" s="269"/>
      <c r="CW377" s="269"/>
      <c r="CX377" s="269"/>
      <c r="CY377" s="269"/>
      <c r="CZ377" s="269"/>
      <c r="DA377" s="269"/>
      <c r="DB377" s="269"/>
      <c r="DC377" s="269"/>
      <c r="DD377" s="269"/>
      <c r="DE377" s="269"/>
      <c r="DF377" s="269"/>
      <c r="DG377" s="269"/>
      <c r="DH377" s="269"/>
      <c r="DI377" s="269"/>
      <c r="DJ377" s="269"/>
      <c r="DK377" s="269"/>
      <c r="DL377" s="269"/>
      <c r="DM377" s="269"/>
      <c r="DN377" s="269"/>
      <c r="DO377" s="269"/>
      <c r="DP377" s="269"/>
      <c r="DQ377" s="269"/>
      <c r="DR377" s="269"/>
      <c r="DS377" s="269"/>
      <c r="DT377" s="269"/>
      <c r="DU377" s="269"/>
      <c r="DV377" s="269"/>
      <c r="DW377" s="269"/>
      <c r="DX377" s="269"/>
      <c r="DY377" s="269"/>
      <c r="DZ377" s="269"/>
      <c r="EA377" s="269"/>
      <c r="EB377" s="269"/>
      <c r="EC377" s="269"/>
      <c r="ED377" s="269"/>
      <c r="EE377" s="269"/>
      <c r="EF377" s="269"/>
      <c r="EG377" s="269"/>
      <c r="EH377" s="269"/>
      <c r="EI377" s="269"/>
      <c r="EJ377" s="269"/>
      <c r="EK377" s="269"/>
      <c r="EL377" s="269"/>
      <c r="EM377" s="269"/>
      <c r="EN377" s="269"/>
      <c r="EO377" s="269"/>
      <c r="EP377" s="269"/>
      <c r="EQ377" s="269"/>
      <c r="ER377" s="269"/>
      <c r="ES377" s="269"/>
      <c r="ET377" s="470"/>
      <c r="EU377" s="470"/>
      <c r="EV377" s="470"/>
      <c r="EW377" s="470"/>
      <c r="EX377" s="470"/>
      <c r="EY377" s="470"/>
      <c r="EZ377" s="470"/>
      <c r="FA377" s="470"/>
      <c r="FB377" s="470"/>
      <c r="FC377" s="470"/>
      <c r="FD377" s="470"/>
      <c r="FE377" s="470"/>
      <c r="FF377" s="470"/>
      <c r="FG377" s="470"/>
      <c r="FH377" s="470"/>
      <c r="FI377" s="470"/>
      <c r="FJ377" s="470"/>
      <c r="FK377" s="470"/>
      <c r="FL377" s="470"/>
      <c r="FM377" s="470"/>
      <c r="FN377" s="470"/>
      <c r="FO377" s="470"/>
      <c r="FP377" s="470"/>
      <c r="FQ377" s="269"/>
      <c r="FR377" s="543"/>
      <c r="FS377" s="269"/>
      <c r="FT377" s="544"/>
      <c r="FU377" s="545"/>
      <c r="FV377" s="80"/>
      <c r="FW377" s="80"/>
      <c r="FX377" s="80"/>
      <c r="FY377" s="80"/>
      <c r="FZ377" s="80"/>
      <c r="GA377" s="80"/>
      <c r="GB377" s="80"/>
      <c r="GC377" s="80"/>
      <c r="GD377" s="80"/>
      <c r="GE377" s="80"/>
      <c r="GF377" s="80"/>
      <c r="GG377" s="80"/>
      <c r="GH377" s="80"/>
      <c r="GI377" s="80"/>
      <c r="GJ377" s="80"/>
      <c r="GK377" s="80"/>
    </row>
    <row r="378" ht="15.75" customHeight="1">
      <c r="A378" s="572"/>
      <c r="B378" s="572"/>
      <c r="C378" s="269"/>
      <c r="D378" s="269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  <c r="AA378" s="80"/>
      <c r="AB378" s="80"/>
      <c r="AC378" s="80"/>
      <c r="AD378" s="80"/>
      <c r="AE378" s="269"/>
      <c r="AF378" s="269"/>
      <c r="AG378" s="269"/>
      <c r="AH378" s="269"/>
      <c r="AI378" s="269"/>
      <c r="AJ378" s="269"/>
      <c r="AK378" s="269"/>
      <c r="AL378" s="269"/>
      <c r="AM378" s="269"/>
      <c r="AN378" s="269"/>
      <c r="AO378" s="269"/>
      <c r="AP378" s="269"/>
      <c r="AQ378" s="269"/>
      <c r="AR378" s="269"/>
      <c r="AS378" s="269"/>
      <c r="AT378" s="269"/>
      <c r="AU378" s="269"/>
      <c r="AV378" s="269"/>
      <c r="AW378" s="269"/>
      <c r="AX378" s="269"/>
      <c r="AY378" s="269"/>
      <c r="AZ378" s="269"/>
      <c r="BA378" s="269"/>
      <c r="BB378" s="269"/>
      <c r="BC378" s="269"/>
      <c r="BD378" s="269"/>
      <c r="BE378" s="269"/>
      <c r="BF378" s="269"/>
      <c r="BG378" s="269"/>
      <c r="BH378" s="80"/>
      <c r="BI378" s="269"/>
      <c r="BJ378" s="269"/>
      <c r="BK378" s="269"/>
      <c r="BL378" s="269"/>
      <c r="BM378" s="269"/>
      <c r="BN378" s="269"/>
      <c r="BO378" s="269"/>
      <c r="BP378" s="269"/>
      <c r="BQ378" s="269"/>
      <c r="BR378" s="269"/>
      <c r="BS378" s="269"/>
      <c r="BT378" s="269"/>
      <c r="BU378" s="269"/>
      <c r="BV378" s="269"/>
      <c r="BW378" s="269"/>
      <c r="BX378" s="269"/>
      <c r="BY378" s="269"/>
      <c r="BZ378" s="269"/>
      <c r="CA378" s="269"/>
      <c r="CB378" s="269"/>
      <c r="CC378" s="269"/>
      <c r="CD378" s="269"/>
      <c r="CE378" s="269"/>
      <c r="CF378" s="269"/>
      <c r="CG378" s="269"/>
      <c r="CH378" s="269"/>
      <c r="CI378" s="269"/>
      <c r="CJ378" s="269"/>
      <c r="CK378" s="269"/>
      <c r="CL378" s="269"/>
      <c r="CM378" s="269"/>
      <c r="CN378" s="269"/>
      <c r="CO378" s="269"/>
      <c r="CP378" s="269"/>
      <c r="CQ378" s="269"/>
      <c r="CR378" s="269"/>
      <c r="CS378" s="269"/>
      <c r="CT378" s="269"/>
      <c r="CU378" s="269"/>
      <c r="CV378" s="269"/>
      <c r="CW378" s="269"/>
      <c r="CX378" s="269"/>
      <c r="CY378" s="269"/>
      <c r="CZ378" s="269"/>
      <c r="DA378" s="269"/>
      <c r="DB378" s="269"/>
      <c r="DC378" s="269"/>
      <c r="DD378" s="269"/>
      <c r="DE378" s="269"/>
      <c r="DF378" s="269"/>
      <c r="DG378" s="269"/>
      <c r="DH378" s="269"/>
      <c r="DI378" s="269"/>
      <c r="DJ378" s="269"/>
      <c r="DK378" s="269"/>
      <c r="DL378" s="269"/>
      <c r="DM378" s="269"/>
      <c r="DN378" s="269"/>
      <c r="DO378" s="269"/>
      <c r="DP378" s="269"/>
      <c r="DQ378" s="269"/>
      <c r="DR378" s="269"/>
      <c r="DS378" s="269"/>
      <c r="DT378" s="269"/>
      <c r="DU378" s="269"/>
      <c r="DV378" s="269"/>
      <c r="DW378" s="269"/>
      <c r="DX378" s="269"/>
      <c r="DY378" s="269"/>
      <c r="DZ378" s="269"/>
      <c r="EA378" s="269"/>
      <c r="EB378" s="269"/>
      <c r="EC378" s="269"/>
      <c r="ED378" s="269"/>
      <c r="EE378" s="269"/>
      <c r="EF378" s="269"/>
      <c r="EG378" s="269"/>
      <c r="EH378" s="269"/>
      <c r="EI378" s="269"/>
      <c r="EJ378" s="269"/>
      <c r="EK378" s="269"/>
      <c r="EL378" s="269"/>
      <c r="EM378" s="269"/>
      <c r="EN378" s="269"/>
      <c r="EO378" s="269"/>
      <c r="EP378" s="269"/>
      <c r="EQ378" s="269"/>
      <c r="ER378" s="269"/>
      <c r="ES378" s="269"/>
      <c r="ET378" s="470"/>
      <c r="EU378" s="470"/>
      <c r="EV378" s="470"/>
      <c r="EW378" s="470"/>
      <c r="EX378" s="470"/>
      <c r="EY378" s="470"/>
      <c r="EZ378" s="470"/>
      <c r="FA378" s="470"/>
      <c r="FB378" s="470"/>
      <c r="FC378" s="470"/>
      <c r="FD378" s="470"/>
      <c r="FE378" s="470"/>
      <c r="FF378" s="470"/>
      <c r="FG378" s="470"/>
      <c r="FH378" s="470"/>
      <c r="FI378" s="470"/>
      <c r="FJ378" s="470"/>
      <c r="FK378" s="470"/>
      <c r="FL378" s="470"/>
      <c r="FM378" s="470"/>
      <c r="FN378" s="470"/>
      <c r="FO378" s="470"/>
      <c r="FP378" s="470"/>
      <c r="FQ378" s="269"/>
      <c r="FR378" s="543"/>
      <c r="FS378" s="269"/>
      <c r="FT378" s="544"/>
      <c r="FU378" s="545"/>
      <c r="FV378" s="80"/>
      <c r="FW378" s="80"/>
      <c r="FX378" s="80"/>
      <c r="FY378" s="80"/>
      <c r="FZ378" s="80"/>
      <c r="GA378" s="80"/>
      <c r="GB378" s="80"/>
      <c r="GC378" s="80"/>
      <c r="GD378" s="80"/>
      <c r="GE378" s="80"/>
      <c r="GF378" s="80"/>
      <c r="GG378" s="80"/>
      <c r="GH378" s="80"/>
      <c r="GI378" s="80"/>
      <c r="GJ378" s="80"/>
      <c r="GK378" s="80"/>
    </row>
    <row r="379" ht="15.75" customHeight="1">
      <c r="A379" s="572"/>
      <c r="B379" s="572"/>
      <c r="C379" s="269"/>
      <c r="D379" s="269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  <c r="AA379" s="80"/>
      <c r="AB379" s="80"/>
      <c r="AC379" s="80"/>
      <c r="AD379" s="80"/>
      <c r="AE379" s="269"/>
      <c r="AF379" s="269"/>
      <c r="AG379" s="269"/>
      <c r="AH379" s="269"/>
      <c r="AI379" s="269"/>
      <c r="AJ379" s="269"/>
      <c r="AK379" s="269"/>
      <c r="AL379" s="269"/>
      <c r="AM379" s="269"/>
      <c r="AN379" s="269"/>
      <c r="AO379" s="269"/>
      <c r="AP379" s="269"/>
      <c r="AQ379" s="269"/>
      <c r="AR379" s="269"/>
      <c r="AS379" s="269"/>
      <c r="AT379" s="269"/>
      <c r="AU379" s="269"/>
      <c r="AV379" s="269"/>
      <c r="AW379" s="269"/>
      <c r="AX379" s="269"/>
      <c r="AY379" s="269"/>
      <c r="AZ379" s="269"/>
      <c r="BA379" s="269"/>
      <c r="BB379" s="269"/>
      <c r="BC379" s="269"/>
      <c r="BD379" s="269"/>
      <c r="BE379" s="269"/>
      <c r="BF379" s="269"/>
      <c r="BG379" s="269"/>
      <c r="BH379" s="80"/>
      <c r="BI379" s="269"/>
      <c r="BJ379" s="269"/>
      <c r="BK379" s="269"/>
      <c r="BL379" s="269"/>
      <c r="BM379" s="269"/>
      <c r="BN379" s="269"/>
      <c r="BO379" s="269"/>
      <c r="BP379" s="269"/>
      <c r="BQ379" s="269"/>
      <c r="BR379" s="269"/>
      <c r="BS379" s="269"/>
      <c r="BT379" s="269"/>
      <c r="BU379" s="269"/>
      <c r="BV379" s="269"/>
      <c r="BW379" s="269"/>
      <c r="BX379" s="269"/>
      <c r="BY379" s="269"/>
      <c r="BZ379" s="269"/>
      <c r="CA379" s="269"/>
      <c r="CB379" s="269"/>
      <c r="CC379" s="269"/>
      <c r="CD379" s="269"/>
      <c r="CE379" s="269"/>
      <c r="CF379" s="269"/>
      <c r="CG379" s="269"/>
      <c r="CH379" s="269"/>
      <c r="CI379" s="269"/>
      <c r="CJ379" s="269"/>
      <c r="CK379" s="269"/>
      <c r="CL379" s="269"/>
      <c r="CM379" s="269"/>
      <c r="CN379" s="269"/>
      <c r="CO379" s="269"/>
      <c r="CP379" s="269"/>
      <c r="CQ379" s="269"/>
      <c r="CR379" s="269"/>
      <c r="CS379" s="269"/>
      <c r="CT379" s="269"/>
      <c r="CU379" s="269"/>
      <c r="CV379" s="269"/>
      <c r="CW379" s="269"/>
      <c r="CX379" s="269"/>
      <c r="CY379" s="269"/>
      <c r="CZ379" s="269"/>
      <c r="DA379" s="269"/>
      <c r="DB379" s="269"/>
      <c r="DC379" s="269"/>
      <c r="DD379" s="269"/>
      <c r="DE379" s="269"/>
      <c r="DF379" s="269"/>
      <c r="DG379" s="269"/>
      <c r="DH379" s="269"/>
      <c r="DI379" s="269"/>
      <c r="DJ379" s="269"/>
      <c r="DK379" s="269"/>
      <c r="DL379" s="269"/>
      <c r="DM379" s="269"/>
      <c r="DN379" s="269"/>
      <c r="DO379" s="269"/>
      <c r="DP379" s="269"/>
      <c r="DQ379" s="269"/>
      <c r="DR379" s="269"/>
      <c r="DS379" s="269"/>
      <c r="DT379" s="269"/>
      <c r="DU379" s="269"/>
      <c r="DV379" s="269"/>
      <c r="DW379" s="269"/>
      <c r="DX379" s="269"/>
      <c r="DY379" s="269"/>
      <c r="DZ379" s="269"/>
      <c r="EA379" s="269"/>
      <c r="EB379" s="269"/>
      <c r="EC379" s="269"/>
      <c r="ED379" s="269"/>
      <c r="EE379" s="269"/>
      <c r="EF379" s="269"/>
      <c r="EG379" s="269"/>
      <c r="EH379" s="269"/>
      <c r="EI379" s="269"/>
      <c r="EJ379" s="269"/>
      <c r="EK379" s="269"/>
      <c r="EL379" s="269"/>
      <c r="EM379" s="269"/>
      <c r="EN379" s="269"/>
      <c r="EO379" s="269"/>
      <c r="EP379" s="269"/>
      <c r="EQ379" s="269"/>
      <c r="ER379" s="269"/>
      <c r="ES379" s="269"/>
      <c r="ET379" s="470"/>
      <c r="EU379" s="470"/>
      <c r="EV379" s="470"/>
      <c r="EW379" s="470"/>
      <c r="EX379" s="470"/>
      <c r="EY379" s="470"/>
      <c r="EZ379" s="470"/>
      <c r="FA379" s="470"/>
      <c r="FB379" s="470"/>
      <c r="FC379" s="470"/>
      <c r="FD379" s="470"/>
      <c r="FE379" s="470"/>
      <c r="FF379" s="470"/>
      <c r="FG379" s="470"/>
      <c r="FH379" s="470"/>
      <c r="FI379" s="470"/>
      <c r="FJ379" s="470"/>
      <c r="FK379" s="470"/>
      <c r="FL379" s="470"/>
      <c r="FM379" s="470"/>
      <c r="FN379" s="470"/>
      <c r="FO379" s="470"/>
      <c r="FP379" s="470"/>
      <c r="FQ379" s="269"/>
      <c r="FR379" s="543"/>
      <c r="FS379" s="269"/>
      <c r="FT379" s="544"/>
      <c r="FU379" s="545"/>
      <c r="FV379" s="80"/>
      <c r="FW379" s="80"/>
      <c r="FX379" s="80"/>
      <c r="FY379" s="80"/>
      <c r="FZ379" s="80"/>
      <c r="GA379" s="80"/>
      <c r="GB379" s="80"/>
      <c r="GC379" s="80"/>
      <c r="GD379" s="80"/>
      <c r="GE379" s="80"/>
      <c r="GF379" s="80"/>
      <c r="GG379" s="80"/>
      <c r="GH379" s="80"/>
      <c r="GI379" s="80"/>
      <c r="GJ379" s="80"/>
      <c r="GK379" s="80"/>
    </row>
    <row r="380" ht="15.75" customHeight="1">
      <c r="A380" s="572"/>
      <c r="B380" s="572"/>
      <c r="C380" s="269"/>
      <c r="D380" s="269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  <c r="AA380" s="80"/>
      <c r="AB380" s="80"/>
      <c r="AC380" s="80"/>
      <c r="AD380" s="80"/>
      <c r="AE380" s="269"/>
      <c r="AF380" s="269"/>
      <c r="AG380" s="269"/>
      <c r="AH380" s="269"/>
      <c r="AI380" s="269"/>
      <c r="AJ380" s="269"/>
      <c r="AK380" s="269"/>
      <c r="AL380" s="269"/>
      <c r="AM380" s="269"/>
      <c r="AN380" s="269"/>
      <c r="AO380" s="269"/>
      <c r="AP380" s="269"/>
      <c r="AQ380" s="269"/>
      <c r="AR380" s="269"/>
      <c r="AS380" s="269"/>
      <c r="AT380" s="269"/>
      <c r="AU380" s="269"/>
      <c r="AV380" s="269"/>
      <c r="AW380" s="269"/>
      <c r="AX380" s="269"/>
      <c r="AY380" s="269"/>
      <c r="AZ380" s="269"/>
      <c r="BA380" s="269"/>
      <c r="BB380" s="269"/>
      <c r="BC380" s="269"/>
      <c r="BD380" s="269"/>
      <c r="BE380" s="269"/>
      <c r="BF380" s="269"/>
      <c r="BG380" s="269"/>
      <c r="BH380" s="80"/>
      <c r="BI380" s="269"/>
      <c r="BJ380" s="269"/>
      <c r="BK380" s="269"/>
      <c r="BL380" s="269"/>
      <c r="BM380" s="269"/>
      <c r="BN380" s="269"/>
      <c r="BO380" s="269"/>
      <c r="BP380" s="269"/>
      <c r="BQ380" s="269"/>
      <c r="BR380" s="269"/>
      <c r="BS380" s="269"/>
      <c r="BT380" s="269"/>
      <c r="BU380" s="269"/>
      <c r="BV380" s="269"/>
      <c r="BW380" s="269"/>
      <c r="BX380" s="269"/>
      <c r="BY380" s="269"/>
      <c r="BZ380" s="269"/>
      <c r="CA380" s="269"/>
      <c r="CB380" s="269"/>
      <c r="CC380" s="269"/>
      <c r="CD380" s="269"/>
      <c r="CE380" s="269"/>
      <c r="CF380" s="269"/>
      <c r="CG380" s="269"/>
      <c r="CH380" s="269"/>
      <c r="CI380" s="269"/>
      <c r="CJ380" s="269"/>
      <c r="CK380" s="269"/>
      <c r="CL380" s="269"/>
      <c r="CM380" s="269"/>
      <c r="CN380" s="269"/>
      <c r="CO380" s="269"/>
      <c r="CP380" s="269"/>
      <c r="CQ380" s="269"/>
      <c r="CR380" s="269"/>
      <c r="CS380" s="269"/>
      <c r="CT380" s="269"/>
      <c r="CU380" s="269"/>
      <c r="CV380" s="269"/>
      <c r="CW380" s="269"/>
      <c r="CX380" s="269"/>
      <c r="CY380" s="269"/>
      <c r="CZ380" s="269"/>
      <c r="DA380" s="269"/>
      <c r="DB380" s="269"/>
      <c r="DC380" s="269"/>
      <c r="DD380" s="269"/>
      <c r="DE380" s="269"/>
      <c r="DF380" s="269"/>
      <c r="DG380" s="269"/>
      <c r="DH380" s="269"/>
      <c r="DI380" s="269"/>
      <c r="DJ380" s="269"/>
      <c r="DK380" s="269"/>
      <c r="DL380" s="269"/>
      <c r="DM380" s="269"/>
      <c r="DN380" s="269"/>
      <c r="DO380" s="269"/>
      <c r="DP380" s="269"/>
      <c r="DQ380" s="269"/>
      <c r="DR380" s="269"/>
      <c r="DS380" s="269"/>
      <c r="DT380" s="269"/>
      <c r="DU380" s="269"/>
      <c r="DV380" s="269"/>
      <c r="DW380" s="269"/>
      <c r="DX380" s="269"/>
      <c r="DY380" s="269"/>
      <c r="DZ380" s="269"/>
      <c r="EA380" s="269"/>
      <c r="EB380" s="269"/>
      <c r="EC380" s="269"/>
      <c r="ED380" s="269"/>
      <c r="EE380" s="269"/>
      <c r="EF380" s="269"/>
      <c r="EG380" s="269"/>
      <c r="EH380" s="269"/>
      <c r="EI380" s="269"/>
      <c r="EJ380" s="269"/>
      <c r="EK380" s="269"/>
      <c r="EL380" s="269"/>
      <c r="EM380" s="269"/>
      <c r="EN380" s="269"/>
      <c r="EO380" s="269"/>
      <c r="EP380" s="269"/>
      <c r="EQ380" s="269"/>
      <c r="ER380" s="269"/>
      <c r="ES380" s="269"/>
      <c r="ET380" s="470"/>
      <c r="EU380" s="470"/>
      <c r="EV380" s="470"/>
      <c r="EW380" s="470"/>
      <c r="EX380" s="470"/>
      <c r="EY380" s="470"/>
      <c r="EZ380" s="470"/>
      <c r="FA380" s="470"/>
      <c r="FB380" s="470"/>
      <c r="FC380" s="470"/>
      <c r="FD380" s="470"/>
      <c r="FE380" s="470"/>
      <c r="FF380" s="470"/>
      <c r="FG380" s="470"/>
      <c r="FH380" s="470"/>
      <c r="FI380" s="470"/>
      <c r="FJ380" s="470"/>
      <c r="FK380" s="470"/>
      <c r="FL380" s="470"/>
      <c r="FM380" s="470"/>
      <c r="FN380" s="470"/>
      <c r="FO380" s="470"/>
      <c r="FP380" s="470"/>
      <c r="FQ380" s="269"/>
      <c r="FR380" s="543"/>
      <c r="FS380" s="269"/>
      <c r="FT380" s="544"/>
      <c r="FU380" s="545"/>
      <c r="FV380" s="80"/>
      <c r="FW380" s="80"/>
      <c r="FX380" s="80"/>
      <c r="FY380" s="80"/>
      <c r="FZ380" s="80"/>
      <c r="GA380" s="80"/>
      <c r="GB380" s="80"/>
      <c r="GC380" s="80"/>
      <c r="GD380" s="80"/>
      <c r="GE380" s="80"/>
      <c r="GF380" s="80"/>
      <c r="GG380" s="80"/>
      <c r="GH380" s="80"/>
      <c r="GI380" s="80"/>
      <c r="GJ380" s="80"/>
      <c r="GK380" s="80"/>
    </row>
    <row r="381" ht="15.75" customHeight="1">
      <c r="A381" s="572"/>
      <c r="B381" s="572"/>
      <c r="C381" s="269"/>
      <c r="D381" s="269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  <c r="AA381" s="80"/>
      <c r="AB381" s="80"/>
      <c r="AC381" s="80"/>
      <c r="AD381" s="80"/>
      <c r="AE381" s="269"/>
      <c r="AF381" s="269"/>
      <c r="AG381" s="269"/>
      <c r="AH381" s="269"/>
      <c r="AI381" s="269"/>
      <c r="AJ381" s="269"/>
      <c r="AK381" s="269"/>
      <c r="AL381" s="269"/>
      <c r="AM381" s="269"/>
      <c r="AN381" s="269"/>
      <c r="AO381" s="269"/>
      <c r="AP381" s="269"/>
      <c r="AQ381" s="269"/>
      <c r="AR381" s="269"/>
      <c r="AS381" s="269"/>
      <c r="AT381" s="269"/>
      <c r="AU381" s="269"/>
      <c r="AV381" s="269"/>
      <c r="AW381" s="269"/>
      <c r="AX381" s="269"/>
      <c r="AY381" s="269"/>
      <c r="AZ381" s="269"/>
      <c r="BA381" s="269"/>
      <c r="BB381" s="269"/>
      <c r="BC381" s="269"/>
      <c r="BD381" s="269"/>
      <c r="BE381" s="269"/>
      <c r="BF381" s="269"/>
      <c r="BG381" s="269"/>
      <c r="BH381" s="80"/>
      <c r="BI381" s="269"/>
      <c r="BJ381" s="269"/>
      <c r="BK381" s="269"/>
      <c r="BL381" s="269"/>
      <c r="BM381" s="269"/>
      <c r="BN381" s="269"/>
      <c r="BO381" s="269"/>
      <c r="BP381" s="269"/>
      <c r="BQ381" s="269"/>
      <c r="BR381" s="269"/>
      <c r="BS381" s="269"/>
      <c r="BT381" s="269"/>
      <c r="BU381" s="269"/>
      <c r="BV381" s="269"/>
      <c r="BW381" s="269"/>
      <c r="BX381" s="269"/>
      <c r="BY381" s="269"/>
      <c r="BZ381" s="269"/>
      <c r="CA381" s="269"/>
      <c r="CB381" s="269"/>
      <c r="CC381" s="269"/>
      <c r="CD381" s="269"/>
      <c r="CE381" s="269"/>
      <c r="CF381" s="269"/>
      <c r="CG381" s="269"/>
      <c r="CH381" s="269"/>
      <c r="CI381" s="269"/>
      <c r="CJ381" s="269"/>
      <c r="CK381" s="269"/>
      <c r="CL381" s="269"/>
      <c r="CM381" s="269"/>
      <c r="CN381" s="269"/>
      <c r="CO381" s="269"/>
      <c r="CP381" s="269"/>
      <c r="CQ381" s="269"/>
      <c r="CR381" s="269"/>
      <c r="CS381" s="269"/>
      <c r="CT381" s="269"/>
      <c r="CU381" s="269"/>
      <c r="CV381" s="269"/>
      <c r="CW381" s="269"/>
      <c r="CX381" s="269"/>
      <c r="CY381" s="269"/>
      <c r="CZ381" s="269"/>
      <c r="DA381" s="269"/>
      <c r="DB381" s="269"/>
      <c r="DC381" s="269"/>
      <c r="DD381" s="269"/>
      <c r="DE381" s="269"/>
      <c r="DF381" s="269"/>
      <c r="DG381" s="269"/>
      <c r="DH381" s="269"/>
      <c r="DI381" s="269"/>
      <c r="DJ381" s="269"/>
      <c r="DK381" s="269"/>
      <c r="DL381" s="269"/>
      <c r="DM381" s="269"/>
      <c r="DN381" s="269"/>
      <c r="DO381" s="269"/>
      <c r="DP381" s="269"/>
      <c r="DQ381" s="269"/>
      <c r="DR381" s="269"/>
      <c r="DS381" s="269"/>
      <c r="DT381" s="269"/>
      <c r="DU381" s="269"/>
      <c r="DV381" s="269"/>
      <c r="DW381" s="269"/>
      <c r="DX381" s="269"/>
      <c r="DY381" s="269"/>
      <c r="DZ381" s="269"/>
      <c r="EA381" s="269"/>
      <c r="EB381" s="269"/>
      <c r="EC381" s="269"/>
      <c r="ED381" s="269"/>
      <c r="EE381" s="269"/>
      <c r="EF381" s="269"/>
      <c r="EG381" s="269"/>
      <c r="EH381" s="269"/>
      <c r="EI381" s="269"/>
      <c r="EJ381" s="269"/>
      <c r="EK381" s="269"/>
      <c r="EL381" s="269"/>
      <c r="EM381" s="269"/>
      <c r="EN381" s="269"/>
      <c r="EO381" s="269"/>
      <c r="EP381" s="269"/>
      <c r="EQ381" s="269"/>
      <c r="ER381" s="269"/>
      <c r="ES381" s="269"/>
      <c r="ET381" s="470"/>
      <c r="EU381" s="470"/>
      <c r="EV381" s="470"/>
      <c r="EW381" s="470"/>
      <c r="EX381" s="470"/>
      <c r="EY381" s="470"/>
      <c r="EZ381" s="470"/>
      <c r="FA381" s="470"/>
      <c r="FB381" s="470"/>
      <c r="FC381" s="470"/>
      <c r="FD381" s="470"/>
      <c r="FE381" s="470"/>
      <c r="FF381" s="470"/>
      <c r="FG381" s="470"/>
      <c r="FH381" s="470"/>
      <c r="FI381" s="470"/>
      <c r="FJ381" s="470"/>
      <c r="FK381" s="470"/>
      <c r="FL381" s="470"/>
      <c r="FM381" s="470"/>
      <c r="FN381" s="470"/>
      <c r="FO381" s="470"/>
      <c r="FP381" s="470"/>
      <c r="FQ381" s="269"/>
      <c r="FR381" s="543"/>
      <c r="FS381" s="269"/>
      <c r="FT381" s="544"/>
      <c r="FU381" s="545"/>
      <c r="FV381" s="80"/>
      <c r="FW381" s="80"/>
      <c r="FX381" s="80"/>
      <c r="FY381" s="80"/>
      <c r="FZ381" s="80"/>
      <c r="GA381" s="80"/>
      <c r="GB381" s="80"/>
      <c r="GC381" s="80"/>
      <c r="GD381" s="80"/>
      <c r="GE381" s="80"/>
      <c r="GF381" s="80"/>
      <c r="GG381" s="80"/>
      <c r="GH381" s="80"/>
      <c r="GI381" s="80"/>
      <c r="GJ381" s="80"/>
      <c r="GK381" s="80"/>
    </row>
    <row r="382" ht="15.75" customHeight="1">
      <c r="A382" s="572"/>
      <c r="B382" s="572"/>
      <c r="C382" s="269"/>
      <c r="D382" s="269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  <c r="AA382" s="80"/>
      <c r="AB382" s="80"/>
      <c r="AC382" s="80"/>
      <c r="AD382" s="80"/>
      <c r="AE382" s="269"/>
      <c r="AF382" s="269"/>
      <c r="AG382" s="269"/>
      <c r="AH382" s="269"/>
      <c r="AI382" s="269"/>
      <c r="AJ382" s="269"/>
      <c r="AK382" s="269"/>
      <c r="AL382" s="269"/>
      <c r="AM382" s="269"/>
      <c r="AN382" s="269"/>
      <c r="AO382" s="269"/>
      <c r="AP382" s="269"/>
      <c r="AQ382" s="269"/>
      <c r="AR382" s="269"/>
      <c r="AS382" s="269"/>
      <c r="AT382" s="269"/>
      <c r="AU382" s="269"/>
      <c r="AV382" s="269"/>
      <c r="AW382" s="269"/>
      <c r="AX382" s="269"/>
      <c r="AY382" s="269"/>
      <c r="AZ382" s="269"/>
      <c r="BA382" s="269"/>
      <c r="BB382" s="269"/>
      <c r="BC382" s="269"/>
      <c r="BD382" s="269"/>
      <c r="BE382" s="269"/>
      <c r="BF382" s="269"/>
      <c r="BG382" s="269"/>
      <c r="BH382" s="80"/>
      <c r="BI382" s="269"/>
      <c r="BJ382" s="269"/>
      <c r="BK382" s="269"/>
      <c r="BL382" s="269"/>
      <c r="BM382" s="269"/>
      <c r="BN382" s="269"/>
      <c r="BO382" s="269"/>
      <c r="BP382" s="269"/>
      <c r="BQ382" s="269"/>
      <c r="BR382" s="269"/>
      <c r="BS382" s="269"/>
      <c r="BT382" s="269"/>
      <c r="BU382" s="269"/>
      <c r="BV382" s="269"/>
      <c r="BW382" s="269"/>
      <c r="BX382" s="269"/>
      <c r="BY382" s="269"/>
      <c r="BZ382" s="269"/>
      <c r="CA382" s="269"/>
      <c r="CB382" s="269"/>
      <c r="CC382" s="269"/>
      <c r="CD382" s="269"/>
      <c r="CE382" s="269"/>
      <c r="CF382" s="269"/>
      <c r="CG382" s="269"/>
      <c r="CH382" s="269"/>
      <c r="CI382" s="269"/>
      <c r="CJ382" s="269"/>
      <c r="CK382" s="269"/>
      <c r="CL382" s="269"/>
      <c r="CM382" s="269"/>
      <c r="CN382" s="269"/>
      <c r="CO382" s="269"/>
      <c r="CP382" s="269"/>
      <c r="CQ382" s="269"/>
      <c r="CR382" s="269"/>
      <c r="CS382" s="269"/>
      <c r="CT382" s="269"/>
      <c r="CU382" s="269"/>
      <c r="CV382" s="269"/>
      <c r="CW382" s="269"/>
      <c r="CX382" s="269"/>
      <c r="CY382" s="269"/>
      <c r="CZ382" s="269"/>
      <c r="DA382" s="269"/>
      <c r="DB382" s="269"/>
      <c r="DC382" s="269"/>
      <c r="DD382" s="269"/>
      <c r="DE382" s="269"/>
      <c r="DF382" s="269"/>
      <c r="DG382" s="269"/>
      <c r="DH382" s="269"/>
      <c r="DI382" s="269"/>
      <c r="DJ382" s="269"/>
      <c r="DK382" s="269"/>
      <c r="DL382" s="269"/>
      <c r="DM382" s="269"/>
      <c r="DN382" s="269"/>
      <c r="DO382" s="269"/>
      <c r="DP382" s="269"/>
      <c r="DQ382" s="269"/>
      <c r="DR382" s="269"/>
      <c r="DS382" s="269"/>
      <c r="DT382" s="269"/>
      <c r="DU382" s="269"/>
      <c r="DV382" s="269"/>
      <c r="DW382" s="269"/>
      <c r="DX382" s="269"/>
      <c r="DY382" s="269"/>
      <c r="DZ382" s="269"/>
      <c r="EA382" s="269"/>
      <c r="EB382" s="269"/>
      <c r="EC382" s="269"/>
      <c r="ED382" s="269"/>
      <c r="EE382" s="269"/>
      <c r="EF382" s="269"/>
      <c r="EG382" s="269"/>
      <c r="EH382" s="269"/>
      <c r="EI382" s="269"/>
      <c r="EJ382" s="269"/>
      <c r="EK382" s="269"/>
      <c r="EL382" s="269"/>
      <c r="EM382" s="269"/>
      <c r="EN382" s="269"/>
      <c r="EO382" s="269"/>
      <c r="EP382" s="269"/>
      <c r="EQ382" s="269"/>
      <c r="ER382" s="269"/>
      <c r="ES382" s="269"/>
      <c r="ET382" s="470"/>
      <c r="EU382" s="470"/>
      <c r="EV382" s="470"/>
      <c r="EW382" s="470"/>
      <c r="EX382" s="470"/>
      <c r="EY382" s="470"/>
      <c r="EZ382" s="470"/>
      <c r="FA382" s="470"/>
      <c r="FB382" s="470"/>
      <c r="FC382" s="470"/>
      <c r="FD382" s="470"/>
      <c r="FE382" s="470"/>
      <c r="FF382" s="470"/>
      <c r="FG382" s="470"/>
      <c r="FH382" s="470"/>
      <c r="FI382" s="470"/>
      <c r="FJ382" s="470"/>
      <c r="FK382" s="470"/>
      <c r="FL382" s="470"/>
      <c r="FM382" s="470"/>
      <c r="FN382" s="470"/>
      <c r="FO382" s="470"/>
      <c r="FP382" s="470"/>
      <c r="FQ382" s="269"/>
      <c r="FR382" s="543"/>
      <c r="FS382" s="269"/>
      <c r="FT382" s="544"/>
      <c r="FU382" s="545"/>
      <c r="FV382" s="80"/>
      <c r="FW382" s="80"/>
      <c r="FX382" s="80"/>
      <c r="FY382" s="80"/>
      <c r="FZ382" s="80"/>
      <c r="GA382" s="80"/>
      <c r="GB382" s="80"/>
      <c r="GC382" s="80"/>
      <c r="GD382" s="80"/>
      <c r="GE382" s="80"/>
      <c r="GF382" s="80"/>
      <c r="GG382" s="80"/>
      <c r="GH382" s="80"/>
      <c r="GI382" s="80"/>
      <c r="GJ382" s="80"/>
      <c r="GK382" s="80"/>
    </row>
    <row r="383" ht="15.75" customHeight="1">
      <c r="A383" s="572"/>
      <c r="B383" s="572"/>
      <c r="C383" s="269"/>
      <c r="D383" s="269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  <c r="AA383" s="80"/>
      <c r="AB383" s="80"/>
      <c r="AC383" s="80"/>
      <c r="AD383" s="80"/>
      <c r="AE383" s="269"/>
      <c r="AF383" s="269"/>
      <c r="AG383" s="269"/>
      <c r="AH383" s="269"/>
      <c r="AI383" s="269"/>
      <c r="AJ383" s="269"/>
      <c r="AK383" s="269"/>
      <c r="AL383" s="269"/>
      <c r="AM383" s="269"/>
      <c r="AN383" s="269"/>
      <c r="AO383" s="269"/>
      <c r="AP383" s="269"/>
      <c r="AQ383" s="269"/>
      <c r="AR383" s="269"/>
      <c r="AS383" s="269"/>
      <c r="AT383" s="269"/>
      <c r="AU383" s="269"/>
      <c r="AV383" s="269"/>
      <c r="AW383" s="269"/>
      <c r="AX383" s="269"/>
      <c r="AY383" s="269"/>
      <c r="AZ383" s="269"/>
      <c r="BA383" s="269"/>
      <c r="BB383" s="269"/>
      <c r="BC383" s="269"/>
      <c r="BD383" s="269"/>
      <c r="BE383" s="269"/>
      <c r="BF383" s="269"/>
      <c r="BG383" s="269"/>
      <c r="BH383" s="80"/>
      <c r="BI383" s="269"/>
      <c r="BJ383" s="269"/>
      <c r="BK383" s="269"/>
      <c r="BL383" s="269"/>
      <c r="BM383" s="269"/>
      <c r="BN383" s="269"/>
      <c r="BO383" s="269"/>
      <c r="BP383" s="269"/>
      <c r="BQ383" s="269"/>
      <c r="BR383" s="269"/>
      <c r="BS383" s="269"/>
      <c r="BT383" s="269"/>
      <c r="BU383" s="269"/>
      <c r="BV383" s="269"/>
      <c r="BW383" s="269"/>
      <c r="BX383" s="269"/>
      <c r="BY383" s="269"/>
      <c r="BZ383" s="269"/>
      <c r="CA383" s="269"/>
      <c r="CB383" s="269"/>
      <c r="CC383" s="269"/>
      <c r="CD383" s="269"/>
      <c r="CE383" s="269"/>
      <c r="CF383" s="269"/>
      <c r="CG383" s="269"/>
      <c r="CH383" s="269"/>
      <c r="CI383" s="269"/>
      <c r="CJ383" s="269"/>
      <c r="CK383" s="269"/>
      <c r="CL383" s="269"/>
      <c r="CM383" s="269"/>
      <c r="CN383" s="269"/>
      <c r="CO383" s="269"/>
      <c r="CP383" s="269"/>
      <c r="CQ383" s="269"/>
      <c r="CR383" s="269"/>
      <c r="CS383" s="269"/>
      <c r="CT383" s="269"/>
      <c r="CU383" s="269"/>
      <c r="CV383" s="269"/>
      <c r="CW383" s="269"/>
      <c r="CX383" s="269"/>
      <c r="CY383" s="269"/>
      <c r="CZ383" s="269"/>
      <c r="DA383" s="269"/>
      <c r="DB383" s="269"/>
      <c r="DC383" s="269"/>
      <c r="DD383" s="269"/>
      <c r="DE383" s="269"/>
      <c r="DF383" s="269"/>
      <c r="DG383" s="269"/>
      <c r="DH383" s="269"/>
      <c r="DI383" s="269"/>
      <c r="DJ383" s="269"/>
      <c r="DK383" s="269"/>
      <c r="DL383" s="269"/>
      <c r="DM383" s="269"/>
      <c r="DN383" s="269"/>
      <c r="DO383" s="269"/>
      <c r="DP383" s="269"/>
      <c r="DQ383" s="269"/>
      <c r="DR383" s="269"/>
      <c r="DS383" s="269"/>
      <c r="DT383" s="269"/>
      <c r="DU383" s="269"/>
      <c r="DV383" s="269"/>
      <c r="DW383" s="269"/>
      <c r="DX383" s="269"/>
      <c r="DY383" s="269"/>
      <c r="DZ383" s="269"/>
      <c r="EA383" s="269"/>
      <c r="EB383" s="269"/>
      <c r="EC383" s="269"/>
      <c r="ED383" s="269"/>
      <c r="EE383" s="269"/>
      <c r="EF383" s="269"/>
      <c r="EG383" s="269"/>
      <c r="EH383" s="269"/>
      <c r="EI383" s="269"/>
      <c r="EJ383" s="269"/>
      <c r="EK383" s="269"/>
      <c r="EL383" s="269"/>
      <c r="EM383" s="269"/>
      <c r="EN383" s="269"/>
      <c r="EO383" s="269"/>
      <c r="EP383" s="269"/>
      <c r="EQ383" s="269"/>
      <c r="ER383" s="269"/>
      <c r="ES383" s="269"/>
      <c r="ET383" s="470"/>
      <c r="EU383" s="470"/>
      <c r="EV383" s="470"/>
      <c r="EW383" s="470"/>
      <c r="EX383" s="470"/>
      <c r="EY383" s="470"/>
      <c r="EZ383" s="470"/>
      <c r="FA383" s="470"/>
      <c r="FB383" s="470"/>
      <c r="FC383" s="470"/>
      <c r="FD383" s="470"/>
      <c r="FE383" s="470"/>
      <c r="FF383" s="470"/>
      <c r="FG383" s="470"/>
      <c r="FH383" s="470"/>
      <c r="FI383" s="470"/>
      <c r="FJ383" s="470"/>
      <c r="FK383" s="470"/>
      <c r="FL383" s="470"/>
      <c r="FM383" s="470"/>
      <c r="FN383" s="470"/>
      <c r="FO383" s="470"/>
      <c r="FP383" s="470"/>
      <c r="FQ383" s="269"/>
      <c r="FR383" s="543"/>
      <c r="FS383" s="269"/>
      <c r="FT383" s="544"/>
      <c r="FU383" s="545"/>
      <c r="FV383" s="80"/>
      <c r="FW383" s="80"/>
      <c r="FX383" s="80"/>
      <c r="FY383" s="80"/>
      <c r="FZ383" s="80"/>
      <c r="GA383" s="80"/>
      <c r="GB383" s="80"/>
      <c r="GC383" s="80"/>
      <c r="GD383" s="80"/>
      <c r="GE383" s="80"/>
      <c r="GF383" s="80"/>
      <c r="GG383" s="80"/>
      <c r="GH383" s="80"/>
      <c r="GI383" s="80"/>
      <c r="GJ383" s="80"/>
      <c r="GK383" s="80"/>
    </row>
    <row r="384" ht="15.75" customHeight="1">
      <c r="A384" s="572"/>
      <c r="B384" s="572"/>
      <c r="C384" s="269"/>
      <c r="D384" s="269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  <c r="AA384" s="80"/>
      <c r="AB384" s="80"/>
      <c r="AC384" s="80"/>
      <c r="AD384" s="80"/>
      <c r="AE384" s="269"/>
      <c r="AF384" s="269"/>
      <c r="AG384" s="269"/>
      <c r="AH384" s="269"/>
      <c r="AI384" s="269"/>
      <c r="AJ384" s="269"/>
      <c r="AK384" s="269"/>
      <c r="AL384" s="269"/>
      <c r="AM384" s="269"/>
      <c r="AN384" s="269"/>
      <c r="AO384" s="269"/>
      <c r="AP384" s="269"/>
      <c r="AQ384" s="269"/>
      <c r="AR384" s="269"/>
      <c r="AS384" s="269"/>
      <c r="AT384" s="269"/>
      <c r="AU384" s="269"/>
      <c r="AV384" s="269"/>
      <c r="AW384" s="269"/>
      <c r="AX384" s="269"/>
      <c r="AY384" s="269"/>
      <c r="AZ384" s="269"/>
      <c r="BA384" s="269"/>
      <c r="BB384" s="269"/>
      <c r="BC384" s="269"/>
      <c r="BD384" s="269"/>
      <c r="BE384" s="269"/>
      <c r="BF384" s="269"/>
      <c r="BG384" s="269"/>
      <c r="BH384" s="80"/>
      <c r="BI384" s="269"/>
      <c r="BJ384" s="269"/>
      <c r="BK384" s="269"/>
      <c r="BL384" s="269"/>
      <c r="BM384" s="269"/>
      <c r="BN384" s="269"/>
      <c r="BO384" s="269"/>
      <c r="BP384" s="269"/>
      <c r="BQ384" s="269"/>
      <c r="BR384" s="269"/>
      <c r="BS384" s="269"/>
      <c r="BT384" s="269"/>
      <c r="BU384" s="269"/>
      <c r="BV384" s="269"/>
      <c r="BW384" s="269"/>
      <c r="BX384" s="269"/>
      <c r="BY384" s="269"/>
      <c r="BZ384" s="269"/>
      <c r="CA384" s="269"/>
      <c r="CB384" s="269"/>
      <c r="CC384" s="269"/>
      <c r="CD384" s="269"/>
      <c r="CE384" s="269"/>
      <c r="CF384" s="269"/>
      <c r="CG384" s="269"/>
      <c r="CH384" s="269"/>
      <c r="CI384" s="269"/>
      <c r="CJ384" s="269"/>
      <c r="CK384" s="269"/>
      <c r="CL384" s="269"/>
      <c r="CM384" s="269"/>
      <c r="CN384" s="269"/>
      <c r="CO384" s="269"/>
      <c r="CP384" s="269"/>
      <c r="CQ384" s="269"/>
      <c r="CR384" s="269"/>
      <c r="CS384" s="269"/>
      <c r="CT384" s="269"/>
      <c r="CU384" s="269"/>
      <c r="CV384" s="269"/>
      <c r="CW384" s="269"/>
      <c r="CX384" s="269"/>
      <c r="CY384" s="269"/>
      <c r="CZ384" s="269"/>
      <c r="DA384" s="269"/>
      <c r="DB384" s="269"/>
      <c r="DC384" s="269"/>
      <c r="DD384" s="269"/>
      <c r="DE384" s="269"/>
      <c r="DF384" s="269"/>
      <c r="DG384" s="269"/>
      <c r="DH384" s="269"/>
      <c r="DI384" s="269"/>
      <c r="DJ384" s="269"/>
      <c r="DK384" s="269"/>
      <c r="DL384" s="269"/>
      <c r="DM384" s="269"/>
      <c r="DN384" s="269"/>
      <c r="DO384" s="269"/>
      <c r="DP384" s="269"/>
      <c r="DQ384" s="269"/>
      <c r="DR384" s="269"/>
      <c r="DS384" s="269"/>
      <c r="DT384" s="269"/>
      <c r="DU384" s="269"/>
      <c r="DV384" s="269"/>
      <c r="DW384" s="269"/>
      <c r="DX384" s="269"/>
      <c r="DY384" s="269"/>
      <c r="DZ384" s="269"/>
      <c r="EA384" s="269"/>
      <c r="EB384" s="269"/>
      <c r="EC384" s="269"/>
      <c r="ED384" s="269"/>
      <c r="EE384" s="269"/>
      <c r="EF384" s="269"/>
      <c r="EG384" s="269"/>
      <c r="EH384" s="269"/>
      <c r="EI384" s="269"/>
      <c r="EJ384" s="269"/>
      <c r="EK384" s="269"/>
      <c r="EL384" s="269"/>
      <c r="EM384" s="269"/>
      <c r="EN384" s="269"/>
      <c r="EO384" s="269"/>
      <c r="EP384" s="269"/>
      <c r="EQ384" s="269"/>
      <c r="ER384" s="269"/>
      <c r="ES384" s="269"/>
      <c r="ET384" s="470"/>
      <c r="EU384" s="470"/>
      <c r="EV384" s="470"/>
      <c r="EW384" s="470"/>
      <c r="EX384" s="470"/>
      <c r="EY384" s="470"/>
      <c r="EZ384" s="470"/>
      <c r="FA384" s="470"/>
      <c r="FB384" s="470"/>
      <c r="FC384" s="470"/>
      <c r="FD384" s="470"/>
      <c r="FE384" s="470"/>
      <c r="FF384" s="470"/>
      <c r="FG384" s="470"/>
      <c r="FH384" s="470"/>
      <c r="FI384" s="470"/>
      <c r="FJ384" s="470"/>
      <c r="FK384" s="470"/>
      <c r="FL384" s="470"/>
      <c r="FM384" s="470"/>
      <c r="FN384" s="470"/>
      <c r="FO384" s="470"/>
      <c r="FP384" s="470"/>
      <c r="FQ384" s="269"/>
      <c r="FR384" s="543"/>
      <c r="FS384" s="269"/>
      <c r="FT384" s="544"/>
      <c r="FU384" s="545"/>
      <c r="FV384" s="80"/>
      <c r="FW384" s="80"/>
      <c r="FX384" s="80"/>
      <c r="FY384" s="80"/>
      <c r="FZ384" s="80"/>
      <c r="GA384" s="80"/>
      <c r="GB384" s="80"/>
      <c r="GC384" s="80"/>
      <c r="GD384" s="80"/>
      <c r="GE384" s="80"/>
      <c r="GF384" s="80"/>
      <c r="GG384" s="80"/>
      <c r="GH384" s="80"/>
      <c r="GI384" s="80"/>
      <c r="GJ384" s="80"/>
      <c r="GK384" s="80"/>
    </row>
    <row r="385" ht="15.75" customHeight="1">
      <c r="A385" s="572"/>
      <c r="B385" s="572"/>
      <c r="C385" s="269"/>
      <c r="D385" s="269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  <c r="AA385" s="80"/>
      <c r="AB385" s="80"/>
      <c r="AC385" s="80"/>
      <c r="AD385" s="80"/>
      <c r="AE385" s="269"/>
      <c r="AF385" s="269"/>
      <c r="AG385" s="269"/>
      <c r="AH385" s="269"/>
      <c r="AI385" s="269"/>
      <c r="AJ385" s="269"/>
      <c r="AK385" s="269"/>
      <c r="AL385" s="269"/>
      <c r="AM385" s="269"/>
      <c r="AN385" s="269"/>
      <c r="AO385" s="269"/>
      <c r="AP385" s="269"/>
      <c r="AQ385" s="269"/>
      <c r="AR385" s="269"/>
      <c r="AS385" s="269"/>
      <c r="AT385" s="269"/>
      <c r="AU385" s="269"/>
      <c r="AV385" s="269"/>
      <c r="AW385" s="269"/>
      <c r="AX385" s="269"/>
      <c r="AY385" s="269"/>
      <c r="AZ385" s="269"/>
      <c r="BA385" s="269"/>
      <c r="BB385" s="269"/>
      <c r="BC385" s="269"/>
      <c r="BD385" s="269"/>
      <c r="BE385" s="269"/>
      <c r="BF385" s="269"/>
      <c r="BG385" s="269"/>
      <c r="BH385" s="80"/>
      <c r="BI385" s="269"/>
      <c r="BJ385" s="269"/>
      <c r="BK385" s="269"/>
      <c r="BL385" s="269"/>
      <c r="BM385" s="269"/>
      <c r="BN385" s="269"/>
      <c r="BO385" s="269"/>
      <c r="BP385" s="269"/>
      <c r="BQ385" s="269"/>
      <c r="BR385" s="269"/>
      <c r="BS385" s="269"/>
      <c r="BT385" s="269"/>
      <c r="BU385" s="269"/>
      <c r="BV385" s="269"/>
      <c r="BW385" s="269"/>
      <c r="BX385" s="269"/>
      <c r="BY385" s="269"/>
      <c r="BZ385" s="269"/>
      <c r="CA385" s="269"/>
      <c r="CB385" s="269"/>
      <c r="CC385" s="269"/>
      <c r="CD385" s="269"/>
      <c r="CE385" s="269"/>
      <c r="CF385" s="269"/>
      <c r="CG385" s="269"/>
      <c r="CH385" s="269"/>
      <c r="CI385" s="269"/>
      <c r="CJ385" s="269"/>
      <c r="CK385" s="269"/>
      <c r="CL385" s="269"/>
      <c r="CM385" s="269"/>
      <c r="CN385" s="269"/>
      <c r="CO385" s="269"/>
      <c r="CP385" s="269"/>
      <c r="CQ385" s="269"/>
      <c r="CR385" s="269"/>
      <c r="CS385" s="269"/>
      <c r="CT385" s="269"/>
      <c r="CU385" s="269"/>
      <c r="CV385" s="269"/>
      <c r="CW385" s="269"/>
      <c r="CX385" s="269"/>
      <c r="CY385" s="269"/>
      <c r="CZ385" s="269"/>
      <c r="DA385" s="269"/>
      <c r="DB385" s="269"/>
      <c r="DC385" s="269"/>
      <c r="DD385" s="269"/>
      <c r="DE385" s="269"/>
      <c r="DF385" s="269"/>
      <c r="DG385" s="269"/>
      <c r="DH385" s="269"/>
      <c r="DI385" s="269"/>
      <c r="DJ385" s="269"/>
      <c r="DK385" s="269"/>
      <c r="DL385" s="269"/>
      <c r="DM385" s="269"/>
      <c r="DN385" s="269"/>
      <c r="DO385" s="269"/>
      <c r="DP385" s="269"/>
      <c r="DQ385" s="269"/>
      <c r="DR385" s="269"/>
      <c r="DS385" s="269"/>
      <c r="DT385" s="269"/>
      <c r="DU385" s="269"/>
      <c r="DV385" s="269"/>
      <c r="DW385" s="269"/>
      <c r="DX385" s="269"/>
      <c r="DY385" s="269"/>
      <c r="DZ385" s="269"/>
      <c r="EA385" s="269"/>
      <c r="EB385" s="269"/>
      <c r="EC385" s="269"/>
      <c r="ED385" s="269"/>
      <c r="EE385" s="269"/>
      <c r="EF385" s="269"/>
      <c r="EG385" s="269"/>
      <c r="EH385" s="269"/>
      <c r="EI385" s="269"/>
      <c r="EJ385" s="269"/>
      <c r="EK385" s="269"/>
      <c r="EL385" s="269"/>
      <c r="EM385" s="269"/>
      <c r="EN385" s="269"/>
      <c r="EO385" s="269"/>
      <c r="EP385" s="269"/>
      <c r="EQ385" s="269"/>
      <c r="ER385" s="269"/>
      <c r="ES385" s="269"/>
      <c r="ET385" s="470"/>
      <c r="EU385" s="470"/>
      <c r="EV385" s="470"/>
      <c r="EW385" s="470"/>
      <c r="EX385" s="470"/>
      <c r="EY385" s="470"/>
      <c r="EZ385" s="470"/>
      <c r="FA385" s="470"/>
      <c r="FB385" s="470"/>
      <c r="FC385" s="470"/>
      <c r="FD385" s="470"/>
      <c r="FE385" s="470"/>
      <c r="FF385" s="470"/>
      <c r="FG385" s="470"/>
      <c r="FH385" s="470"/>
      <c r="FI385" s="470"/>
      <c r="FJ385" s="470"/>
      <c r="FK385" s="470"/>
      <c r="FL385" s="470"/>
      <c r="FM385" s="470"/>
      <c r="FN385" s="470"/>
      <c r="FO385" s="470"/>
      <c r="FP385" s="470"/>
      <c r="FQ385" s="269"/>
      <c r="FR385" s="543"/>
      <c r="FS385" s="269"/>
      <c r="FT385" s="544"/>
      <c r="FU385" s="545"/>
      <c r="FV385" s="80"/>
      <c r="FW385" s="80"/>
      <c r="FX385" s="80"/>
      <c r="FY385" s="80"/>
      <c r="FZ385" s="80"/>
      <c r="GA385" s="80"/>
      <c r="GB385" s="80"/>
      <c r="GC385" s="80"/>
      <c r="GD385" s="80"/>
      <c r="GE385" s="80"/>
      <c r="GF385" s="80"/>
      <c r="GG385" s="80"/>
      <c r="GH385" s="80"/>
      <c r="GI385" s="80"/>
      <c r="GJ385" s="80"/>
      <c r="GK385" s="80"/>
    </row>
    <row r="386" ht="15.75" customHeight="1">
      <c r="A386" s="572"/>
      <c r="B386" s="572"/>
      <c r="C386" s="269"/>
      <c r="D386" s="269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  <c r="AA386" s="80"/>
      <c r="AB386" s="80"/>
      <c r="AC386" s="80"/>
      <c r="AD386" s="80"/>
      <c r="AE386" s="269"/>
      <c r="AF386" s="269"/>
      <c r="AG386" s="269"/>
      <c r="AH386" s="269"/>
      <c r="AI386" s="269"/>
      <c r="AJ386" s="269"/>
      <c r="AK386" s="269"/>
      <c r="AL386" s="269"/>
      <c r="AM386" s="269"/>
      <c r="AN386" s="269"/>
      <c r="AO386" s="269"/>
      <c r="AP386" s="269"/>
      <c r="AQ386" s="269"/>
      <c r="AR386" s="269"/>
      <c r="AS386" s="269"/>
      <c r="AT386" s="269"/>
      <c r="AU386" s="269"/>
      <c r="AV386" s="269"/>
      <c r="AW386" s="269"/>
      <c r="AX386" s="269"/>
      <c r="AY386" s="269"/>
      <c r="AZ386" s="269"/>
      <c r="BA386" s="269"/>
      <c r="BB386" s="269"/>
      <c r="BC386" s="269"/>
      <c r="BD386" s="269"/>
      <c r="BE386" s="269"/>
      <c r="BF386" s="269"/>
      <c r="BG386" s="269"/>
      <c r="BH386" s="80"/>
      <c r="BI386" s="269"/>
      <c r="BJ386" s="269"/>
      <c r="BK386" s="269"/>
      <c r="BL386" s="269"/>
      <c r="BM386" s="269"/>
      <c r="BN386" s="269"/>
      <c r="BO386" s="269"/>
      <c r="BP386" s="269"/>
      <c r="BQ386" s="269"/>
      <c r="BR386" s="269"/>
      <c r="BS386" s="269"/>
      <c r="BT386" s="269"/>
      <c r="BU386" s="269"/>
      <c r="BV386" s="269"/>
      <c r="BW386" s="269"/>
      <c r="BX386" s="269"/>
      <c r="BY386" s="269"/>
      <c r="BZ386" s="269"/>
      <c r="CA386" s="269"/>
      <c r="CB386" s="269"/>
      <c r="CC386" s="269"/>
      <c r="CD386" s="269"/>
      <c r="CE386" s="269"/>
      <c r="CF386" s="269"/>
      <c r="CG386" s="269"/>
      <c r="CH386" s="269"/>
      <c r="CI386" s="269"/>
      <c r="CJ386" s="269"/>
      <c r="CK386" s="269"/>
      <c r="CL386" s="269"/>
      <c r="CM386" s="269"/>
      <c r="CN386" s="269"/>
      <c r="CO386" s="269"/>
      <c r="CP386" s="269"/>
      <c r="CQ386" s="269"/>
      <c r="CR386" s="269"/>
      <c r="CS386" s="269"/>
      <c r="CT386" s="269"/>
      <c r="CU386" s="269"/>
      <c r="CV386" s="269"/>
      <c r="CW386" s="269"/>
      <c r="CX386" s="269"/>
      <c r="CY386" s="269"/>
      <c r="CZ386" s="269"/>
      <c r="DA386" s="269"/>
      <c r="DB386" s="269"/>
      <c r="DC386" s="269"/>
      <c r="DD386" s="269"/>
      <c r="DE386" s="269"/>
      <c r="DF386" s="269"/>
      <c r="DG386" s="269"/>
      <c r="DH386" s="269"/>
      <c r="DI386" s="269"/>
      <c r="DJ386" s="269"/>
      <c r="DK386" s="269"/>
      <c r="DL386" s="269"/>
      <c r="DM386" s="269"/>
      <c r="DN386" s="269"/>
      <c r="DO386" s="269"/>
      <c r="DP386" s="269"/>
      <c r="DQ386" s="269"/>
      <c r="DR386" s="269"/>
      <c r="DS386" s="269"/>
      <c r="DT386" s="269"/>
      <c r="DU386" s="269"/>
      <c r="DV386" s="269"/>
      <c r="DW386" s="269"/>
      <c r="DX386" s="269"/>
      <c r="DY386" s="269"/>
      <c r="DZ386" s="269"/>
      <c r="EA386" s="269"/>
      <c r="EB386" s="269"/>
      <c r="EC386" s="269"/>
      <c r="ED386" s="269"/>
      <c r="EE386" s="269"/>
      <c r="EF386" s="269"/>
      <c r="EG386" s="269"/>
      <c r="EH386" s="269"/>
      <c r="EI386" s="269"/>
      <c r="EJ386" s="269"/>
      <c r="EK386" s="269"/>
      <c r="EL386" s="269"/>
      <c r="EM386" s="269"/>
      <c r="EN386" s="269"/>
      <c r="EO386" s="269"/>
      <c r="EP386" s="269"/>
      <c r="EQ386" s="269"/>
      <c r="ER386" s="269"/>
      <c r="ES386" s="269"/>
      <c r="ET386" s="470"/>
      <c r="EU386" s="470"/>
      <c r="EV386" s="470"/>
      <c r="EW386" s="470"/>
      <c r="EX386" s="470"/>
      <c r="EY386" s="470"/>
      <c r="EZ386" s="470"/>
      <c r="FA386" s="470"/>
      <c r="FB386" s="470"/>
      <c r="FC386" s="470"/>
      <c r="FD386" s="470"/>
      <c r="FE386" s="470"/>
      <c r="FF386" s="470"/>
      <c r="FG386" s="470"/>
      <c r="FH386" s="470"/>
      <c r="FI386" s="470"/>
      <c r="FJ386" s="470"/>
      <c r="FK386" s="470"/>
      <c r="FL386" s="470"/>
      <c r="FM386" s="470"/>
      <c r="FN386" s="470"/>
      <c r="FO386" s="470"/>
      <c r="FP386" s="470"/>
      <c r="FQ386" s="269"/>
      <c r="FR386" s="543"/>
      <c r="FS386" s="269"/>
      <c r="FT386" s="544"/>
      <c r="FU386" s="545"/>
      <c r="FV386" s="80"/>
      <c r="FW386" s="80"/>
      <c r="FX386" s="80"/>
      <c r="FY386" s="80"/>
      <c r="FZ386" s="80"/>
      <c r="GA386" s="80"/>
      <c r="GB386" s="80"/>
      <c r="GC386" s="80"/>
      <c r="GD386" s="80"/>
      <c r="GE386" s="80"/>
      <c r="GF386" s="80"/>
      <c r="GG386" s="80"/>
      <c r="GH386" s="80"/>
      <c r="GI386" s="80"/>
      <c r="GJ386" s="80"/>
      <c r="GK386" s="80"/>
    </row>
    <row r="387" ht="15.75" customHeight="1">
      <c r="A387" s="572"/>
      <c r="B387" s="572"/>
      <c r="C387" s="269"/>
      <c r="D387" s="269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  <c r="AA387" s="80"/>
      <c r="AB387" s="80"/>
      <c r="AC387" s="80"/>
      <c r="AD387" s="80"/>
      <c r="AE387" s="269"/>
      <c r="AF387" s="269"/>
      <c r="AG387" s="269"/>
      <c r="AH387" s="269"/>
      <c r="AI387" s="269"/>
      <c r="AJ387" s="269"/>
      <c r="AK387" s="269"/>
      <c r="AL387" s="269"/>
      <c r="AM387" s="269"/>
      <c r="AN387" s="269"/>
      <c r="AO387" s="269"/>
      <c r="AP387" s="269"/>
      <c r="AQ387" s="269"/>
      <c r="AR387" s="269"/>
      <c r="AS387" s="269"/>
      <c r="AT387" s="269"/>
      <c r="AU387" s="269"/>
      <c r="AV387" s="269"/>
      <c r="AW387" s="269"/>
      <c r="AX387" s="269"/>
      <c r="AY387" s="269"/>
      <c r="AZ387" s="269"/>
      <c r="BA387" s="269"/>
      <c r="BB387" s="269"/>
      <c r="BC387" s="269"/>
      <c r="BD387" s="269"/>
      <c r="BE387" s="269"/>
      <c r="BF387" s="269"/>
      <c r="BG387" s="269"/>
      <c r="BH387" s="80"/>
      <c r="BI387" s="269"/>
      <c r="BJ387" s="269"/>
      <c r="BK387" s="269"/>
      <c r="BL387" s="269"/>
      <c r="BM387" s="269"/>
      <c r="BN387" s="269"/>
      <c r="BO387" s="269"/>
      <c r="BP387" s="269"/>
      <c r="BQ387" s="269"/>
      <c r="BR387" s="269"/>
      <c r="BS387" s="269"/>
      <c r="BT387" s="269"/>
      <c r="BU387" s="269"/>
      <c r="BV387" s="269"/>
      <c r="BW387" s="269"/>
      <c r="BX387" s="269"/>
      <c r="BY387" s="269"/>
      <c r="BZ387" s="269"/>
      <c r="CA387" s="269"/>
      <c r="CB387" s="269"/>
      <c r="CC387" s="269"/>
      <c r="CD387" s="269"/>
      <c r="CE387" s="269"/>
      <c r="CF387" s="269"/>
      <c r="CG387" s="269"/>
      <c r="CH387" s="269"/>
      <c r="CI387" s="269"/>
      <c r="CJ387" s="269"/>
      <c r="CK387" s="269"/>
      <c r="CL387" s="269"/>
      <c r="CM387" s="269"/>
      <c r="CN387" s="269"/>
      <c r="CO387" s="269"/>
      <c r="CP387" s="269"/>
      <c r="CQ387" s="269"/>
      <c r="CR387" s="269"/>
      <c r="CS387" s="269"/>
      <c r="CT387" s="269"/>
      <c r="CU387" s="269"/>
      <c r="CV387" s="269"/>
      <c r="CW387" s="269"/>
      <c r="CX387" s="269"/>
      <c r="CY387" s="269"/>
      <c r="CZ387" s="269"/>
      <c r="DA387" s="269"/>
      <c r="DB387" s="269"/>
      <c r="DC387" s="269"/>
      <c r="DD387" s="269"/>
      <c r="DE387" s="269"/>
      <c r="DF387" s="269"/>
      <c r="DG387" s="269"/>
      <c r="DH387" s="269"/>
      <c r="DI387" s="269"/>
      <c r="DJ387" s="269"/>
      <c r="DK387" s="269"/>
      <c r="DL387" s="269"/>
      <c r="DM387" s="269"/>
      <c r="DN387" s="269"/>
      <c r="DO387" s="269"/>
      <c r="DP387" s="269"/>
      <c r="DQ387" s="269"/>
      <c r="DR387" s="269"/>
      <c r="DS387" s="269"/>
      <c r="DT387" s="269"/>
      <c r="DU387" s="269"/>
      <c r="DV387" s="269"/>
      <c r="DW387" s="269"/>
      <c r="DX387" s="269"/>
      <c r="DY387" s="269"/>
      <c r="DZ387" s="269"/>
      <c r="EA387" s="269"/>
      <c r="EB387" s="269"/>
      <c r="EC387" s="269"/>
      <c r="ED387" s="269"/>
      <c r="EE387" s="269"/>
      <c r="EF387" s="269"/>
      <c r="EG387" s="269"/>
      <c r="EH387" s="269"/>
      <c r="EI387" s="269"/>
      <c r="EJ387" s="269"/>
      <c r="EK387" s="269"/>
      <c r="EL387" s="269"/>
      <c r="EM387" s="269"/>
      <c r="EN387" s="269"/>
      <c r="EO387" s="269"/>
      <c r="EP387" s="269"/>
      <c r="EQ387" s="269"/>
      <c r="ER387" s="269"/>
      <c r="ES387" s="269"/>
      <c r="ET387" s="470"/>
      <c r="EU387" s="470"/>
      <c r="EV387" s="470"/>
      <c r="EW387" s="470"/>
      <c r="EX387" s="470"/>
      <c r="EY387" s="470"/>
      <c r="EZ387" s="470"/>
      <c r="FA387" s="470"/>
      <c r="FB387" s="470"/>
      <c r="FC387" s="470"/>
      <c r="FD387" s="470"/>
      <c r="FE387" s="470"/>
      <c r="FF387" s="470"/>
      <c r="FG387" s="470"/>
      <c r="FH387" s="470"/>
      <c r="FI387" s="470"/>
      <c r="FJ387" s="470"/>
      <c r="FK387" s="470"/>
      <c r="FL387" s="470"/>
      <c r="FM387" s="470"/>
      <c r="FN387" s="470"/>
      <c r="FO387" s="470"/>
      <c r="FP387" s="470"/>
      <c r="FQ387" s="269"/>
      <c r="FR387" s="543"/>
      <c r="FS387" s="269"/>
      <c r="FT387" s="544"/>
      <c r="FU387" s="545"/>
      <c r="FV387" s="80"/>
      <c r="FW387" s="80"/>
      <c r="FX387" s="80"/>
      <c r="FY387" s="80"/>
      <c r="FZ387" s="80"/>
      <c r="GA387" s="80"/>
      <c r="GB387" s="80"/>
      <c r="GC387" s="80"/>
      <c r="GD387" s="80"/>
      <c r="GE387" s="80"/>
      <c r="GF387" s="80"/>
      <c r="GG387" s="80"/>
      <c r="GH387" s="80"/>
      <c r="GI387" s="80"/>
      <c r="GJ387" s="80"/>
      <c r="GK387" s="80"/>
    </row>
    <row r="388" ht="15.75" customHeight="1">
      <c r="A388" s="572"/>
      <c r="B388" s="572"/>
      <c r="C388" s="269"/>
      <c r="D388" s="269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  <c r="AA388" s="80"/>
      <c r="AB388" s="80"/>
      <c r="AC388" s="80"/>
      <c r="AD388" s="80"/>
      <c r="AE388" s="269"/>
      <c r="AF388" s="269"/>
      <c r="AG388" s="269"/>
      <c r="AH388" s="269"/>
      <c r="AI388" s="269"/>
      <c r="AJ388" s="269"/>
      <c r="AK388" s="269"/>
      <c r="AL388" s="269"/>
      <c r="AM388" s="269"/>
      <c r="AN388" s="269"/>
      <c r="AO388" s="269"/>
      <c r="AP388" s="269"/>
      <c r="AQ388" s="269"/>
      <c r="AR388" s="269"/>
      <c r="AS388" s="269"/>
      <c r="AT388" s="269"/>
      <c r="AU388" s="269"/>
      <c r="AV388" s="269"/>
      <c r="AW388" s="269"/>
      <c r="AX388" s="269"/>
      <c r="AY388" s="269"/>
      <c r="AZ388" s="269"/>
      <c r="BA388" s="269"/>
      <c r="BB388" s="269"/>
      <c r="BC388" s="269"/>
      <c r="BD388" s="269"/>
      <c r="BE388" s="269"/>
      <c r="BF388" s="269"/>
      <c r="BG388" s="269"/>
      <c r="BH388" s="80"/>
      <c r="BI388" s="269"/>
      <c r="BJ388" s="269"/>
      <c r="BK388" s="269"/>
      <c r="BL388" s="269"/>
      <c r="BM388" s="269"/>
      <c r="BN388" s="269"/>
      <c r="BO388" s="269"/>
      <c r="BP388" s="269"/>
      <c r="BQ388" s="269"/>
      <c r="BR388" s="269"/>
      <c r="BS388" s="269"/>
      <c r="BT388" s="269"/>
      <c r="BU388" s="269"/>
      <c r="BV388" s="269"/>
      <c r="BW388" s="269"/>
      <c r="BX388" s="269"/>
      <c r="BY388" s="269"/>
      <c r="BZ388" s="269"/>
      <c r="CA388" s="269"/>
      <c r="CB388" s="269"/>
      <c r="CC388" s="269"/>
      <c r="CD388" s="269"/>
      <c r="CE388" s="269"/>
      <c r="CF388" s="269"/>
      <c r="CG388" s="269"/>
      <c r="CH388" s="269"/>
      <c r="CI388" s="269"/>
      <c r="CJ388" s="269"/>
      <c r="CK388" s="269"/>
      <c r="CL388" s="269"/>
      <c r="CM388" s="269"/>
      <c r="CN388" s="269"/>
      <c r="CO388" s="269"/>
      <c r="CP388" s="269"/>
      <c r="CQ388" s="269"/>
      <c r="CR388" s="269"/>
      <c r="CS388" s="269"/>
      <c r="CT388" s="269"/>
      <c r="CU388" s="269"/>
      <c r="CV388" s="269"/>
      <c r="CW388" s="269"/>
      <c r="CX388" s="269"/>
      <c r="CY388" s="269"/>
      <c r="CZ388" s="269"/>
      <c r="DA388" s="269"/>
      <c r="DB388" s="269"/>
      <c r="DC388" s="269"/>
      <c r="DD388" s="269"/>
      <c r="DE388" s="269"/>
      <c r="DF388" s="269"/>
      <c r="DG388" s="269"/>
      <c r="DH388" s="269"/>
      <c r="DI388" s="269"/>
      <c r="DJ388" s="269"/>
      <c r="DK388" s="269"/>
      <c r="DL388" s="269"/>
      <c r="DM388" s="269"/>
      <c r="DN388" s="269"/>
      <c r="DO388" s="269"/>
      <c r="DP388" s="269"/>
      <c r="DQ388" s="269"/>
      <c r="DR388" s="269"/>
      <c r="DS388" s="269"/>
      <c r="DT388" s="269"/>
      <c r="DU388" s="269"/>
      <c r="DV388" s="269"/>
      <c r="DW388" s="269"/>
      <c r="DX388" s="269"/>
      <c r="DY388" s="269"/>
      <c r="DZ388" s="269"/>
      <c r="EA388" s="269"/>
      <c r="EB388" s="269"/>
      <c r="EC388" s="269"/>
      <c r="ED388" s="269"/>
      <c r="EE388" s="269"/>
      <c r="EF388" s="269"/>
      <c r="EG388" s="269"/>
      <c r="EH388" s="269"/>
      <c r="EI388" s="269"/>
      <c r="EJ388" s="269"/>
      <c r="EK388" s="269"/>
      <c r="EL388" s="269"/>
      <c r="EM388" s="269"/>
      <c r="EN388" s="269"/>
      <c r="EO388" s="269"/>
      <c r="EP388" s="269"/>
      <c r="EQ388" s="269"/>
      <c r="ER388" s="269"/>
      <c r="ES388" s="269"/>
      <c r="ET388" s="470"/>
      <c r="EU388" s="470"/>
      <c r="EV388" s="470"/>
      <c r="EW388" s="470"/>
      <c r="EX388" s="470"/>
      <c r="EY388" s="470"/>
      <c r="EZ388" s="470"/>
      <c r="FA388" s="470"/>
      <c r="FB388" s="470"/>
      <c r="FC388" s="470"/>
      <c r="FD388" s="470"/>
      <c r="FE388" s="470"/>
      <c r="FF388" s="470"/>
      <c r="FG388" s="470"/>
      <c r="FH388" s="470"/>
      <c r="FI388" s="470"/>
      <c r="FJ388" s="470"/>
      <c r="FK388" s="470"/>
      <c r="FL388" s="470"/>
      <c r="FM388" s="470"/>
      <c r="FN388" s="470"/>
      <c r="FO388" s="470"/>
      <c r="FP388" s="470"/>
      <c r="FQ388" s="269"/>
      <c r="FR388" s="543"/>
      <c r="FS388" s="269"/>
      <c r="FT388" s="544"/>
      <c r="FU388" s="545"/>
      <c r="FV388" s="80"/>
      <c r="FW388" s="80"/>
      <c r="FX388" s="80"/>
      <c r="FY388" s="80"/>
      <c r="FZ388" s="80"/>
      <c r="GA388" s="80"/>
      <c r="GB388" s="80"/>
      <c r="GC388" s="80"/>
      <c r="GD388" s="80"/>
      <c r="GE388" s="80"/>
      <c r="GF388" s="80"/>
      <c r="GG388" s="80"/>
      <c r="GH388" s="80"/>
      <c r="GI388" s="80"/>
      <c r="GJ388" s="80"/>
      <c r="GK388" s="80"/>
    </row>
    <row r="389" ht="15.75" customHeight="1">
      <c r="A389" s="572"/>
      <c r="B389" s="572"/>
      <c r="C389" s="269"/>
      <c r="D389" s="269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  <c r="AA389" s="80"/>
      <c r="AB389" s="80"/>
      <c r="AC389" s="80"/>
      <c r="AD389" s="80"/>
      <c r="AE389" s="269"/>
      <c r="AF389" s="269"/>
      <c r="AG389" s="269"/>
      <c r="AH389" s="269"/>
      <c r="AI389" s="269"/>
      <c r="AJ389" s="269"/>
      <c r="AK389" s="269"/>
      <c r="AL389" s="269"/>
      <c r="AM389" s="269"/>
      <c r="AN389" s="269"/>
      <c r="AO389" s="269"/>
      <c r="AP389" s="269"/>
      <c r="AQ389" s="269"/>
      <c r="AR389" s="269"/>
      <c r="AS389" s="269"/>
      <c r="AT389" s="269"/>
      <c r="AU389" s="269"/>
      <c r="AV389" s="269"/>
      <c r="AW389" s="269"/>
      <c r="AX389" s="269"/>
      <c r="AY389" s="269"/>
      <c r="AZ389" s="269"/>
      <c r="BA389" s="269"/>
      <c r="BB389" s="269"/>
      <c r="BC389" s="269"/>
      <c r="BD389" s="269"/>
      <c r="BE389" s="269"/>
      <c r="BF389" s="269"/>
      <c r="BG389" s="269"/>
      <c r="BH389" s="80"/>
      <c r="BI389" s="269"/>
      <c r="BJ389" s="269"/>
      <c r="BK389" s="269"/>
      <c r="BL389" s="269"/>
      <c r="BM389" s="269"/>
      <c r="BN389" s="269"/>
      <c r="BO389" s="269"/>
      <c r="BP389" s="269"/>
      <c r="BQ389" s="269"/>
      <c r="BR389" s="269"/>
      <c r="BS389" s="269"/>
      <c r="BT389" s="269"/>
      <c r="BU389" s="269"/>
      <c r="BV389" s="269"/>
      <c r="BW389" s="269"/>
      <c r="BX389" s="269"/>
      <c r="BY389" s="269"/>
      <c r="BZ389" s="269"/>
      <c r="CA389" s="269"/>
      <c r="CB389" s="269"/>
      <c r="CC389" s="269"/>
      <c r="CD389" s="269"/>
      <c r="CE389" s="269"/>
      <c r="CF389" s="269"/>
      <c r="CG389" s="269"/>
      <c r="CH389" s="269"/>
      <c r="CI389" s="269"/>
      <c r="CJ389" s="269"/>
      <c r="CK389" s="269"/>
      <c r="CL389" s="269"/>
      <c r="CM389" s="269"/>
      <c r="CN389" s="269"/>
      <c r="CO389" s="269"/>
      <c r="CP389" s="269"/>
      <c r="CQ389" s="269"/>
      <c r="CR389" s="269"/>
      <c r="CS389" s="269"/>
      <c r="CT389" s="269"/>
      <c r="CU389" s="269"/>
      <c r="CV389" s="269"/>
      <c r="CW389" s="269"/>
      <c r="CX389" s="269"/>
      <c r="CY389" s="269"/>
      <c r="CZ389" s="269"/>
      <c r="DA389" s="269"/>
      <c r="DB389" s="269"/>
      <c r="DC389" s="269"/>
      <c r="DD389" s="269"/>
      <c r="DE389" s="269"/>
      <c r="DF389" s="269"/>
      <c r="DG389" s="269"/>
      <c r="DH389" s="269"/>
      <c r="DI389" s="269"/>
      <c r="DJ389" s="269"/>
      <c r="DK389" s="269"/>
      <c r="DL389" s="269"/>
      <c r="DM389" s="269"/>
      <c r="DN389" s="269"/>
      <c r="DO389" s="269"/>
      <c r="DP389" s="269"/>
      <c r="DQ389" s="269"/>
      <c r="DR389" s="269"/>
      <c r="DS389" s="269"/>
      <c r="DT389" s="269"/>
      <c r="DU389" s="269"/>
      <c r="DV389" s="269"/>
      <c r="DW389" s="269"/>
      <c r="DX389" s="269"/>
      <c r="DY389" s="269"/>
      <c r="DZ389" s="269"/>
      <c r="EA389" s="269"/>
      <c r="EB389" s="269"/>
      <c r="EC389" s="269"/>
      <c r="ED389" s="269"/>
      <c r="EE389" s="269"/>
      <c r="EF389" s="269"/>
      <c r="EG389" s="269"/>
      <c r="EH389" s="269"/>
      <c r="EI389" s="269"/>
      <c r="EJ389" s="269"/>
      <c r="EK389" s="269"/>
      <c r="EL389" s="269"/>
      <c r="EM389" s="269"/>
      <c r="EN389" s="269"/>
      <c r="EO389" s="269"/>
      <c r="EP389" s="269"/>
      <c r="EQ389" s="269"/>
      <c r="ER389" s="269"/>
      <c r="ES389" s="269"/>
      <c r="ET389" s="470"/>
      <c r="EU389" s="470"/>
      <c r="EV389" s="470"/>
      <c r="EW389" s="470"/>
      <c r="EX389" s="470"/>
      <c r="EY389" s="470"/>
      <c r="EZ389" s="470"/>
      <c r="FA389" s="470"/>
      <c r="FB389" s="470"/>
      <c r="FC389" s="470"/>
      <c r="FD389" s="470"/>
      <c r="FE389" s="470"/>
      <c r="FF389" s="470"/>
      <c r="FG389" s="470"/>
      <c r="FH389" s="470"/>
      <c r="FI389" s="470"/>
      <c r="FJ389" s="470"/>
      <c r="FK389" s="470"/>
      <c r="FL389" s="470"/>
      <c r="FM389" s="470"/>
      <c r="FN389" s="470"/>
      <c r="FO389" s="470"/>
      <c r="FP389" s="470"/>
      <c r="FQ389" s="269"/>
      <c r="FR389" s="543"/>
      <c r="FS389" s="269"/>
      <c r="FT389" s="544"/>
      <c r="FU389" s="545"/>
      <c r="FV389" s="80"/>
      <c r="FW389" s="80"/>
      <c r="FX389" s="80"/>
      <c r="FY389" s="80"/>
      <c r="FZ389" s="80"/>
      <c r="GA389" s="80"/>
      <c r="GB389" s="80"/>
      <c r="GC389" s="80"/>
      <c r="GD389" s="80"/>
      <c r="GE389" s="80"/>
      <c r="GF389" s="80"/>
      <c r="GG389" s="80"/>
      <c r="GH389" s="80"/>
      <c r="GI389" s="80"/>
      <c r="GJ389" s="80"/>
      <c r="GK389" s="80"/>
    </row>
    <row r="390" ht="15.75" customHeight="1">
      <c r="A390" s="572"/>
      <c r="B390" s="572"/>
      <c r="C390" s="269"/>
      <c r="D390" s="269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  <c r="AA390" s="80"/>
      <c r="AB390" s="80"/>
      <c r="AC390" s="80"/>
      <c r="AD390" s="80"/>
      <c r="AE390" s="269"/>
      <c r="AF390" s="269"/>
      <c r="AG390" s="269"/>
      <c r="AH390" s="269"/>
      <c r="AI390" s="269"/>
      <c r="AJ390" s="269"/>
      <c r="AK390" s="269"/>
      <c r="AL390" s="269"/>
      <c r="AM390" s="269"/>
      <c r="AN390" s="269"/>
      <c r="AO390" s="269"/>
      <c r="AP390" s="269"/>
      <c r="AQ390" s="269"/>
      <c r="AR390" s="269"/>
      <c r="AS390" s="269"/>
      <c r="AT390" s="269"/>
      <c r="AU390" s="269"/>
      <c r="AV390" s="269"/>
      <c r="AW390" s="269"/>
      <c r="AX390" s="269"/>
      <c r="AY390" s="269"/>
      <c r="AZ390" s="269"/>
      <c r="BA390" s="269"/>
      <c r="BB390" s="269"/>
      <c r="BC390" s="269"/>
      <c r="BD390" s="269"/>
      <c r="BE390" s="269"/>
      <c r="BF390" s="269"/>
      <c r="BG390" s="269"/>
      <c r="BH390" s="80"/>
      <c r="BI390" s="269"/>
      <c r="BJ390" s="269"/>
      <c r="BK390" s="269"/>
      <c r="BL390" s="269"/>
      <c r="BM390" s="269"/>
      <c r="BN390" s="269"/>
      <c r="BO390" s="269"/>
      <c r="BP390" s="269"/>
      <c r="BQ390" s="269"/>
      <c r="BR390" s="269"/>
      <c r="BS390" s="269"/>
      <c r="BT390" s="269"/>
      <c r="BU390" s="269"/>
      <c r="BV390" s="269"/>
      <c r="BW390" s="269"/>
      <c r="BX390" s="269"/>
      <c r="BY390" s="269"/>
      <c r="BZ390" s="269"/>
      <c r="CA390" s="269"/>
      <c r="CB390" s="269"/>
      <c r="CC390" s="269"/>
      <c r="CD390" s="269"/>
      <c r="CE390" s="269"/>
      <c r="CF390" s="269"/>
      <c r="CG390" s="269"/>
      <c r="CH390" s="269"/>
      <c r="CI390" s="269"/>
      <c r="CJ390" s="269"/>
      <c r="CK390" s="269"/>
      <c r="CL390" s="269"/>
      <c r="CM390" s="269"/>
      <c r="CN390" s="269"/>
      <c r="CO390" s="269"/>
      <c r="CP390" s="269"/>
      <c r="CQ390" s="269"/>
      <c r="CR390" s="269"/>
      <c r="CS390" s="269"/>
      <c r="CT390" s="269"/>
      <c r="CU390" s="269"/>
      <c r="CV390" s="269"/>
      <c r="CW390" s="269"/>
      <c r="CX390" s="269"/>
      <c r="CY390" s="269"/>
      <c r="CZ390" s="269"/>
      <c r="DA390" s="269"/>
      <c r="DB390" s="269"/>
      <c r="DC390" s="269"/>
      <c r="DD390" s="269"/>
      <c r="DE390" s="269"/>
      <c r="DF390" s="269"/>
      <c r="DG390" s="269"/>
      <c r="DH390" s="269"/>
      <c r="DI390" s="269"/>
      <c r="DJ390" s="269"/>
      <c r="DK390" s="269"/>
      <c r="DL390" s="269"/>
      <c r="DM390" s="269"/>
      <c r="DN390" s="269"/>
      <c r="DO390" s="269"/>
      <c r="DP390" s="269"/>
      <c r="DQ390" s="269"/>
      <c r="DR390" s="269"/>
      <c r="DS390" s="269"/>
      <c r="DT390" s="269"/>
      <c r="DU390" s="269"/>
      <c r="DV390" s="269"/>
      <c r="DW390" s="269"/>
      <c r="DX390" s="269"/>
      <c r="DY390" s="269"/>
      <c r="DZ390" s="269"/>
      <c r="EA390" s="269"/>
      <c r="EB390" s="269"/>
      <c r="EC390" s="269"/>
      <c r="ED390" s="269"/>
      <c r="EE390" s="269"/>
      <c r="EF390" s="269"/>
      <c r="EG390" s="269"/>
      <c r="EH390" s="269"/>
      <c r="EI390" s="269"/>
      <c r="EJ390" s="269"/>
      <c r="EK390" s="269"/>
      <c r="EL390" s="269"/>
      <c r="EM390" s="269"/>
      <c r="EN390" s="269"/>
      <c r="EO390" s="269"/>
      <c r="EP390" s="269"/>
      <c r="EQ390" s="269"/>
      <c r="ER390" s="269"/>
      <c r="ES390" s="269"/>
      <c r="ET390" s="470"/>
      <c r="EU390" s="470"/>
      <c r="EV390" s="470"/>
      <c r="EW390" s="470"/>
      <c r="EX390" s="470"/>
      <c r="EY390" s="470"/>
      <c r="EZ390" s="470"/>
      <c r="FA390" s="470"/>
      <c r="FB390" s="470"/>
      <c r="FC390" s="470"/>
      <c r="FD390" s="470"/>
      <c r="FE390" s="470"/>
      <c r="FF390" s="470"/>
      <c r="FG390" s="470"/>
      <c r="FH390" s="470"/>
      <c r="FI390" s="470"/>
      <c r="FJ390" s="470"/>
      <c r="FK390" s="470"/>
      <c r="FL390" s="470"/>
      <c r="FM390" s="470"/>
      <c r="FN390" s="470"/>
      <c r="FO390" s="470"/>
      <c r="FP390" s="470"/>
      <c r="FQ390" s="269"/>
      <c r="FR390" s="543"/>
      <c r="FS390" s="269"/>
      <c r="FT390" s="544"/>
      <c r="FU390" s="545"/>
      <c r="FV390" s="80"/>
      <c r="FW390" s="80"/>
      <c r="FX390" s="80"/>
      <c r="FY390" s="80"/>
      <c r="FZ390" s="80"/>
      <c r="GA390" s="80"/>
      <c r="GB390" s="80"/>
      <c r="GC390" s="80"/>
      <c r="GD390" s="80"/>
      <c r="GE390" s="80"/>
      <c r="GF390" s="80"/>
      <c r="GG390" s="80"/>
      <c r="GH390" s="80"/>
      <c r="GI390" s="80"/>
      <c r="GJ390" s="80"/>
      <c r="GK390" s="80"/>
    </row>
    <row r="391" ht="15.75" customHeight="1">
      <c r="A391" s="572"/>
      <c r="B391" s="572"/>
      <c r="C391" s="269"/>
      <c r="D391" s="269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  <c r="AA391" s="80"/>
      <c r="AB391" s="80"/>
      <c r="AC391" s="80"/>
      <c r="AD391" s="80"/>
      <c r="AE391" s="269"/>
      <c r="AF391" s="269"/>
      <c r="AG391" s="269"/>
      <c r="AH391" s="269"/>
      <c r="AI391" s="269"/>
      <c r="AJ391" s="269"/>
      <c r="AK391" s="269"/>
      <c r="AL391" s="269"/>
      <c r="AM391" s="269"/>
      <c r="AN391" s="269"/>
      <c r="AO391" s="269"/>
      <c r="AP391" s="269"/>
      <c r="AQ391" s="269"/>
      <c r="AR391" s="269"/>
      <c r="AS391" s="269"/>
      <c r="AT391" s="269"/>
      <c r="AU391" s="269"/>
      <c r="AV391" s="269"/>
      <c r="AW391" s="269"/>
      <c r="AX391" s="269"/>
      <c r="AY391" s="269"/>
      <c r="AZ391" s="269"/>
      <c r="BA391" s="269"/>
      <c r="BB391" s="269"/>
      <c r="BC391" s="269"/>
      <c r="BD391" s="269"/>
      <c r="BE391" s="269"/>
      <c r="BF391" s="269"/>
      <c r="BG391" s="269"/>
      <c r="BH391" s="80"/>
      <c r="BI391" s="269"/>
      <c r="BJ391" s="269"/>
      <c r="BK391" s="269"/>
      <c r="BL391" s="269"/>
      <c r="BM391" s="269"/>
      <c r="BN391" s="269"/>
      <c r="BO391" s="269"/>
      <c r="BP391" s="269"/>
      <c r="BQ391" s="269"/>
      <c r="BR391" s="269"/>
      <c r="BS391" s="269"/>
      <c r="BT391" s="269"/>
      <c r="BU391" s="269"/>
      <c r="BV391" s="269"/>
      <c r="BW391" s="269"/>
      <c r="BX391" s="269"/>
      <c r="BY391" s="269"/>
      <c r="BZ391" s="269"/>
      <c r="CA391" s="269"/>
      <c r="CB391" s="269"/>
      <c r="CC391" s="269"/>
      <c r="CD391" s="269"/>
      <c r="CE391" s="269"/>
      <c r="CF391" s="269"/>
      <c r="CG391" s="269"/>
      <c r="CH391" s="269"/>
      <c r="CI391" s="269"/>
      <c r="CJ391" s="269"/>
      <c r="CK391" s="269"/>
      <c r="CL391" s="269"/>
      <c r="CM391" s="269"/>
      <c r="CN391" s="269"/>
      <c r="CO391" s="269"/>
      <c r="CP391" s="269"/>
      <c r="CQ391" s="269"/>
      <c r="CR391" s="269"/>
      <c r="CS391" s="269"/>
      <c r="CT391" s="269"/>
      <c r="CU391" s="269"/>
      <c r="CV391" s="269"/>
      <c r="CW391" s="269"/>
      <c r="CX391" s="269"/>
      <c r="CY391" s="269"/>
      <c r="CZ391" s="269"/>
      <c r="DA391" s="269"/>
      <c r="DB391" s="269"/>
      <c r="DC391" s="269"/>
      <c r="DD391" s="269"/>
      <c r="DE391" s="269"/>
      <c r="DF391" s="269"/>
      <c r="DG391" s="269"/>
      <c r="DH391" s="269"/>
      <c r="DI391" s="269"/>
      <c r="DJ391" s="269"/>
      <c r="DK391" s="269"/>
      <c r="DL391" s="269"/>
      <c r="DM391" s="269"/>
      <c r="DN391" s="269"/>
      <c r="DO391" s="269"/>
      <c r="DP391" s="269"/>
      <c r="DQ391" s="269"/>
      <c r="DR391" s="269"/>
      <c r="DS391" s="269"/>
      <c r="DT391" s="269"/>
      <c r="DU391" s="269"/>
      <c r="DV391" s="269"/>
      <c r="DW391" s="269"/>
      <c r="DX391" s="269"/>
      <c r="DY391" s="269"/>
      <c r="DZ391" s="269"/>
      <c r="EA391" s="269"/>
      <c r="EB391" s="269"/>
      <c r="EC391" s="269"/>
      <c r="ED391" s="269"/>
      <c r="EE391" s="269"/>
      <c r="EF391" s="269"/>
      <c r="EG391" s="269"/>
      <c r="EH391" s="269"/>
      <c r="EI391" s="269"/>
      <c r="EJ391" s="269"/>
      <c r="EK391" s="269"/>
      <c r="EL391" s="269"/>
      <c r="EM391" s="269"/>
      <c r="EN391" s="269"/>
      <c r="EO391" s="269"/>
      <c r="EP391" s="269"/>
      <c r="EQ391" s="269"/>
      <c r="ER391" s="269"/>
      <c r="ES391" s="269"/>
      <c r="ET391" s="470"/>
      <c r="EU391" s="470"/>
      <c r="EV391" s="470"/>
      <c r="EW391" s="470"/>
      <c r="EX391" s="470"/>
      <c r="EY391" s="470"/>
      <c r="EZ391" s="470"/>
      <c r="FA391" s="470"/>
      <c r="FB391" s="470"/>
      <c r="FC391" s="470"/>
      <c r="FD391" s="470"/>
      <c r="FE391" s="470"/>
      <c r="FF391" s="470"/>
      <c r="FG391" s="470"/>
      <c r="FH391" s="470"/>
      <c r="FI391" s="470"/>
      <c r="FJ391" s="470"/>
      <c r="FK391" s="470"/>
      <c r="FL391" s="470"/>
      <c r="FM391" s="470"/>
      <c r="FN391" s="470"/>
      <c r="FO391" s="470"/>
      <c r="FP391" s="470"/>
      <c r="FQ391" s="269"/>
      <c r="FR391" s="543"/>
      <c r="FS391" s="269"/>
      <c r="FT391" s="544"/>
      <c r="FU391" s="545"/>
      <c r="FV391" s="80"/>
      <c r="FW391" s="80"/>
      <c r="FX391" s="80"/>
      <c r="FY391" s="80"/>
      <c r="FZ391" s="80"/>
      <c r="GA391" s="80"/>
      <c r="GB391" s="80"/>
      <c r="GC391" s="80"/>
      <c r="GD391" s="80"/>
      <c r="GE391" s="80"/>
      <c r="GF391" s="80"/>
      <c r="GG391" s="80"/>
      <c r="GH391" s="80"/>
      <c r="GI391" s="80"/>
      <c r="GJ391" s="80"/>
      <c r="GK391" s="80"/>
    </row>
    <row r="392" ht="15.75" customHeight="1">
      <c r="A392" s="572"/>
      <c r="B392" s="572"/>
      <c r="C392" s="269"/>
      <c r="D392" s="269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  <c r="AA392" s="80"/>
      <c r="AB392" s="80"/>
      <c r="AC392" s="80"/>
      <c r="AD392" s="80"/>
      <c r="AE392" s="269"/>
      <c r="AF392" s="269"/>
      <c r="AG392" s="269"/>
      <c r="AH392" s="269"/>
      <c r="AI392" s="269"/>
      <c r="AJ392" s="269"/>
      <c r="AK392" s="269"/>
      <c r="AL392" s="269"/>
      <c r="AM392" s="269"/>
      <c r="AN392" s="269"/>
      <c r="AO392" s="269"/>
      <c r="AP392" s="269"/>
      <c r="AQ392" s="269"/>
      <c r="AR392" s="269"/>
      <c r="AS392" s="269"/>
      <c r="AT392" s="269"/>
      <c r="AU392" s="269"/>
      <c r="AV392" s="269"/>
      <c r="AW392" s="269"/>
      <c r="AX392" s="269"/>
      <c r="AY392" s="269"/>
      <c r="AZ392" s="269"/>
      <c r="BA392" s="269"/>
      <c r="BB392" s="269"/>
      <c r="BC392" s="269"/>
      <c r="BD392" s="269"/>
      <c r="BE392" s="269"/>
      <c r="BF392" s="269"/>
      <c r="BG392" s="269"/>
      <c r="BH392" s="80"/>
      <c r="BI392" s="269"/>
      <c r="BJ392" s="269"/>
      <c r="BK392" s="269"/>
      <c r="BL392" s="269"/>
      <c r="BM392" s="269"/>
      <c r="BN392" s="269"/>
      <c r="BO392" s="269"/>
      <c r="BP392" s="269"/>
      <c r="BQ392" s="269"/>
      <c r="BR392" s="269"/>
      <c r="BS392" s="269"/>
      <c r="BT392" s="269"/>
      <c r="BU392" s="269"/>
      <c r="BV392" s="269"/>
      <c r="BW392" s="269"/>
      <c r="BX392" s="269"/>
      <c r="BY392" s="269"/>
      <c r="BZ392" s="269"/>
      <c r="CA392" s="269"/>
      <c r="CB392" s="269"/>
      <c r="CC392" s="269"/>
      <c r="CD392" s="269"/>
      <c r="CE392" s="269"/>
      <c r="CF392" s="269"/>
      <c r="CG392" s="269"/>
      <c r="CH392" s="269"/>
      <c r="CI392" s="269"/>
      <c r="CJ392" s="269"/>
      <c r="CK392" s="269"/>
      <c r="CL392" s="269"/>
      <c r="CM392" s="269"/>
      <c r="CN392" s="269"/>
      <c r="CO392" s="269"/>
      <c r="CP392" s="269"/>
      <c r="CQ392" s="269"/>
      <c r="CR392" s="269"/>
      <c r="CS392" s="269"/>
      <c r="CT392" s="269"/>
      <c r="CU392" s="269"/>
      <c r="CV392" s="269"/>
      <c r="CW392" s="269"/>
      <c r="CX392" s="269"/>
      <c r="CY392" s="269"/>
      <c r="CZ392" s="269"/>
      <c r="DA392" s="269"/>
      <c r="DB392" s="269"/>
      <c r="DC392" s="269"/>
      <c r="DD392" s="269"/>
      <c r="DE392" s="269"/>
      <c r="DF392" s="269"/>
      <c r="DG392" s="269"/>
      <c r="DH392" s="269"/>
      <c r="DI392" s="269"/>
      <c r="DJ392" s="269"/>
      <c r="DK392" s="269"/>
      <c r="DL392" s="269"/>
      <c r="DM392" s="269"/>
      <c r="DN392" s="269"/>
      <c r="DO392" s="269"/>
      <c r="DP392" s="269"/>
      <c r="DQ392" s="269"/>
      <c r="DR392" s="269"/>
      <c r="DS392" s="269"/>
      <c r="DT392" s="269"/>
      <c r="DU392" s="269"/>
      <c r="DV392" s="269"/>
      <c r="DW392" s="269"/>
      <c r="DX392" s="269"/>
      <c r="DY392" s="269"/>
      <c r="DZ392" s="269"/>
      <c r="EA392" s="269"/>
      <c r="EB392" s="269"/>
      <c r="EC392" s="269"/>
      <c r="ED392" s="269"/>
      <c r="EE392" s="269"/>
      <c r="EF392" s="269"/>
      <c r="EG392" s="269"/>
      <c r="EH392" s="269"/>
      <c r="EI392" s="269"/>
      <c r="EJ392" s="269"/>
      <c r="EK392" s="269"/>
      <c r="EL392" s="269"/>
      <c r="EM392" s="269"/>
      <c r="EN392" s="269"/>
      <c r="EO392" s="269"/>
      <c r="EP392" s="269"/>
      <c r="EQ392" s="269"/>
      <c r="ER392" s="269"/>
      <c r="ES392" s="269"/>
      <c r="ET392" s="470"/>
      <c r="EU392" s="470"/>
      <c r="EV392" s="470"/>
      <c r="EW392" s="470"/>
      <c r="EX392" s="470"/>
      <c r="EY392" s="470"/>
      <c r="EZ392" s="470"/>
      <c r="FA392" s="470"/>
      <c r="FB392" s="470"/>
      <c r="FC392" s="470"/>
      <c r="FD392" s="470"/>
      <c r="FE392" s="470"/>
      <c r="FF392" s="470"/>
      <c r="FG392" s="470"/>
      <c r="FH392" s="470"/>
      <c r="FI392" s="470"/>
      <c r="FJ392" s="470"/>
      <c r="FK392" s="470"/>
      <c r="FL392" s="470"/>
      <c r="FM392" s="470"/>
      <c r="FN392" s="470"/>
      <c r="FO392" s="470"/>
      <c r="FP392" s="470"/>
      <c r="FQ392" s="269"/>
      <c r="FR392" s="543"/>
      <c r="FS392" s="269"/>
      <c r="FT392" s="544"/>
      <c r="FU392" s="545"/>
      <c r="FV392" s="80"/>
      <c r="FW392" s="80"/>
      <c r="FX392" s="80"/>
      <c r="FY392" s="80"/>
      <c r="FZ392" s="80"/>
      <c r="GA392" s="80"/>
      <c r="GB392" s="80"/>
      <c r="GC392" s="80"/>
      <c r="GD392" s="80"/>
      <c r="GE392" s="80"/>
      <c r="GF392" s="80"/>
      <c r="GG392" s="80"/>
      <c r="GH392" s="80"/>
      <c r="GI392" s="80"/>
      <c r="GJ392" s="80"/>
      <c r="GK392" s="80"/>
    </row>
    <row r="393" ht="15.75" customHeight="1">
      <c r="A393" s="572"/>
      <c r="B393" s="572"/>
      <c r="C393" s="269"/>
      <c r="D393" s="269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  <c r="AA393" s="80"/>
      <c r="AB393" s="80"/>
      <c r="AC393" s="80"/>
      <c r="AD393" s="80"/>
      <c r="AE393" s="269"/>
      <c r="AF393" s="269"/>
      <c r="AG393" s="269"/>
      <c r="AH393" s="269"/>
      <c r="AI393" s="269"/>
      <c r="AJ393" s="269"/>
      <c r="AK393" s="269"/>
      <c r="AL393" s="269"/>
      <c r="AM393" s="269"/>
      <c r="AN393" s="269"/>
      <c r="AO393" s="269"/>
      <c r="AP393" s="269"/>
      <c r="AQ393" s="269"/>
      <c r="AR393" s="269"/>
      <c r="AS393" s="269"/>
      <c r="AT393" s="269"/>
      <c r="AU393" s="269"/>
      <c r="AV393" s="269"/>
      <c r="AW393" s="269"/>
      <c r="AX393" s="269"/>
      <c r="AY393" s="269"/>
      <c r="AZ393" s="269"/>
      <c r="BA393" s="269"/>
      <c r="BB393" s="269"/>
      <c r="BC393" s="269"/>
      <c r="BD393" s="269"/>
      <c r="BE393" s="269"/>
      <c r="BF393" s="269"/>
      <c r="BG393" s="269"/>
      <c r="BH393" s="80"/>
      <c r="BI393" s="269"/>
      <c r="BJ393" s="269"/>
      <c r="BK393" s="269"/>
      <c r="BL393" s="269"/>
      <c r="BM393" s="269"/>
      <c r="BN393" s="269"/>
      <c r="BO393" s="269"/>
      <c r="BP393" s="269"/>
      <c r="BQ393" s="269"/>
      <c r="BR393" s="269"/>
      <c r="BS393" s="269"/>
      <c r="BT393" s="269"/>
      <c r="BU393" s="269"/>
      <c r="BV393" s="269"/>
      <c r="BW393" s="269"/>
      <c r="BX393" s="269"/>
      <c r="BY393" s="269"/>
      <c r="BZ393" s="269"/>
      <c r="CA393" s="269"/>
      <c r="CB393" s="269"/>
      <c r="CC393" s="269"/>
      <c r="CD393" s="269"/>
      <c r="CE393" s="269"/>
      <c r="CF393" s="269"/>
      <c r="CG393" s="269"/>
      <c r="CH393" s="269"/>
      <c r="CI393" s="269"/>
      <c r="CJ393" s="269"/>
      <c r="CK393" s="269"/>
      <c r="CL393" s="269"/>
      <c r="CM393" s="269"/>
      <c r="CN393" s="269"/>
      <c r="CO393" s="269"/>
      <c r="CP393" s="269"/>
      <c r="CQ393" s="269"/>
      <c r="CR393" s="269"/>
      <c r="CS393" s="269"/>
      <c r="CT393" s="269"/>
      <c r="CU393" s="269"/>
      <c r="CV393" s="269"/>
      <c r="CW393" s="269"/>
      <c r="CX393" s="269"/>
      <c r="CY393" s="269"/>
      <c r="CZ393" s="269"/>
      <c r="DA393" s="269"/>
      <c r="DB393" s="269"/>
      <c r="DC393" s="269"/>
      <c r="DD393" s="269"/>
      <c r="DE393" s="269"/>
      <c r="DF393" s="269"/>
      <c r="DG393" s="269"/>
      <c r="DH393" s="269"/>
      <c r="DI393" s="269"/>
      <c r="DJ393" s="269"/>
      <c r="DK393" s="269"/>
      <c r="DL393" s="269"/>
      <c r="DM393" s="269"/>
      <c r="DN393" s="269"/>
      <c r="DO393" s="269"/>
      <c r="DP393" s="269"/>
      <c r="DQ393" s="269"/>
      <c r="DR393" s="269"/>
      <c r="DS393" s="269"/>
      <c r="DT393" s="269"/>
      <c r="DU393" s="269"/>
      <c r="DV393" s="269"/>
      <c r="DW393" s="269"/>
      <c r="DX393" s="269"/>
      <c r="DY393" s="269"/>
      <c r="DZ393" s="269"/>
      <c r="EA393" s="269"/>
      <c r="EB393" s="269"/>
      <c r="EC393" s="269"/>
      <c r="ED393" s="269"/>
      <c r="EE393" s="269"/>
      <c r="EF393" s="269"/>
      <c r="EG393" s="269"/>
      <c r="EH393" s="269"/>
      <c r="EI393" s="269"/>
      <c r="EJ393" s="269"/>
      <c r="EK393" s="269"/>
      <c r="EL393" s="269"/>
      <c r="EM393" s="269"/>
      <c r="EN393" s="269"/>
      <c r="EO393" s="269"/>
      <c r="EP393" s="269"/>
      <c r="EQ393" s="269"/>
      <c r="ER393" s="269"/>
      <c r="ES393" s="269"/>
      <c r="ET393" s="470"/>
      <c r="EU393" s="470"/>
      <c r="EV393" s="470"/>
      <c r="EW393" s="470"/>
      <c r="EX393" s="470"/>
      <c r="EY393" s="470"/>
      <c r="EZ393" s="470"/>
      <c r="FA393" s="470"/>
      <c r="FB393" s="470"/>
      <c r="FC393" s="470"/>
      <c r="FD393" s="470"/>
      <c r="FE393" s="470"/>
      <c r="FF393" s="470"/>
      <c r="FG393" s="470"/>
      <c r="FH393" s="470"/>
      <c r="FI393" s="470"/>
      <c r="FJ393" s="470"/>
      <c r="FK393" s="470"/>
      <c r="FL393" s="470"/>
      <c r="FM393" s="470"/>
      <c r="FN393" s="470"/>
      <c r="FO393" s="470"/>
      <c r="FP393" s="470"/>
      <c r="FQ393" s="269"/>
      <c r="FR393" s="543"/>
      <c r="FS393" s="269"/>
      <c r="FT393" s="544"/>
      <c r="FU393" s="545"/>
      <c r="FV393" s="80"/>
      <c r="FW393" s="80"/>
      <c r="FX393" s="80"/>
      <c r="FY393" s="80"/>
      <c r="FZ393" s="80"/>
      <c r="GA393" s="80"/>
      <c r="GB393" s="80"/>
      <c r="GC393" s="80"/>
      <c r="GD393" s="80"/>
      <c r="GE393" s="80"/>
      <c r="GF393" s="80"/>
      <c r="GG393" s="80"/>
      <c r="GH393" s="80"/>
      <c r="GI393" s="80"/>
      <c r="GJ393" s="80"/>
      <c r="GK393" s="80"/>
    </row>
    <row r="394" ht="15.75" customHeight="1">
      <c r="A394" s="572"/>
      <c r="B394" s="572"/>
      <c r="C394" s="269"/>
      <c r="D394" s="269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  <c r="AA394" s="80"/>
      <c r="AB394" s="80"/>
      <c r="AC394" s="80"/>
      <c r="AD394" s="80"/>
      <c r="AE394" s="269"/>
      <c r="AF394" s="269"/>
      <c r="AG394" s="269"/>
      <c r="AH394" s="269"/>
      <c r="AI394" s="269"/>
      <c r="AJ394" s="269"/>
      <c r="AK394" s="269"/>
      <c r="AL394" s="269"/>
      <c r="AM394" s="269"/>
      <c r="AN394" s="269"/>
      <c r="AO394" s="269"/>
      <c r="AP394" s="269"/>
      <c r="AQ394" s="269"/>
      <c r="AR394" s="269"/>
      <c r="AS394" s="269"/>
      <c r="AT394" s="269"/>
      <c r="AU394" s="269"/>
      <c r="AV394" s="269"/>
      <c r="AW394" s="269"/>
      <c r="AX394" s="269"/>
      <c r="AY394" s="269"/>
      <c r="AZ394" s="269"/>
      <c r="BA394" s="269"/>
      <c r="BB394" s="269"/>
      <c r="BC394" s="269"/>
      <c r="BD394" s="269"/>
      <c r="BE394" s="269"/>
      <c r="BF394" s="269"/>
      <c r="BG394" s="269"/>
      <c r="BH394" s="80"/>
      <c r="BI394" s="269"/>
      <c r="BJ394" s="269"/>
      <c r="BK394" s="269"/>
      <c r="BL394" s="269"/>
      <c r="BM394" s="269"/>
      <c r="BN394" s="269"/>
      <c r="BO394" s="269"/>
      <c r="BP394" s="269"/>
      <c r="BQ394" s="269"/>
      <c r="BR394" s="269"/>
      <c r="BS394" s="269"/>
      <c r="BT394" s="269"/>
      <c r="BU394" s="269"/>
      <c r="BV394" s="269"/>
      <c r="BW394" s="269"/>
      <c r="BX394" s="269"/>
      <c r="BY394" s="269"/>
      <c r="BZ394" s="269"/>
      <c r="CA394" s="269"/>
      <c r="CB394" s="269"/>
      <c r="CC394" s="269"/>
      <c r="CD394" s="269"/>
      <c r="CE394" s="269"/>
      <c r="CF394" s="269"/>
      <c r="CG394" s="269"/>
      <c r="CH394" s="269"/>
      <c r="CI394" s="269"/>
      <c r="CJ394" s="269"/>
      <c r="CK394" s="269"/>
      <c r="CL394" s="269"/>
      <c r="CM394" s="269"/>
      <c r="CN394" s="269"/>
      <c r="CO394" s="269"/>
      <c r="CP394" s="269"/>
      <c r="CQ394" s="269"/>
      <c r="CR394" s="269"/>
      <c r="CS394" s="269"/>
      <c r="CT394" s="269"/>
      <c r="CU394" s="269"/>
      <c r="CV394" s="269"/>
      <c r="CW394" s="269"/>
      <c r="CX394" s="269"/>
      <c r="CY394" s="269"/>
      <c r="CZ394" s="269"/>
      <c r="DA394" s="269"/>
      <c r="DB394" s="269"/>
      <c r="DC394" s="269"/>
      <c r="DD394" s="269"/>
      <c r="DE394" s="269"/>
      <c r="DF394" s="269"/>
      <c r="DG394" s="269"/>
      <c r="DH394" s="269"/>
      <c r="DI394" s="269"/>
      <c r="DJ394" s="269"/>
      <c r="DK394" s="269"/>
      <c r="DL394" s="269"/>
      <c r="DM394" s="269"/>
      <c r="DN394" s="269"/>
      <c r="DO394" s="269"/>
      <c r="DP394" s="269"/>
      <c r="DQ394" s="269"/>
      <c r="DR394" s="269"/>
      <c r="DS394" s="269"/>
      <c r="DT394" s="269"/>
      <c r="DU394" s="269"/>
      <c r="DV394" s="269"/>
      <c r="DW394" s="269"/>
      <c r="DX394" s="269"/>
      <c r="DY394" s="269"/>
      <c r="DZ394" s="269"/>
      <c r="EA394" s="269"/>
      <c r="EB394" s="269"/>
      <c r="EC394" s="269"/>
      <c r="ED394" s="269"/>
      <c r="EE394" s="269"/>
      <c r="EF394" s="269"/>
      <c r="EG394" s="269"/>
      <c r="EH394" s="269"/>
      <c r="EI394" s="269"/>
      <c r="EJ394" s="269"/>
      <c r="EK394" s="269"/>
      <c r="EL394" s="269"/>
      <c r="EM394" s="269"/>
      <c r="EN394" s="269"/>
      <c r="EO394" s="269"/>
      <c r="EP394" s="269"/>
      <c r="EQ394" s="269"/>
      <c r="ER394" s="269"/>
      <c r="ES394" s="269"/>
      <c r="ET394" s="470"/>
      <c r="EU394" s="470"/>
      <c r="EV394" s="470"/>
      <c r="EW394" s="470"/>
      <c r="EX394" s="470"/>
      <c r="EY394" s="470"/>
      <c r="EZ394" s="470"/>
      <c r="FA394" s="470"/>
      <c r="FB394" s="470"/>
      <c r="FC394" s="470"/>
      <c r="FD394" s="470"/>
      <c r="FE394" s="470"/>
      <c r="FF394" s="470"/>
      <c r="FG394" s="470"/>
      <c r="FH394" s="470"/>
      <c r="FI394" s="470"/>
      <c r="FJ394" s="470"/>
      <c r="FK394" s="470"/>
      <c r="FL394" s="470"/>
      <c r="FM394" s="470"/>
      <c r="FN394" s="470"/>
      <c r="FO394" s="470"/>
      <c r="FP394" s="470"/>
      <c r="FQ394" s="269"/>
      <c r="FR394" s="543"/>
      <c r="FS394" s="269"/>
      <c r="FT394" s="544"/>
      <c r="FU394" s="545"/>
      <c r="FV394" s="80"/>
      <c r="FW394" s="80"/>
      <c r="FX394" s="80"/>
      <c r="FY394" s="80"/>
      <c r="FZ394" s="80"/>
      <c r="GA394" s="80"/>
      <c r="GB394" s="80"/>
      <c r="GC394" s="80"/>
      <c r="GD394" s="80"/>
      <c r="GE394" s="80"/>
      <c r="GF394" s="80"/>
      <c r="GG394" s="80"/>
      <c r="GH394" s="80"/>
      <c r="GI394" s="80"/>
      <c r="GJ394" s="80"/>
      <c r="GK394" s="80"/>
    </row>
    <row r="395" ht="15.75" customHeight="1">
      <c r="A395" s="572"/>
      <c r="B395" s="572"/>
      <c r="C395" s="269"/>
      <c r="D395" s="269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  <c r="AA395" s="80"/>
      <c r="AB395" s="80"/>
      <c r="AC395" s="80"/>
      <c r="AD395" s="80"/>
      <c r="AE395" s="269"/>
      <c r="AF395" s="269"/>
      <c r="AG395" s="269"/>
      <c r="AH395" s="269"/>
      <c r="AI395" s="269"/>
      <c r="AJ395" s="269"/>
      <c r="AK395" s="269"/>
      <c r="AL395" s="269"/>
      <c r="AM395" s="269"/>
      <c r="AN395" s="269"/>
      <c r="AO395" s="269"/>
      <c r="AP395" s="269"/>
      <c r="AQ395" s="269"/>
      <c r="AR395" s="269"/>
      <c r="AS395" s="269"/>
      <c r="AT395" s="269"/>
      <c r="AU395" s="269"/>
      <c r="AV395" s="269"/>
      <c r="AW395" s="269"/>
      <c r="AX395" s="269"/>
      <c r="AY395" s="269"/>
      <c r="AZ395" s="269"/>
      <c r="BA395" s="269"/>
      <c r="BB395" s="269"/>
      <c r="BC395" s="269"/>
      <c r="BD395" s="269"/>
      <c r="BE395" s="269"/>
      <c r="BF395" s="269"/>
      <c r="BG395" s="269"/>
      <c r="BH395" s="80"/>
      <c r="BI395" s="269"/>
      <c r="BJ395" s="269"/>
      <c r="BK395" s="269"/>
      <c r="BL395" s="269"/>
      <c r="BM395" s="269"/>
      <c r="BN395" s="269"/>
      <c r="BO395" s="269"/>
      <c r="BP395" s="269"/>
      <c r="BQ395" s="269"/>
      <c r="BR395" s="269"/>
      <c r="BS395" s="269"/>
      <c r="BT395" s="269"/>
      <c r="BU395" s="269"/>
      <c r="BV395" s="269"/>
      <c r="BW395" s="269"/>
      <c r="BX395" s="269"/>
      <c r="BY395" s="269"/>
      <c r="BZ395" s="269"/>
      <c r="CA395" s="269"/>
      <c r="CB395" s="269"/>
      <c r="CC395" s="269"/>
      <c r="CD395" s="269"/>
      <c r="CE395" s="269"/>
      <c r="CF395" s="269"/>
      <c r="CG395" s="269"/>
      <c r="CH395" s="269"/>
      <c r="CI395" s="269"/>
      <c r="CJ395" s="269"/>
      <c r="CK395" s="269"/>
      <c r="CL395" s="269"/>
      <c r="CM395" s="269"/>
      <c r="CN395" s="269"/>
      <c r="CO395" s="269"/>
      <c r="CP395" s="269"/>
      <c r="CQ395" s="269"/>
      <c r="CR395" s="269"/>
      <c r="CS395" s="269"/>
      <c r="CT395" s="269"/>
      <c r="CU395" s="269"/>
      <c r="CV395" s="269"/>
      <c r="CW395" s="269"/>
      <c r="CX395" s="269"/>
      <c r="CY395" s="269"/>
      <c r="CZ395" s="269"/>
      <c r="DA395" s="269"/>
      <c r="DB395" s="269"/>
      <c r="DC395" s="269"/>
      <c r="DD395" s="269"/>
      <c r="DE395" s="269"/>
      <c r="DF395" s="269"/>
      <c r="DG395" s="269"/>
      <c r="DH395" s="269"/>
      <c r="DI395" s="269"/>
      <c r="DJ395" s="269"/>
      <c r="DK395" s="269"/>
      <c r="DL395" s="269"/>
      <c r="DM395" s="269"/>
      <c r="DN395" s="269"/>
      <c r="DO395" s="269"/>
      <c r="DP395" s="269"/>
      <c r="DQ395" s="269"/>
      <c r="DR395" s="269"/>
      <c r="DS395" s="269"/>
      <c r="DT395" s="269"/>
      <c r="DU395" s="269"/>
      <c r="DV395" s="269"/>
      <c r="DW395" s="269"/>
      <c r="DX395" s="269"/>
      <c r="DY395" s="269"/>
      <c r="DZ395" s="269"/>
      <c r="EA395" s="269"/>
      <c r="EB395" s="269"/>
      <c r="EC395" s="269"/>
      <c r="ED395" s="269"/>
      <c r="EE395" s="269"/>
      <c r="EF395" s="269"/>
      <c r="EG395" s="269"/>
      <c r="EH395" s="269"/>
      <c r="EI395" s="269"/>
      <c r="EJ395" s="269"/>
      <c r="EK395" s="269"/>
      <c r="EL395" s="269"/>
      <c r="EM395" s="269"/>
      <c r="EN395" s="269"/>
      <c r="EO395" s="269"/>
      <c r="EP395" s="269"/>
      <c r="EQ395" s="269"/>
      <c r="ER395" s="269"/>
      <c r="ES395" s="269"/>
      <c r="ET395" s="470"/>
      <c r="EU395" s="470"/>
      <c r="EV395" s="470"/>
      <c r="EW395" s="470"/>
      <c r="EX395" s="470"/>
      <c r="EY395" s="470"/>
      <c r="EZ395" s="470"/>
      <c r="FA395" s="470"/>
      <c r="FB395" s="470"/>
      <c r="FC395" s="470"/>
      <c r="FD395" s="470"/>
      <c r="FE395" s="470"/>
      <c r="FF395" s="470"/>
      <c r="FG395" s="470"/>
      <c r="FH395" s="470"/>
      <c r="FI395" s="470"/>
      <c r="FJ395" s="470"/>
      <c r="FK395" s="470"/>
      <c r="FL395" s="470"/>
      <c r="FM395" s="470"/>
      <c r="FN395" s="470"/>
      <c r="FO395" s="470"/>
      <c r="FP395" s="470"/>
      <c r="FQ395" s="269"/>
      <c r="FR395" s="543"/>
      <c r="FS395" s="269"/>
      <c r="FT395" s="544"/>
      <c r="FU395" s="545"/>
      <c r="FV395" s="80"/>
      <c r="FW395" s="80"/>
      <c r="FX395" s="80"/>
      <c r="FY395" s="80"/>
      <c r="FZ395" s="80"/>
      <c r="GA395" s="80"/>
      <c r="GB395" s="80"/>
      <c r="GC395" s="80"/>
      <c r="GD395" s="80"/>
      <c r="GE395" s="80"/>
      <c r="GF395" s="80"/>
      <c r="GG395" s="80"/>
      <c r="GH395" s="80"/>
      <c r="GI395" s="80"/>
      <c r="GJ395" s="80"/>
      <c r="GK395" s="80"/>
    </row>
    <row r="396" ht="15.75" customHeight="1">
      <c r="A396" s="572"/>
      <c r="B396" s="572"/>
      <c r="C396" s="269"/>
      <c r="D396" s="269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  <c r="AA396" s="80"/>
      <c r="AB396" s="80"/>
      <c r="AC396" s="80"/>
      <c r="AD396" s="80"/>
      <c r="AE396" s="269"/>
      <c r="AF396" s="269"/>
      <c r="AG396" s="269"/>
      <c r="AH396" s="269"/>
      <c r="AI396" s="269"/>
      <c r="AJ396" s="269"/>
      <c r="AK396" s="269"/>
      <c r="AL396" s="269"/>
      <c r="AM396" s="269"/>
      <c r="AN396" s="269"/>
      <c r="AO396" s="269"/>
      <c r="AP396" s="269"/>
      <c r="AQ396" s="269"/>
      <c r="AR396" s="269"/>
      <c r="AS396" s="269"/>
      <c r="AT396" s="269"/>
      <c r="AU396" s="269"/>
      <c r="AV396" s="269"/>
      <c r="AW396" s="269"/>
      <c r="AX396" s="269"/>
      <c r="AY396" s="269"/>
      <c r="AZ396" s="269"/>
      <c r="BA396" s="269"/>
      <c r="BB396" s="269"/>
      <c r="BC396" s="269"/>
      <c r="BD396" s="269"/>
      <c r="BE396" s="269"/>
      <c r="BF396" s="269"/>
      <c r="BG396" s="269"/>
      <c r="BH396" s="80"/>
      <c r="BI396" s="269"/>
      <c r="BJ396" s="269"/>
      <c r="BK396" s="269"/>
      <c r="BL396" s="269"/>
      <c r="BM396" s="269"/>
      <c r="BN396" s="269"/>
      <c r="BO396" s="269"/>
      <c r="BP396" s="269"/>
      <c r="BQ396" s="269"/>
      <c r="BR396" s="269"/>
      <c r="BS396" s="269"/>
      <c r="BT396" s="269"/>
      <c r="BU396" s="269"/>
      <c r="BV396" s="269"/>
      <c r="BW396" s="269"/>
      <c r="BX396" s="269"/>
      <c r="BY396" s="269"/>
      <c r="BZ396" s="269"/>
      <c r="CA396" s="269"/>
      <c r="CB396" s="269"/>
      <c r="CC396" s="269"/>
      <c r="CD396" s="269"/>
      <c r="CE396" s="269"/>
      <c r="CF396" s="269"/>
      <c r="CG396" s="269"/>
      <c r="CH396" s="269"/>
      <c r="CI396" s="269"/>
      <c r="CJ396" s="269"/>
      <c r="CK396" s="269"/>
      <c r="CL396" s="269"/>
      <c r="CM396" s="269"/>
      <c r="CN396" s="269"/>
      <c r="CO396" s="269"/>
      <c r="CP396" s="269"/>
      <c r="CQ396" s="269"/>
      <c r="CR396" s="269"/>
      <c r="CS396" s="269"/>
      <c r="CT396" s="269"/>
      <c r="CU396" s="269"/>
      <c r="CV396" s="269"/>
      <c r="CW396" s="269"/>
      <c r="CX396" s="269"/>
      <c r="CY396" s="269"/>
      <c r="CZ396" s="269"/>
      <c r="DA396" s="269"/>
      <c r="DB396" s="269"/>
      <c r="DC396" s="269"/>
      <c r="DD396" s="269"/>
      <c r="DE396" s="269"/>
      <c r="DF396" s="269"/>
      <c r="DG396" s="269"/>
      <c r="DH396" s="269"/>
      <c r="DI396" s="269"/>
      <c r="DJ396" s="269"/>
      <c r="DK396" s="269"/>
      <c r="DL396" s="269"/>
      <c r="DM396" s="269"/>
      <c r="DN396" s="269"/>
      <c r="DO396" s="269"/>
      <c r="DP396" s="269"/>
      <c r="DQ396" s="269"/>
      <c r="DR396" s="269"/>
      <c r="DS396" s="269"/>
      <c r="DT396" s="269"/>
      <c r="DU396" s="269"/>
      <c r="DV396" s="269"/>
      <c r="DW396" s="269"/>
      <c r="DX396" s="269"/>
      <c r="DY396" s="269"/>
      <c r="DZ396" s="269"/>
      <c r="EA396" s="269"/>
      <c r="EB396" s="269"/>
      <c r="EC396" s="269"/>
      <c r="ED396" s="269"/>
      <c r="EE396" s="269"/>
      <c r="EF396" s="269"/>
      <c r="EG396" s="269"/>
      <c r="EH396" s="269"/>
      <c r="EI396" s="269"/>
      <c r="EJ396" s="269"/>
      <c r="EK396" s="269"/>
      <c r="EL396" s="269"/>
      <c r="EM396" s="269"/>
      <c r="EN396" s="269"/>
      <c r="EO396" s="269"/>
      <c r="EP396" s="269"/>
      <c r="EQ396" s="269"/>
      <c r="ER396" s="269"/>
      <c r="ES396" s="269"/>
      <c r="ET396" s="470"/>
      <c r="EU396" s="470"/>
      <c r="EV396" s="470"/>
      <c r="EW396" s="470"/>
      <c r="EX396" s="470"/>
      <c r="EY396" s="470"/>
      <c r="EZ396" s="470"/>
      <c r="FA396" s="470"/>
      <c r="FB396" s="470"/>
      <c r="FC396" s="470"/>
      <c r="FD396" s="470"/>
      <c r="FE396" s="470"/>
      <c r="FF396" s="470"/>
      <c r="FG396" s="470"/>
      <c r="FH396" s="470"/>
      <c r="FI396" s="470"/>
      <c r="FJ396" s="470"/>
      <c r="FK396" s="470"/>
      <c r="FL396" s="470"/>
      <c r="FM396" s="470"/>
      <c r="FN396" s="470"/>
      <c r="FO396" s="470"/>
      <c r="FP396" s="470"/>
      <c r="FQ396" s="269"/>
      <c r="FR396" s="543"/>
      <c r="FS396" s="269"/>
      <c r="FT396" s="544"/>
      <c r="FU396" s="545"/>
      <c r="FV396" s="80"/>
      <c r="FW396" s="80"/>
      <c r="FX396" s="80"/>
      <c r="FY396" s="80"/>
      <c r="FZ396" s="80"/>
      <c r="GA396" s="80"/>
      <c r="GB396" s="80"/>
      <c r="GC396" s="80"/>
      <c r="GD396" s="80"/>
      <c r="GE396" s="80"/>
      <c r="GF396" s="80"/>
      <c r="GG396" s="80"/>
      <c r="GH396" s="80"/>
      <c r="GI396" s="80"/>
      <c r="GJ396" s="80"/>
      <c r="GK396" s="80"/>
    </row>
    <row r="397" ht="15.75" customHeight="1">
      <c r="A397" s="572"/>
      <c r="B397" s="572"/>
      <c r="C397" s="269"/>
      <c r="D397" s="269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  <c r="AA397" s="80"/>
      <c r="AB397" s="80"/>
      <c r="AC397" s="80"/>
      <c r="AD397" s="80"/>
      <c r="AE397" s="269"/>
      <c r="AF397" s="269"/>
      <c r="AG397" s="269"/>
      <c r="AH397" s="269"/>
      <c r="AI397" s="269"/>
      <c r="AJ397" s="269"/>
      <c r="AK397" s="269"/>
      <c r="AL397" s="269"/>
      <c r="AM397" s="269"/>
      <c r="AN397" s="269"/>
      <c r="AO397" s="269"/>
      <c r="AP397" s="269"/>
      <c r="AQ397" s="269"/>
      <c r="AR397" s="269"/>
      <c r="AS397" s="269"/>
      <c r="AT397" s="269"/>
      <c r="AU397" s="269"/>
      <c r="AV397" s="269"/>
      <c r="AW397" s="269"/>
      <c r="AX397" s="269"/>
      <c r="AY397" s="269"/>
      <c r="AZ397" s="269"/>
      <c r="BA397" s="269"/>
      <c r="BB397" s="269"/>
      <c r="BC397" s="269"/>
      <c r="BD397" s="269"/>
      <c r="BE397" s="269"/>
      <c r="BF397" s="269"/>
      <c r="BG397" s="269"/>
      <c r="BH397" s="80"/>
      <c r="BI397" s="269"/>
      <c r="BJ397" s="269"/>
      <c r="BK397" s="269"/>
      <c r="BL397" s="269"/>
      <c r="BM397" s="269"/>
      <c r="BN397" s="269"/>
      <c r="BO397" s="269"/>
      <c r="BP397" s="269"/>
      <c r="BQ397" s="269"/>
      <c r="BR397" s="269"/>
      <c r="BS397" s="269"/>
      <c r="BT397" s="269"/>
      <c r="BU397" s="269"/>
      <c r="BV397" s="269"/>
      <c r="BW397" s="269"/>
      <c r="BX397" s="269"/>
      <c r="BY397" s="269"/>
      <c r="BZ397" s="269"/>
      <c r="CA397" s="269"/>
      <c r="CB397" s="269"/>
      <c r="CC397" s="269"/>
      <c r="CD397" s="269"/>
      <c r="CE397" s="269"/>
      <c r="CF397" s="269"/>
      <c r="CG397" s="269"/>
      <c r="CH397" s="269"/>
      <c r="CI397" s="269"/>
      <c r="CJ397" s="269"/>
      <c r="CK397" s="269"/>
      <c r="CL397" s="269"/>
      <c r="CM397" s="269"/>
      <c r="CN397" s="269"/>
      <c r="CO397" s="269"/>
      <c r="CP397" s="269"/>
      <c r="CQ397" s="269"/>
      <c r="CR397" s="269"/>
      <c r="CS397" s="269"/>
      <c r="CT397" s="269"/>
      <c r="CU397" s="269"/>
      <c r="CV397" s="269"/>
      <c r="CW397" s="269"/>
      <c r="CX397" s="269"/>
      <c r="CY397" s="269"/>
      <c r="CZ397" s="269"/>
      <c r="DA397" s="269"/>
      <c r="DB397" s="269"/>
      <c r="DC397" s="269"/>
      <c r="DD397" s="269"/>
      <c r="DE397" s="269"/>
      <c r="DF397" s="269"/>
      <c r="DG397" s="269"/>
      <c r="DH397" s="269"/>
      <c r="DI397" s="269"/>
      <c r="DJ397" s="269"/>
      <c r="DK397" s="269"/>
      <c r="DL397" s="269"/>
      <c r="DM397" s="269"/>
      <c r="DN397" s="269"/>
      <c r="DO397" s="269"/>
      <c r="DP397" s="269"/>
      <c r="DQ397" s="269"/>
      <c r="DR397" s="269"/>
      <c r="DS397" s="269"/>
      <c r="DT397" s="269"/>
      <c r="DU397" s="269"/>
      <c r="DV397" s="269"/>
      <c r="DW397" s="269"/>
      <c r="DX397" s="269"/>
      <c r="DY397" s="269"/>
      <c r="DZ397" s="269"/>
      <c r="EA397" s="269"/>
      <c r="EB397" s="269"/>
      <c r="EC397" s="269"/>
      <c r="ED397" s="269"/>
      <c r="EE397" s="269"/>
      <c r="EF397" s="269"/>
      <c r="EG397" s="269"/>
      <c r="EH397" s="269"/>
      <c r="EI397" s="269"/>
      <c r="EJ397" s="269"/>
      <c r="EK397" s="269"/>
      <c r="EL397" s="269"/>
      <c r="EM397" s="269"/>
      <c r="EN397" s="269"/>
      <c r="EO397" s="269"/>
      <c r="EP397" s="269"/>
      <c r="EQ397" s="269"/>
      <c r="ER397" s="269"/>
      <c r="ES397" s="269"/>
      <c r="ET397" s="470"/>
      <c r="EU397" s="470"/>
      <c r="EV397" s="470"/>
      <c r="EW397" s="470"/>
      <c r="EX397" s="470"/>
      <c r="EY397" s="470"/>
      <c r="EZ397" s="470"/>
      <c r="FA397" s="470"/>
      <c r="FB397" s="470"/>
      <c r="FC397" s="470"/>
      <c r="FD397" s="470"/>
      <c r="FE397" s="470"/>
      <c r="FF397" s="470"/>
      <c r="FG397" s="470"/>
      <c r="FH397" s="470"/>
      <c r="FI397" s="470"/>
      <c r="FJ397" s="470"/>
      <c r="FK397" s="470"/>
      <c r="FL397" s="470"/>
      <c r="FM397" s="470"/>
      <c r="FN397" s="470"/>
      <c r="FO397" s="470"/>
      <c r="FP397" s="470"/>
      <c r="FQ397" s="269"/>
      <c r="FR397" s="543"/>
      <c r="FS397" s="269"/>
      <c r="FT397" s="544"/>
      <c r="FU397" s="545"/>
      <c r="FV397" s="80"/>
      <c r="FW397" s="80"/>
      <c r="FX397" s="80"/>
      <c r="FY397" s="80"/>
      <c r="FZ397" s="80"/>
      <c r="GA397" s="80"/>
      <c r="GB397" s="80"/>
      <c r="GC397" s="80"/>
      <c r="GD397" s="80"/>
      <c r="GE397" s="80"/>
      <c r="GF397" s="80"/>
      <c r="GG397" s="80"/>
      <c r="GH397" s="80"/>
      <c r="GI397" s="80"/>
      <c r="GJ397" s="80"/>
      <c r="GK397" s="80"/>
    </row>
    <row r="398" ht="15.75" customHeight="1">
      <c r="A398" s="572"/>
      <c r="B398" s="572"/>
      <c r="C398" s="269"/>
      <c r="D398" s="269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  <c r="AA398" s="80"/>
      <c r="AB398" s="80"/>
      <c r="AC398" s="80"/>
      <c r="AD398" s="80"/>
      <c r="AE398" s="269"/>
      <c r="AF398" s="269"/>
      <c r="AG398" s="269"/>
      <c r="AH398" s="269"/>
      <c r="AI398" s="269"/>
      <c r="AJ398" s="269"/>
      <c r="AK398" s="269"/>
      <c r="AL398" s="269"/>
      <c r="AM398" s="269"/>
      <c r="AN398" s="269"/>
      <c r="AO398" s="269"/>
      <c r="AP398" s="269"/>
      <c r="AQ398" s="269"/>
      <c r="AR398" s="269"/>
      <c r="AS398" s="269"/>
      <c r="AT398" s="269"/>
      <c r="AU398" s="269"/>
      <c r="AV398" s="269"/>
      <c r="AW398" s="269"/>
      <c r="AX398" s="269"/>
      <c r="AY398" s="269"/>
      <c r="AZ398" s="269"/>
      <c r="BA398" s="269"/>
      <c r="BB398" s="269"/>
      <c r="BC398" s="269"/>
      <c r="BD398" s="269"/>
      <c r="BE398" s="269"/>
      <c r="BF398" s="269"/>
      <c r="BG398" s="269"/>
      <c r="BH398" s="80"/>
      <c r="BI398" s="269"/>
      <c r="BJ398" s="269"/>
      <c r="BK398" s="269"/>
      <c r="BL398" s="269"/>
      <c r="BM398" s="269"/>
      <c r="BN398" s="269"/>
      <c r="BO398" s="269"/>
      <c r="BP398" s="269"/>
      <c r="BQ398" s="269"/>
      <c r="BR398" s="269"/>
      <c r="BS398" s="269"/>
      <c r="BT398" s="269"/>
      <c r="BU398" s="269"/>
      <c r="BV398" s="269"/>
      <c r="BW398" s="269"/>
      <c r="BX398" s="269"/>
      <c r="BY398" s="269"/>
      <c r="BZ398" s="269"/>
      <c r="CA398" s="269"/>
      <c r="CB398" s="269"/>
      <c r="CC398" s="269"/>
      <c r="CD398" s="269"/>
      <c r="CE398" s="269"/>
      <c r="CF398" s="269"/>
      <c r="CG398" s="269"/>
      <c r="CH398" s="269"/>
      <c r="CI398" s="269"/>
      <c r="CJ398" s="269"/>
      <c r="CK398" s="269"/>
      <c r="CL398" s="269"/>
      <c r="CM398" s="269"/>
      <c r="CN398" s="269"/>
      <c r="CO398" s="269"/>
      <c r="CP398" s="269"/>
      <c r="CQ398" s="269"/>
      <c r="CR398" s="269"/>
      <c r="CS398" s="269"/>
      <c r="CT398" s="269"/>
      <c r="CU398" s="269"/>
      <c r="CV398" s="269"/>
      <c r="CW398" s="269"/>
      <c r="CX398" s="269"/>
      <c r="CY398" s="269"/>
      <c r="CZ398" s="269"/>
      <c r="DA398" s="269"/>
      <c r="DB398" s="269"/>
      <c r="DC398" s="269"/>
      <c r="DD398" s="269"/>
      <c r="DE398" s="269"/>
      <c r="DF398" s="269"/>
      <c r="DG398" s="269"/>
      <c r="DH398" s="269"/>
      <c r="DI398" s="269"/>
      <c r="DJ398" s="269"/>
      <c r="DK398" s="269"/>
      <c r="DL398" s="269"/>
      <c r="DM398" s="269"/>
      <c r="DN398" s="269"/>
      <c r="DO398" s="269"/>
      <c r="DP398" s="269"/>
      <c r="DQ398" s="269"/>
      <c r="DR398" s="269"/>
      <c r="DS398" s="269"/>
      <c r="DT398" s="269"/>
      <c r="DU398" s="269"/>
      <c r="DV398" s="269"/>
      <c r="DW398" s="269"/>
      <c r="DX398" s="269"/>
      <c r="DY398" s="269"/>
      <c r="DZ398" s="269"/>
      <c r="EA398" s="269"/>
      <c r="EB398" s="269"/>
      <c r="EC398" s="269"/>
      <c r="ED398" s="269"/>
      <c r="EE398" s="269"/>
      <c r="EF398" s="269"/>
      <c r="EG398" s="269"/>
      <c r="EH398" s="269"/>
      <c r="EI398" s="269"/>
      <c r="EJ398" s="269"/>
      <c r="EK398" s="269"/>
      <c r="EL398" s="269"/>
      <c r="EM398" s="269"/>
      <c r="EN398" s="269"/>
      <c r="EO398" s="269"/>
      <c r="EP398" s="269"/>
      <c r="EQ398" s="269"/>
      <c r="ER398" s="269"/>
      <c r="ES398" s="269"/>
      <c r="ET398" s="470"/>
      <c r="EU398" s="470"/>
      <c r="EV398" s="470"/>
      <c r="EW398" s="470"/>
      <c r="EX398" s="470"/>
      <c r="EY398" s="470"/>
      <c r="EZ398" s="470"/>
      <c r="FA398" s="470"/>
      <c r="FB398" s="470"/>
      <c r="FC398" s="470"/>
      <c r="FD398" s="470"/>
      <c r="FE398" s="470"/>
      <c r="FF398" s="470"/>
      <c r="FG398" s="470"/>
      <c r="FH398" s="470"/>
      <c r="FI398" s="470"/>
      <c r="FJ398" s="470"/>
      <c r="FK398" s="470"/>
      <c r="FL398" s="470"/>
      <c r="FM398" s="470"/>
      <c r="FN398" s="470"/>
      <c r="FO398" s="470"/>
      <c r="FP398" s="470"/>
      <c r="FQ398" s="269"/>
      <c r="FR398" s="543"/>
      <c r="FS398" s="269"/>
      <c r="FT398" s="544"/>
      <c r="FU398" s="545"/>
      <c r="FV398" s="80"/>
      <c r="FW398" s="80"/>
      <c r="FX398" s="80"/>
      <c r="FY398" s="80"/>
      <c r="FZ398" s="80"/>
      <c r="GA398" s="80"/>
      <c r="GB398" s="80"/>
      <c r="GC398" s="80"/>
      <c r="GD398" s="80"/>
      <c r="GE398" s="80"/>
      <c r="GF398" s="80"/>
      <c r="GG398" s="80"/>
      <c r="GH398" s="80"/>
      <c r="GI398" s="80"/>
      <c r="GJ398" s="80"/>
      <c r="GK398" s="80"/>
    </row>
    <row r="399" ht="15.75" customHeight="1">
      <c r="A399" s="572"/>
      <c r="B399" s="572"/>
      <c r="C399" s="269"/>
      <c r="D399" s="269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  <c r="AA399" s="80"/>
      <c r="AB399" s="80"/>
      <c r="AC399" s="80"/>
      <c r="AD399" s="80"/>
      <c r="AE399" s="269"/>
      <c r="AF399" s="269"/>
      <c r="AG399" s="269"/>
      <c r="AH399" s="269"/>
      <c r="AI399" s="269"/>
      <c r="AJ399" s="269"/>
      <c r="AK399" s="269"/>
      <c r="AL399" s="269"/>
      <c r="AM399" s="269"/>
      <c r="AN399" s="269"/>
      <c r="AO399" s="269"/>
      <c r="AP399" s="269"/>
      <c r="AQ399" s="269"/>
      <c r="AR399" s="269"/>
      <c r="AS399" s="269"/>
      <c r="AT399" s="269"/>
      <c r="AU399" s="269"/>
      <c r="AV399" s="269"/>
      <c r="AW399" s="269"/>
      <c r="AX399" s="269"/>
      <c r="AY399" s="269"/>
      <c r="AZ399" s="269"/>
      <c r="BA399" s="269"/>
      <c r="BB399" s="269"/>
      <c r="BC399" s="269"/>
      <c r="BD399" s="269"/>
      <c r="BE399" s="269"/>
      <c r="BF399" s="269"/>
      <c r="BG399" s="269"/>
      <c r="BH399" s="80"/>
      <c r="BI399" s="269"/>
      <c r="BJ399" s="269"/>
      <c r="BK399" s="269"/>
      <c r="BL399" s="269"/>
      <c r="BM399" s="269"/>
      <c r="BN399" s="269"/>
      <c r="BO399" s="269"/>
      <c r="BP399" s="269"/>
      <c r="BQ399" s="269"/>
      <c r="BR399" s="269"/>
      <c r="BS399" s="269"/>
      <c r="BT399" s="269"/>
      <c r="BU399" s="269"/>
      <c r="BV399" s="269"/>
      <c r="BW399" s="269"/>
      <c r="BX399" s="269"/>
      <c r="BY399" s="269"/>
      <c r="BZ399" s="269"/>
      <c r="CA399" s="269"/>
      <c r="CB399" s="269"/>
      <c r="CC399" s="269"/>
      <c r="CD399" s="269"/>
      <c r="CE399" s="269"/>
      <c r="CF399" s="269"/>
      <c r="CG399" s="269"/>
      <c r="CH399" s="269"/>
      <c r="CI399" s="269"/>
      <c r="CJ399" s="269"/>
      <c r="CK399" s="269"/>
      <c r="CL399" s="269"/>
      <c r="CM399" s="269"/>
      <c r="CN399" s="269"/>
      <c r="CO399" s="269"/>
      <c r="CP399" s="269"/>
      <c r="CQ399" s="269"/>
      <c r="CR399" s="269"/>
      <c r="CS399" s="269"/>
      <c r="CT399" s="269"/>
      <c r="CU399" s="269"/>
      <c r="CV399" s="269"/>
      <c r="CW399" s="269"/>
      <c r="CX399" s="269"/>
      <c r="CY399" s="269"/>
      <c r="CZ399" s="269"/>
      <c r="DA399" s="269"/>
      <c r="DB399" s="269"/>
      <c r="DC399" s="269"/>
      <c r="DD399" s="269"/>
      <c r="DE399" s="269"/>
      <c r="DF399" s="269"/>
      <c r="DG399" s="269"/>
      <c r="DH399" s="269"/>
      <c r="DI399" s="269"/>
      <c r="DJ399" s="269"/>
      <c r="DK399" s="269"/>
      <c r="DL399" s="269"/>
      <c r="DM399" s="269"/>
      <c r="DN399" s="269"/>
      <c r="DO399" s="269"/>
      <c r="DP399" s="269"/>
      <c r="DQ399" s="269"/>
      <c r="DR399" s="269"/>
      <c r="DS399" s="269"/>
      <c r="DT399" s="269"/>
      <c r="DU399" s="269"/>
      <c r="DV399" s="269"/>
      <c r="DW399" s="269"/>
      <c r="DX399" s="269"/>
      <c r="DY399" s="269"/>
      <c r="DZ399" s="269"/>
      <c r="EA399" s="269"/>
      <c r="EB399" s="269"/>
      <c r="EC399" s="269"/>
      <c r="ED399" s="269"/>
      <c r="EE399" s="269"/>
      <c r="EF399" s="269"/>
      <c r="EG399" s="269"/>
      <c r="EH399" s="269"/>
      <c r="EI399" s="269"/>
      <c r="EJ399" s="269"/>
      <c r="EK399" s="269"/>
      <c r="EL399" s="269"/>
      <c r="EM399" s="269"/>
      <c r="EN399" s="269"/>
      <c r="EO399" s="269"/>
      <c r="EP399" s="269"/>
      <c r="EQ399" s="269"/>
      <c r="ER399" s="269"/>
      <c r="ES399" s="269"/>
      <c r="ET399" s="470"/>
      <c r="EU399" s="470"/>
      <c r="EV399" s="470"/>
      <c r="EW399" s="470"/>
      <c r="EX399" s="470"/>
      <c r="EY399" s="470"/>
      <c r="EZ399" s="470"/>
      <c r="FA399" s="470"/>
      <c r="FB399" s="470"/>
      <c r="FC399" s="470"/>
      <c r="FD399" s="470"/>
      <c r="FE399" s="470"/>
      <c r="FF399" s="470"/>
      <c r="FG399" s="470"/>
      <c r="FH399" s="470"/>
      <c r="FI399" s="470"/>
      <c r="FJ399" s="470"/>
      <c r="FK399" s="470"/>
      <c r="FL399" s="470"/>
      <c r="FM399" s="470"/>
      <c r="FN399" s="470"/>
      <c r="FO399" s="470"/>
      <c r="FP399" s="470"/>
      <c r="FQ399" s="269"/>
      <c r="FR399" s="543"/>
      <c r="FS399" s="269"/>
      <c r="FT399" s="544"/>
      <c r="FU399" s="545"/>
      <c r="FV399" s="80"/>
      <c r="FW399" s="80"/>
      <c r="FX399" s="80"/>
      <c r="FY399" s="80"/>
      <c r="FZ399" s="80"/>
      <c r="GA399" s="80"/>
      <c r="GB399" s="80"/>
      <c r="GC399" s="80"/>
      <c r="GD399" s="80"/>
      <c r="GE399" s="80"/>
      <c r="GF399" s="80"/>
      <c r="GG399" s="80"/>
      <c r="GH399" s="80"/>
      <c r="GI399" s="80"/>
      <c r="GJ399" s="80"/>
      <c r="GK399" s="80"/>
    </row>
    <row r="400" ht="15.75" customHeight="1">
      <c r="A400" s="572"/>
      <c r="B400" s="572"/>
      <c r="C400" s="269"/>
      <c r="D400" s="269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  <c r="AA400" s="80"/>
      <c r="AB400" s="80"/>
      <c r="AC400" s="80"/>
      <c r="AD400" s="80"/>
      <c r="AE400" s="269"/>
      <c r="AF400" s="269"/>
      <c r="AG400" s="269"/>
      <c r="AH400" s="269"/>
      <c r="AI400" s="269"/>
      <c r="AJ400" s="269"/>
      <c r="AK400" s="269"/>
      <c r="AL400" s="269"/>
      <c r="AM400" s="269"/>
      <c r="AN400" s="269"/>
      <c r="AO400" s="269"/>
      <c r="AP400" s="269"/>
      <c r="AQ400" s="269"/>
      <c r="AR400" s="269"/>
      <c r="AS400" s="269"/>
      <c r="AT400" s="269"/>
      <c r="AU400" s="269"/>
      <c r="AV400" s="269"/>
      <c r="AW400" s="269"/>
      <c r="AX400" s="269"/>
      <c r="AY400" s="269"/>
      <c r="AZ400" s="269"/>
      <c r="BA400" s="269"/>
      <c r="BB400" s="269"/>
      <c r="BC400" s="269"/>
      <c r="BD400" s="269"/>
      <c r="BE400" s="269"/>
      <c r="BF400" s="269"/>
      <c r="BG400" s="269"/>
      <c r="BH400" s="80"/>
      <c r="BI400" s="269"/>
      <c r="BJ400" s="269"/>
      <c r="BK400" s="269"/>
      <c r="BL400" s="269"/>
      <c r="BM400" s="269"/>
      <c r="BN400" s="269"/>
      <c r="BO400" s="269"/>
      <c r="BP400" s="269"/>
      <c r="BQ400" s="269"/>
      <c r="BR400" s="269"/>
      <c r="BS400" s="269"/>
      <c r="BT400" s="269"/>
      <c r="BU400" s="269"/>
      <c r="BV400" s="269"/>
      <c r="BW400" s="269"/>
      <c r="BX400" s="269"/>
      <c r="BY400" s="269"/>
      <c r="BZ400" s="269"/>
      <c r="CA400" s="269"/>
      <c r="CB400" s="269"/>
      <c r="CC400" s="269"/>
      <c r="CD400" s="269"/>
      <c r="CE400" s="269"/>
      <c r="CF400" s="269"/>
      <c r="CG400" s="269"/>
      <c r="CH400" s="269"/>
      <c r="CI400" s="269"/>
      <c r="CJ400" s="269"/>
      <c r="CK400" s="269"/>
      <c r="CL400" s="269"/>
      <c r="CM400" s="269"/>
      <c r="CN400" s="269"/>
      <c r="CO400" s="269"/>
      <c r="CP400" s="269"/>
      <c r="CQ400" s="269"/>
      <c r="CR400" s="269"/>
      <c r="CS400" s="269"/>
      <c r="CT400" s="269"/>
      <c r="CU400" s="269"/>
      <c r="CV400" s="269"/>
      <c r="CW400" s="269"/>
      <c r="CX400" s="269"/>
      <c r="CY400" s="269"/>
      <c r="CZ400" s="269"/>
      <c r="DA400" s="269"/>
      <c r="DB400" s="269"/>
      <c r="DC400" s="269"/>
      <c r="DD400" s="269"/>
      <c r="DE400" s="269"/>
      <c r="DF400" s="269"/>
      <c r="DG400" s="269"/>
      <c r="DH400" s="269"/>
      <c r="DI400" s="269"/>
      <c r="DJ400" s="269"/>
      <c r="DK400" s="269"/>
      <c r="DL400" s="269"/>
      <c r="DM400" s="269"/>
      <c r="DN400" s="269"/>
      <c r="DO400" s="269"/>
      <c r="DP400" s="269"/>
      <c r="DQ400" s="269"/>
      <c r="DR400" s="269"/>
      <c r="DS400" s="269"/>
      <c r="DT400" s="269"/>
      <c r="DU400" s="269"/>
      <c r="DV400" s="269"/>
      <c r="DW400" s="269"/>
      <c r="DX400" s="269"/>
      <c r="DY400" s="269"/>
      <c r="DZ400" s="269"/>
      <c r="EA400" s="269"/>
      <c r="EB400" s="269"/>
      <c r="EC400" s="269"/>
      <c r="ED400" s="269"/>
      <c r="EE400" s="269"/>
      <c r="EF400" s="269"/>
      <c r="EG400" s="269"/>
      <c r="EH400" s="269"/>
      <c r="EI400" s="269"/>
      <c r="EJ400" s="269"/>
      <c r="EK400" s="269"/>
      <c r="EL400" s="269"/>
      <c r="EM400" s="269"/>
      <c r="EN400" s="269"/>
      <c r="EO400" s="269"/>
      <c r="EP400" s="269"/>
      <c r="EQ400" s="269"/>
      <c r="ER400" s="269"/>
      <c r="ES400" s="269"/>
      <c r="ET400" s="470"/>
      <c r="EU400" s="470"/>
      <c r="EV400" s="470"/>
      <c r="EW400" s="470"/>
      <c r="EX400" s="470"/>
      <c r="EY400" s="470"/>
      <c r="EZ400" s="470"/>
      <c r="FA400" s="470"/>
      <c r="FB400" s="470"/>
      <c r="FC400" s="470"/>
      <c r="FD400" s="470"/>
      <c r="FE400" s="470"/>
      <c r="FF400" s="470"/>
      <c r="FG400" s="470"/>
      <c r="FH400" s="470"/>
      <c r="FI400" s="470"/>
      <c r="FJ400" s="470"/>
      <c r="FK400" s="470"/>
      <c r="FL400" s="470"/>
      <c r="FM400" s="470"/>
      <c r="FN400" s="470"/>
      <c r="FO400" s="470"/>
      <c r="FP400" s="470"/>
      <c r="FQ400" s="269"/>
      <c r="FR400" s="543"/>
      <c r="FS400" s="269"/>
      <c r="FT400" s="544"/>
      <c r="FU400" s="545"/>
      <c r="FV400" s="80"/>
      <c r="FW400" s="80"/>
      <c r="FX400" s="80"/>
      <c r="FY400" s="80"/>
      <c r="FZ400" s="80"/>
      <c r="GA400" s="80"/>
      <c r="GB400" s="80"/>
      <c r="GC400" s="80"/>
      <c r="GD400" s="80"/>
      <c r="GE400" s="80"/>
      <c r="GF400" s="80"/>
      <c r="GG400" s="80"/>
      <c r="GH400" s="80"/>
      <c r="GI400" s="80"/>
      <c r="GJ400" s="80"/>
      <c r="GK400" s="80"/>
    </row>
    <row r="401" ht="15.75" customHeight="1">
      <c r="A401" s="572"/>
      <c r="B401" s="572"/>
      <c r="C401" s="269"/>
      <c r="D401" s="269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  <c r="AA401" s="80"/>
      <c r="AB401" s="80"/>
      <c r="AC401" s="80"/>
      <c r="AD401" s="80"/>
      <c r="AE401" s="269"/>
      <c r="AF401" s="269"/>
      <c r="AG401" s="269"/>
      <c r="AH401" s="269"/>
      <c r="AI401" s="269"/>
      <c r="AJ401" s="269"/>
      <c r="AK401" s="269"/>
      <c r="AL401" s="269"/>
      <c r="AM401" s="269"/>
      <c r="AN401" s="269"/>
      <c r="AO401" s="269"/>
      <c r="AP401" s="269"/>
      <c r="AQ401" s="269"/>
      <c r="AR401" s="269"/>
      <c r="AS401" s="269"/>
      <c r="AT401" s="269"/>
      <c r="AU401" s="269"/>
      <c r="AV401" s="269"/>
      <c r="AW401" s="269"/>
      <c r="AX401" s="269"/>
      <c r="AY401" s="269"/>
      <c r="AZ401" s="269"/>
      <c r="BA401" s="269"/>
      <c r="BB401" s="269"/>
      <c r="BC401" s="269"/>
      <c r="BD401" s="269"/>
      <c r="BE401" s="269"/>
      <c r="BF401" s="269"/>
      <c r="BG401" s="269"/>
      <c r="BH401" s="80"/>
      <c r="BI401" s="269"/>
      <c r="BJ401" s="269"/>
      <c r="BK401" s="269"/>
      <c r="BL401" s="269"/>
      <c r="BM401" s="269"/>
      <c r="BN401" s="269"/>
      <c r="BO401" s="269"/>
      <c r="BP401" s="269"/>
      <c r="BQ401" s="269"/>
      <c r="BR401" s="269"/>
      <c r="BS401" s="269"/>
      <c r="BT401" s="269"/>
      <c r="BU401" s="269"/>
      <c r="BV401" s="269"/>
      <c r="BW401" s="269"/>
      <c r="BX401" s="269"/>
      <c r="BY401" s="269"/>
      <c r="BZ401" s="269"/>
      <c r="CA401" s="269"/>
      <c r="CB401" s="269"/>
      <c r="CC401" s="269"/>
      <c r="CD401" s="269"/>
      <c r="CE401" s="269"/>
      <c r="CF401" s="269"/>
      <c r="CG401" s="269"/>
      <c r="CH401" s="269"/>
      <c r="CI401" s="269"/>
      <c r="CJ401" s="269"/>
      <c r="CK401" s="269"/>
      <c r="CL401" s="269"/>
      <c r="CM401" s="269"/>
      <c r="CN401" s="269"/>
      <c r="CO401" s="269"/>
      <c r="CP401" s="269"/>
      <c r="CQ401" s="269"/>
      <c r="CR401" s="269"/>
      <c r="CS401" s="269"/>
      <c r="CT401" s="269"/>
      <c r="CU401" s="269"/>
      <c r="CV401" s="269"/>
      <c r="CW401" s="269"/>
      <c r="CX401" s="269"/>
      <c r="CY401" s="269"/>
      <c r="CZ401" s="269"/>
      <c r="DA401" s="269"/>
      <c r="DB401" s="269"/>
      <c r="DC401" s="269"/>
      <c r="DD401" s="269"/>
      <c r="DE401" s="269"/>
      <c r="DF401" s="269"/>
      <c r="DG401" s="269"/>
      <c r="DH401" s="269"/>
      <c r="DI401" s="269"/>
      <c r="DJ401" s="269"/>
      <c r="DK401" s="269"/>
      <c r="DL401" s="269"/>
      <c r="DM401" s="269"/>
      <c r="DN401" s="269"/>
      <c r="DO401" s="269"/>
      <c r="DP401" s="269"/>
      <c r="DQ401" s="269"/>
      <c r="DR401" s="269"/>
      <c r="DS401" s="269"/>
      <c r="DT401" s="269"/>
      <c r="DU401" s="269"/>
      <c r="DV401" s="269"/>
      <c r="DW401" s="269"/>
      <c r="DX401" s="269"/>
      <c r="DY401" s="269"/>
      <c r="DZ401" s="269"/>
      <c r="EA401" s="269"/>
      <c r="EB401" s="269"/>
      <c r="EC401" s="269"/>
      <c r="ED401" s="269"/>
      <c r="EE401" s="269"/>
      <c r="EF401" s="269"/>
      <c r="EG401" s="269"/>
      <c r="EH401" s="269"/>
      <c r="EI401" s="269"/>
      <c r="EJ401" s="269"/>
      <c r="EK401" s="269"/>
      <c r="EL401" s="269"/>
      <c r="EM401" s="269"/>
      <c r="EN401" s="269"/>
      <c r="EO401" s="269"/>
      <c r="EP401" s="269"/>
      <c r="EQ401" s="269"/>
      <c r="ER401" s="269"/>
      <c r="ES401" s="269"/>
      <c r="ET401" s="470"/>
      <c r="EU401" s="470"/>
      <c r="EV401" s="470"/>
      <c r="EW401" s="470"/>
      <c r="EX401" s="470"/>
      <c r="EY401" s="470"/>
      <c r="EZ401" s="470"/>
      <c r="FA401" s="470"/>
      <c r="FB401" s="470"/>
      <c r="FC401" s="470"/>
      <c r="FD401" s="470"/>
      <c r="FE401" s="470"/>
      <c r="FF401" s="470"/>
      <c r="FG401" s="470"/>
      <c r="FH401" s="470"/>
      <c r="FI401" s="470"/>
      <c r="FJ401" s="470"/>
      <c r="FK401" s="470"/>
      <c r="FL401" s="470"/>
      <c r="FM401" s="470"/>
      <c r="FN401" s="470"/>
      <c r="FO401" s="470"/>
      <c r="FP401" s="470"/>
      <c r="FQ401" s="269"/>
      <c r="FR401" s="543"/>
      <c r="FS401" s="269"/>
      <c r="FT401" s="544"/>
      <c r="FU401" s="545"/>
      <c r="FV401" s="80"/>
      <c r="FW401" s="80"/>
      <c r="FX401" s="80"/>
      <c r="FY401" s="80"/>
      <c r="FZ401" s="80"/>
      <c r="GA401" s="80"/>
      <c r="GB401" s="80"/>
      <c r="GC401" s="80"/>
      <c r="GD401" s="80"/>
      <c r="GE401" s="80"/>
      <c r="GF401" s="80"/>
      <c r="GG401" s="80"/>
      <c r="GH401" s="80"/>
      <c r="GI401" s="80"/>
      <c r="GJ401" s="80"/>
      <c r="GK401" s="80"/>
    </row>
    <row r="402" ht="15.75" customHeight="1">
      <c r="A402" s="572"/>
      <c r="B402" s="572"/>
      <c r="C402" s="269"/>
      <c r="D402" s="269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  <c r="AA402" s="80"/>
      <c r="AB402" s="80"/>
      <c r="AC402" s="80"/>
      <c r="AD402" s="80"/>
      <c r="AE402" s="269"/>
      <c r="AF402" s="269"/>
      <c r="AG402" s="269"/>
      <c r="AH402" s="269"/>
      <c r="AI402" s="269"/>
      <c r="AJ402" s="269"/>
      <c r="AK402" s="269"/>
      <c r="AL402" s="269"/>
      <c r="AM402" s="269"/>
      <c r="AN402" s="269"/>
      <c r="AO402" s="269"/>
      <c r="AP402" s="269"/>
      <c r="AQ402" s="269"/>
      <c r="AR402" s="269"/>
      <c r="AS402" s="269"/>
      <c r="AT402" s="269"/>
      <c r="AU402" s="269"/>
      <c r="AV402" s="269"/>
      <c r="AW402" s="269"/>
      <c r="AX402" s="269"/>
      <c r="AY402" s="269"/>
      <c r="AZ402" s="269"/>
      <c r="BA402" s="269"/>
      <c r="BB402" s="269"/>
      <c r="BC402" s="269"/>
      <c r="BD402" s="269"/>
      <c r="BE402" s="269"/>
      <c r="BF402" s="269"/>
      <c r="BG402" s="269"/>
      <c r="BH402" s="80"/>
      <c r="BI402" s="269"/>
      <c r="BJ402" s="269"/>
      <c r="BK402" s="269"/>
      <c r="BL402" s="269"/>
      <c r="BM402" s="269"/>
      <c r="BN402" s="269"/>
      <c r="BO402" s="269"/>
      <c r="BP402" s="269"/>
      <c r="BQ402" s="269"/>
      <c r="BR402" s="269"/>
      <c r="BS402" s="269"/>
      <c r="BT402" s="269"/>
      <c r="BU402" s="269"/>
      <c r="BV402" s="269"/>
      <c r="BW402" s="269"/>
      <c r="BX402" s="269"/>
      <c r="BY402" s="269"/>
      <c r="BZ402" s="269"/>
      <c r="CA402" s="269"/>
      <c r="CB402" s="269"/>
      <c r="CC402" s="269"/>
      <c r="CD402" s="269"/>
      <c r="CE402" s="269"/>
      <c r="CF402" s="269"/>
      <c r="CG402" s="269"/>
      <c r="CH402" s="269"/>
      <c r="CI402" s="269"/>
      <c r="CJ402" s="269"/>
      <c r="CK402" s="269"/>
      <c r="CL402" s="269"/>
      <c r="CM402" s="269"/>
      <c r="CN402" s="269"/>
      <c r="CO402" s="269"/>
      <c r="CP402" s="269"/>
      <c r="CQ402" s="269"/>
      <c r="CR402" s="269"/>
      <c r="CS402" s="269"/>
      <c r="CT402" s="269"/>
      <c r="CU402" s="269"/>
      <c r="CV402" s="269"/>
      <c r="CW402" s="269"/>
      <c r="CX402" s="269"/>
      <c r="CY402" s="269"/>
      <c r="CZ402" s="269"/>
      <c r="DA402" s="269"/>
      <c r="DB402" s="269"/>
      <c r="DC402" s="269"/>
      <c r="DD402" s="269"/>
      <c r="DE402" s="269"/>
      <c r="DF402" s="269"/>
      <c r="DG402" s="269"/>
      <c r="DH402" s="269"/>
      <c r="DI402" s="269"/>
      <c r="DJ402" s="269"/>
      <c r="DK402" s="269"/>
      <c r="DL402" s="269"/>
      <c r="DM402" s="269"/>
      <c r="DN402" s="269"/>
      <c r="DO402" s="269"/>
      <c r="DP402" s="269"/>
      <c r="DQ402" s="269"/>
      <c r="DR402" s="269"/>
      <c r="DS402" s="269"/>
      <c r="DT402" s="269"/>
      <c r="DU402" s="269"/>
      <c r="DV402" s="269"/>
      <c r="DW402" s="269"/>
      <c r="DX402" s="269"/>
      <c r="DY402" s="269"/>
      <c r="DZ402" s="269"/>
      <c r="EA402" s="269"/>
      <c r="EB402" s="269"/>
      <c r="EC402" s="269"/>
      <c r="ED402" s="269"/>
      <c r="EE402" s="269"/>
      <c r="EF402" s="269"/>
      <c r="EG402" s="269"/>
      <c r="EH402" s="269"/>
      <c r="EI402" s="269"/>
      <c r="EJ402" s="269"/>
      <c r="EK402" s="269"/>
      <c r="EL402" s="269"/>
      <c r="EM402" s="269"/>
      <c r="EN402" s="269"/>
      <c r="EO402" s="269"/>
      <c r="EP402" s="269"/>
      <c r="EQ402" s="269"/>
      <c r="ER402" s="269"/>
      <c r="ES402" s="269"/>
      <c r="ET402" s="470"/>
      <c r="EU402" s="470"/>
      <c r="EV402" s="470"/>
      <c r="EW402" s="470"/>
      <c r="EX402" s="470"/>
      <c r="EY402" s="470"/>
      <c r="EZ402" s="470"/>
      <c r="FA402" s="470"/>
      <c r="FB402" s="470"/>
      <c r="FC402" s="470"/>
      <c r="FD402" s="470"/>
      <c r="FE402" s="470"/>
      <c r="FF402" s="470"/>
      <c r="FG402" s="470"/>
      <c r="FH402" s="470"/>
      <c r="FI402" s="470"/>
      <c r="FJ402" s="470"/>
      <c r="FK402" s="470"/>
      <c r="FL402" s="470"/>
      <c r="FM402" s="470"/>
      <c r="FN402" s="470"/>
      <c r="FO402" s="470"/>
      <c r="FP402" s="470"/>
      <c r="FQ402" s="269"/>
      <c r="FR402" s="543"/>
      <c r="FS402" s="269"/>
      <c r="FT402" s="544"/>
      <c r="FU402" s="545"/>
      <c r="FV402" s="80"/>
      <c r="FW402" s="80"/>
      <c r="FX402" s="80"/>
      <c r="FY402" s="80"/>
      <c r="FZ402" s="80"/>
      <c r="GA402" s="80"/>
      <c r="GB402" s="80"/>
      <c r="GC402" s="80"/>
      <c r="GD402" s="80"/>
      <c r="GE402" s="80"/>
      <c r="GF402" s="80"/>
      <c r="GG402" s="80"/>
      <c r="GH402" s="80"/>
      <c r="GI402" s="80"/>
      <c r="GJ402" s="80"/>
      <c r="GK402" s="80"/>
    </row>
    <row r="403" ht="15.75" customHeight="1">
      <c r="A403" s="572"/>
      <c r="B403" s="572"/>
      <c r="C403" s="269"/>
      <c r="D403" s="269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  <c r="AA403" s="80"/>
      <c r="AB403" s="80"/>
      <c r="AC403" s="80"/>
      <c r="AD403" s="80"/>
      <c r="AE403" s="269"/>
      <c r="AF403" s="269"/>
      <c r="AG403" s="269"/>
      <c r="AH403" s="269"/>
      <c r="AI403" s="269"/>
      <c r="AJ403" s="269"/>
      <c r="AK403" s="269"/>
      <c r="AL403" s="269"/>
      <c r="AM403" s="269"/>
      <c r="AN403" s="269"/>
      <c r="AO403" s="269"/>
      <c r="AP403" s="269"/>
      <c r="AQ403" s="269"/>
      <c r="AR403" s="269"/>
      <c r="AS403" s="269"/>
      <c r="AT403" s="269"/>
      <c r="AU403" s="269"/>
      <c r="AV403" s="269"/>
      <c r="AW403" s="269"/>
      <c r="AX403" s="269"/>
      <c r="AY403" s="269"/>
      <c r="AZ403" s="269"/>
      <c r="BA403" s="269"/>
      <c r="BB403" s="269"/>
      <c r="BC403" s="269"/>
      <c r="BD403" s="269"/>
      <c r="BE403" s="269"/>
      <c r="BF403" s="269"/>
      <c r="BG403" s="269"/>
      <c r="BH403" s="80"/>
      <c r="BI403" s="269"/>
      <c r="BJ403" s="269"/>
      <c r="BK403" s="269"/>
      <c r="BL403" s="269"/>
      <c r="BM403" s="269"/>
      <c r="BN403" s="269"/>
      <c r="BO403" s="269"/>
      <c r="BP403" s="269"/>
      <c r="BQ403" s="269"/>
      <c r="BR403" s="269"/>
      <c r="BS403" s="269"/>
      <c r="BT403" s="269"/>
      <c r="BU403" s="269"/>
      <c r="BV403" s="269"/>
      <c r="BW403" s="269"/>
      <c r="BX403" s="269"/>
      <c r="BY403" s="269"/>
      <c r="BZ403" s="269"/>
      <c r="CA403" s="269"/>
      <c r="CB403" s="269"/>
      <c r="CC403" s="269"/>
      <c r="CD403" s="269"/>
      <c r="CE403" s="269"/>
      <c r="CF403" s="269"/>
      <c r="CG403" s="269"/>
      <c r="CH403" s="269"/>
      <c r="CI403" s="269"/>
      <c r="CJ403" s="269"/>
      <c r="CK403" s="269"/>
      <c r="CL403" s="269"/>
      <c r="CM403" s="269"/>
      <c r="CN403" s="269"/>
      <c r="CO403" s="269"/>
      <c r="CP403" s="269"/>
      <c r="CQ403" s="269"/>
      <c r="CR403" s="269"/>
      <c r="CS403" s="269"/>
      <c r="CT403" s="269"/>
      <c r="CU403" s="269"/>
      <c r="CV403" s="269"/>
      <c r="CW403" s="269"/>
      <c r="CX403" s="269"/>
      <c r="CY403" s="269"/>
      <c r="CZ403" s="269"/>
      <c r="DA403" s="269"/>
      <c r="DB403" s="269"/>
      <c r="DC403" s="269"/>
      <c r="DD403" s="269"/>
      <c r="DE403" s="269"/>
      <c r="DF403" s="269"/>
      <c r="DG403" s="269"/>
      <c r="DH403" s="269"/>
      <c r="DI403" s="269"/>
      <c r="DJ403" s="269"/>
      <c r="DK403" s="269"/>
      <c r="DL403" s="269"/>
      <c r="DM403" s="269"/>
      <c r="DN403" s="269"/>
      <c r="DO403" s="269"/>
      <c r="DP403" s="269"/>
      <c r="DQ403" s="269"/>
      <c r="DR403" s="269"/>
      <c r="DS403" s="269"/>
      <c r="DT403" s="269"/>
      <c r="DU403" s="269"/>
      <c r="DV403" s="269"/>
      <c r="DW403" s="269"/>
      <c r="DX403" s="269"/>
      <c r="DY403" s="269"/>
      <c r="DZ403" s="269"/>
      <c r="EA403" s="269"/>
      <c r="EB403" s="269"/>
      <c r="EC403" s="269"/>
      <c r="ED403" s="269"/>
      <c r="EE403" s="269"/>
      <c r="EF403" s="269"/>
      <c r="EG403" s="269"/>
      <c r="EH403" s="269"/>
      <c r="EI403" s="269"/>
      <c r="EJ403" s="269"/>
      <c r="EK403" s="269"/>
      <c r="EL403" s="269"/>
      <c r="EM403" s="269"/>
      <c r="EN403" s="269"/>
      <c r="EO403" s="269"/>
      <c r="EP403" s="269"/>
      <c r="EQ403" s="269"/>
      <c r="ER403" s="269"/>
      <c r="ES403" s="269"/>
      <c r="ET403" s="470"/>
      <c r="EU403" s="470"/>
      <c r="EV403" s="470"/>
      <c r="EW403" s="470"/>
      <c r="EX403" s="470"/>
      <c r="EY403" s="470"/>
      <c r="EZ403" s="470"/>
      <c r="FA403" s="470"/>
      <c r="FB403" s="470"/>
      <c r="FC403" s="470"/>
      <c r="FD403" s="470"/>
      <c r="FE403" s="470"/>
      <c r="FF403" s="470"/>
      <c r="FG403" s="470"/>
      <c r="FH403" s="470"/>
      <c r="FI403" s="470"/>
      <c r="FJ403" s="470"/>
      <c r="FK403" s="470"/>
      <c r="FL403" s="470"/>
      <c r="FM403" s="470"/>
      <c r="FN403" s="470"/>
      <c r="FO403" s="470"/>
      <c r="FP403" s="470"/>
      <c r="FQ403" s="269"/>
      <c r="FR403" s="543"/>
      <c r="FS403" s="269"/>
      <c r="FT403" s="544"/>
      <c r="FU403" s="545"/>
      <c r="FV403" s="80"/>
      <c r="FW403" s="80"/>
      <c r="FX403" s="80"/>
      <c r="FY403" s="80"/>
      <c r="FZ403" s="80"/>
      <c r="GA403" s="80"/>
      <c r="GB403" s="80"/>
      <c r="GC403" s="80"/>
      <c r="GD403" s="80"/>
      <c r="GE403" s="80"/>
      <c r="GF403" s="80"/>
      <c r="GG403" s="80"/>
      <c r="GH403" s="80"/>
      <c r="GI403" s="80"/>
      <c r="GJ403" s="80"/>
      <c r="GK403" s="80"/>
    </row>
    <row r="404" ht="15.75" customHeight="1">
      <c r="A404" s="572"/>
      <c r="B404" s="572"/>
      <c r="C404" s="269"/>
      <c r="D404" s="269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  <c r="AA404" s="80"/>
      <c r="AB404" s="80"/>
      <c r="AC404" s="80"/>
      <c r="AD404" s="80"/>
      <c r="AE404" s="269"/>
      <c r="AF404" s="269"/>
      <c r="AG404" s="269"/>
      <c r="AH404" s="269"/>
      <c r="AI404" s="269"/>
      <c r="AJ404" s="269"/>
      <c r="AK404" s="269"/>
      <c r="AL404" s="269"/>
      <c r="AM404" s="269"/>
      <c r="AN404" s="269"/>
      <c r="AO404" s="269"/>
      <c r="AP404" s="269"/>
      <c r="AQ404" s="269"/>
      <c r="AR404" s="269"/>
      <c r="AS404" s="269"/>
      <c r="AT404" s="269"/>
      <c r="AU404" s="269"/>
      <c r="AV404" s="269"/>
      <c r="AW404" s="269"/>
      <c r="AX404" s="269"/>
      <c r="AY404" s="269"/>
      <c r="AZ404" s="269"/>
      <c r="BA404" s="269"/>
      <c r="BB404" s="269"/>
      <c r="BC404" s="269"/>
      <c r="BD404" s="269"/>
      <c r="BE404" s="269"/>
      <c r="BF404" s="269"/>
      <c r="BG404" s="269"/>
      <c r="BH404" s="80"/>
      <c r="BI404" s="269"/>
      <c r="BJ404" s="269"/>
      <c r="BK404" s="269"/>
      <c r="BL404" s="269"/>
      <c r="BM404" s="269"/>
      <c r="BN404" s="269"/>
      <c r="BO404" s="269"/>
      <c r="BP404" s="269"/>
      <c r="BQ404" s="269"/>
      <c r="BR404" s="269"/>
      <c r="BS404" s="269"/>
      <c r="BT404" s="269"/>
      <c r="BU404" s="269"/>
      <c r="BV404" s="269"/>
      <c r="BW404" s="269"/>
      <c r="BX404" s="269"/>
      <c r="BY404" s="269"/>
      <c r="BZ404" s="269"/>
      <c r="CA404" s="269"/>
      <c r="CB404" s="269"/>
      <c r="CC404" s="269"/>
      <c r="CD404" s="269"/>
      <c r="CE404" s="269"/>
      <c r="CF404" s="269"/>
      <c r="CG404" s="269"/>
      <c r="CH404" s="269"/>
      <c r="CI404" s="269"/>
      <c r="CJ404" s="269"/>
      <c r="CK404" s="269"/>
      <c r="CL404" s="269"/>
      <c r="CM404" s="269"/>
      <c r="CN404" s="269"/>
      <c r="CO404" s="269"/>
      <c r="CP404" s="269"/>
      <c r="CQ404" s="269"/>
      <c r="CR404" s="269"/>
      <c r="CS404" s="269"/>
      <c r="CT404" s="269"/>
      <c r="CU404" s="269"/>
      <c r="CV404" s="269"/>
      <c r="CW404" s="269"/>
      <c r="CX404" s="269"/>
      <c r="CY404" s="269"/>
      <c r="CZ404" s="269"/>
      <c r="DA404" s="269"/>
      <c r="DB404" s="269"/>
      <c r="DC404" s="269"/>
      <c r="DD404" s="269"/>
      <c r="DE404" s="269"/>
      <c r="DF404" s="269"/>
      <c r="DG404" s="269"/>
      <c r="DH404" s="269"/>
      <c r="DI404" s="269"/>
      <c r="DJ404" s="269"/>
      <c r="DK404" s="269"/>
      <c r="DL404" s="269"/>
      <c r="DM404" s="269"/>
      <c r="DN404" s="269"/>
      <c r="DO404" s="269"/>
      <c r="DP404" s="269"/>
      <c r="DQ404" s="269"/>
      <c r="DR404" s="269"/>
      <c r="DS404" s="269"/>
      <c r="DT404" s="269"/>
      <c r="DU404" s="269"/>
      <c r="DV404" s="269"/>
      <c r="DW404" s="269"/>
      <c r="DX404" s="269"/>
      <c r="DY404" s="269"/>
      <c r="DZ404" s="269"/>
      <c r="EA404" s="269"/>
      <c r="EB404" s="269"/>
      <c r="EC404" s="269"/>
      <c r="ED404" s="269"/>
      <c r="EE404" s="269"/>
      <c r="EF404" s="269"/>
      <c r="EG404" s="269"/>
      <c r="EH404" s="269"/>
      <c r="EI404" s="269"/>
      <c r="EJ404" s="269"/>
      <c r="EK404" s="269"/>
      <c r="EL404" s="269"/>
      <c r="EM404" s="269"/>
      <c r="EN404" s="269"/>
      <c r="EO404" s="269"/>
      <c r="EP404" s="269"/>
      <c r="EQ404" s="269"/>
      <c r="ER404" s="269"/>
      <c r="ES404" s="269"/>
      <c r="ET404" s="470"/>
      <c r="EU404" s="470"/>
      <c r="EV404" s="470"/>
      <c r="EW404" s="470"/>
      <c r="EX404" s="470"/>
      <c r="EY404" s="470"/>
      <c r="EZ404" s="470"/>
      <c r="FA404" s="470"/>
      <c r="FB404" s="470"/>
      <c r="FC404" s="470"/>
      <c r="FD404" s="470"/>
      <c r="FE404" s="470"/>
      <c r="FF404" s="470"/>
      <c r="FG404" s="470"/>
      <c r="FH404" s="470"/>
      <c r="FI404" s="470"/>
      <c r="FJ404" s="470"/>
      <c r="FK404" s="470"/>
      <c r="FL404" s="470"/>
      <c r="FM404" s="470"/>
      <c r="FN404" s="470"/>
      <c r="FO404" s="470"/>
      <c r="FP404" s="470"/>
      <c r="FQ404" s="269"/>
      <c r="FR404" s="543"/>
      <c r="FS404" s="269"/>
      <c r="FT404" s="544"/>
      <c r="FU404" s="545"/>
      <c r="FV404" s="80"/>
      <c r="FW404" s="80"/>
      <c r="FX404" s="80"/>
      <c r="FY404" s="80"/>
      <c r="FZ404" s="80"/>
      <c r="GA404" s="80"/>
      <c r="GB404" s="80"/>
      <c r="GC404" s="80"/>
      <c r="GD404" s="80"/>
      <c r="GE404" s="80"/>
      <c r="GF404" s="80"/>
      <c r="GG404" s="80"/>
      <c r="GH404" s="80"/>
      <c r="GI404" s="80"/>
      <c r="GJ404" s="80"/>
      <c r="GK404" s="80"/>
    </row>
    <row r="405" ht="15.75" customHeight="1">
      <c r="A405" s="572"/>
      <c r="B405" s="572"/>
      <c r="C405" s="269"/>
      <c r="D405" s="269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  <c r="AA405" s="80"/>
      <c r="AB405" s="80"/>
      <c r="AC405" s="80"/>
      <c r="AD405" s="80"/>
      <c r="AE405" s="269"/>
      <c r="AF405" s="269"/>
      <c r="AG405" s="269"/>
      <c r="AH405" s="269"/>
      <c r="AI405" s="269"/>
      <c r="AJ405" s="269"/>
      <c r="AK405" s="269"/>
      <c r="AL405" s="269"/>
      <c r="AM405" s="269"/>
      <c r="AN405" s="269"/>
      <c r="AO405" s="269"/>
      <c r="AP405" s="269"/>
      <c r="AQ405" s="269"/>
      <c r="AR405" s="269"/>
      <c r="AS405" s="269"/>
      <c r="AT405" s="269"/>
      <c r="AU405" s="269"/>
      <c r="AV405" s="269"/>
      <c r="AW405" s="269"/>
      <c r="AX405" s="269"/>
      <c r="AY405" s="269"/>
      <c r="AZ405" s="269"/>
      <c r="BA405" s="269"/>
      <c r="BB405" s="269"/>
      <c r="BC405" s="269"/>
      <c r="BD405" s="269"/>
      <c r="BE405" s="269"/>
      <c r="BF405" s="269"/>
      <c r="BG405" s="269"/>
      <c r="BH405" s="80"/>
      <c r="BI405" s="269"/>
      <c r="BJ405" s="269"/>
      <c r="BK405" s="269"/>
      <c r="BL405" s="269"/>
      <c r="BM405" s="269"/>
      <c r="BN405" s="269"/>
      <c r="BO405" s="269"/>
      <c r="BP405" s="269"/>
      <c r="BQ405" s="269"/>
      <c r="BR405" s="269"/>
      <c r="BS405" s="269"/>
      <c r="BT405" s="269"/>
      <c r="BU405" s="269"/>
      <c r="BV405" s="269"/>
      <c r="BW405" s="269"/>
      <c r="BX405" s="269"/>
      <c r="BY405" s="269"/>
      <c r="BZ405" s="269"/>
      <c r="CA405" s="269"/>
      <c r="CB405" s="269"/>
      <c r="CC405" s="269"/>
      <c r="CD405" s="269"/>
      <c r="CE405" s="269"/>
      <c r="CF405" s="269"/>
      <c r="CG405" s="269"/>
      <c r="CH405" s="269"/>
      <c r="CI405" s="269"/>
      <c r="CJ405" s="269"/>
      <c r="CK405" s="269"/>
      <c r="CL405" s="269"/>
      <c r="CM405" s="269"/>
      <c r="CN405" s="269"/>
      <c r="CO405" s="269"/>
      <c r="CP405" s="269"/>
      <c r="CQ405" s="269"/>
      <c r="CR405" s="269"/>
      <c r="CS405" s="269"/>
      <c r="CT405" s="269"/>
      <c r="CU405" s="269"/>
      <c r="CV405" s="269"/>
      <c r="CW405" s="269"/>
      <c r="CX405" s="269"/>
      <c r="CY405" s="269"/>
      <c r="CZ405" s="269"/>
      <c r="DA405" s="269"/>
      <c r="DB405" s="269"/>
      <c r="DC405" s="269"/>
      <c r="DD405" s="269"/>
      <c r="DE405" s="269"/>
      <c r="DF405" s="269"/>
      <c r="DG405" s="269"/>
      <c r="DH405" s="269"/>
      <c r="DI405" s="269"/>
      <c r="DJ405" s="269"/>
      <c r="DK405" s="269"/>
      <c r="DL405" s="269"/>
      <c r="DM405" s="269"/>
      <c r="DN405" s="269"/>
      <c r="DO405" s="269"/>
      <c r="DP405" s="269"/>
      <c r="DQ405" s="269"/>
      <c r="DR405" s="269"/>
      <c r="DS405" s="269"/>
      <c r="DT405" s="269"/>
      <c r="DU405" s="269"/>
      <c r="DV405" s="269"/>
      <c r="DW405" s="269"/>
      <c r="DX405" s="269"/>
      <c r="DY405" s="269"/>
      <c r="DZ405" s="269"/>
      <c r="EA405" s="269"/>
      <c r="EB405" s="269"/>
      <c r="EC405" s="269"/>
      <c r="ED405" s="269"/>
      <c r="EE405" s="269"/>
      <c r="EF405" s="269"/>
      <c r="EG405" s="269"/>
      <c r="EH405" s="269"/>
      <c r="EI405" s="269"/>
      <c r="EJ405" s="269"/>
      <c r="EK405" s="269"/>
      <c r="EL405" s="269"/>
      <c r="EM405" s="269"/>
      <c r="EN405" s="269"/>
      <c r="EO405" s="269"/>
      <c r="EP405" s="269"/>
      <c r="EQ405" s="269"/>
      <c r="ER405" s="269"/>
      <c r="ES405" s="269"/>
      <c r="ET405" s="470"/>
      <c r="EU405" s="470"/>
      <c r="EV405" s="470"/>
      <c r="EW405" s="470"/>
      <c r="EX405" s="470"/>
      <c r="EY405" s="470"/>
      <c r="EZ405" s="470"/>
      <c r="FA405" s="470"/>
      <c r="FB405" s="470"/>
      <c r="FC405" s="470"/>
      <c r="FD405" s="470"/>
      <c r="FE405" s="470"/>
      <c r="FF405" s="470"/>
      <c r="FG405" s="470"/>
      <c r="FH405" s="470"/>
      <c r="FI405" s="470"/>
      <c r="FJ405" s="470"/>
      <c r="FK405" s="470"/>
      <c r="FL405" s="470"/>
      <c r="FM405" s="470"/>
      <c r="FN405" s="470"/>
      <c r="FO405" s="470"/>
      <c r="FP405" s="470"/>
      <c r="FQ405" s="269"/>
      <c r="FR405" s="543"/>
      <c r="FS405" s="269"/>
      <c r="FT405" s="544"/>
      <c r="FU405" s="545"/>
      <c r="FV405" s="80"/>
      <c r="FW405" s="80"/>
      <c r="FX405" s="80"/>
      <c r="FY405" s="80"/>
      <c r="FZ405" s="80"/>
      <c r="GA405" s="80"/>
      <c r="GB405" s="80"/>
      <c r="GC405" s="80"/>
      <c r="GD405" s="80"/>
      <c r="GE405" s="80"/>
      <c r="GF405" s="80"/>
      <c r="GG405" s="80"/>
      <c r="GH405" s="80"/>
      <c r="GI405" s="80"/>
      <c r="GJ405" s="80"/>
      <c r="GK405" s="80"/>
    </row>
    <row r="406" ht="15.75" customHeight="1">
      <c r="A406" s="572"/>
      <c r="B406" s="572"/>
      <c r="C406" s="269"/>
      <c r="D406" s="269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  <c r="AA406" s="80"/>
      <c r="AB406" s="80"/>
      <c r="AC406" s="80"/>
      <c r="AD406" s="80"/>
      <c r="AE406" s="269"/>
      <c r="AF406" s="269"/>
      <c r="AG406" s="269"/>
      <c r="AH406" s="269"/>
      <c r="AI406" s="269"/>
      <c r="AJ406" s="269"/>
      <c r="AK406" s="269"/>
      <c r="AL406" s="269"/>
      <c r="AM406" s="269"/>
      <c r="AN406" s="269"/>
      <c r="AO406" s="269"/>
      <c r="AP406" s="269"/>
      <c r="AQ406" s="269"/>
      <c r="AR406" s="269"/>
      <c r="AS406" s="269"/>
      <c r="AT406" s="269"/>
      <c r="AU406" s="269"/>
      <c r="AV406" s="269"/>
      <c r="AW406" s="269"/>
      <c r="AX406" s="269"/>
      <c r="AY406" s="269"/>
      <c r="AZ406" s="269"/>
      <c r="BA406" s="269"/>
      <c r="BB406" s="269"/>
      <c r="BC406" s="269"/>
      <c r="BD406" s="269"/>
      <c r="BE406" s="269"/>
      <c r="BF406" s="269"/>
      <c r="BG406" s="269"/>
      <c r="BH406" s="80"/>
      <c r="BI406" s="269"/>
      <c r="BJ406" s="269"/>
      <c r="BK406" s="269"/>
      <c r="BL406" s="269"/>
      <c r="BM406" s="269"/>
      <c r="BN406" s="269"/>
      <c r="BO406" s="269"/>
      <c r="BP406" s="269"/>
      <c r="BQ406" s="269"/>
      <c r="BR406" s="269"/>
      <c r="BS406" s="269"/>
      <c r="BT406" s="269"/>
      <c r="BU406" s="269"/>
      <c r="BV406" s="269"/>
      <c r="BW406" s="269"/>
      <c r="BX406" s="269"/>
      <c r="BY406" s="269"/>
      <c r="BZ406" s="269"/>
      <c r="CA406" s="269"/>
      <c r="CB406" s="269"/>
      <c r="CC406" s="269"/>
      <c r="CD406" s="269"/>
      <c r="CE406" s="269"/>
      <c r="CF406" s="269"/>
      <c r="CG406" s="269"/>
      <c r="CH406" s="269"/>
      <c r="CI406" s="269"/>
      <c r="CJ406" s="269"/>
      <c r="CK406" s="269"/>
      <c r="CL406" s="269"/>
      <c r="CM406" s="269"/>
      <c r="CN406" s="269"/>
      <c r="CO406" s="269"/>
      <c r="CP406" s="269"/>
      <c r="CQ406" s="269"/>
      <c r="CR406" s="269"/>
      <c r="CS406" s="269"/>
      <c r="CT406" s="269"/>
      <c r="CU406" s="269"/>
      <c r="CV406" s="269"/>
      <c r="CW406" s="269"/>
      <c r="CX406" s="269"/>
      <c r="CY406" s="269"/>
      <c r="CZ406" s="269"/>
      <c r="DA406" s="269"/>
      <c r="DB406" s="269"/>
      <c r="DC406" s="269"/>
      <c r="DD406" s="269"/>
      <c r="DE406" s="269"/>
      <c r="DF406" s="269"/>
      <c r="DG406" s="269"/>
      <c r="DH406" s="269"/>
      <c r="DI406" s="269"/>
      <c r="DJ406" s="269"/>
      <c r="DK406" s="269"/>
      <c r="DL406" s="269"/>
      <c r="DM406" s="269"/>
      <c r="DN406" s="269"/>
      <c r="DO406" s="269"/>
      <c r="DP406" s="269"/>
      <c r="DQ406" s="269"/>
      <c r="DR406" s="269"/>
      <c r="DS406" s="269"/>
      <c r="DT406" s="269"/>
      <c r="DU406" s="269"/>
      <c r="DV406" s="269"/>
      <c r="DW406" s="269"/>
      <c r="DX406" s="269"/>
      <c r="DY406" s="269"/>
      <c r="DZ406" s="269"/>
      <c r="EA406" s="269"/>
      <c r="EB406" s="269"/>
      <c r="EC406" s="269"/>
      <c r="ED406" s="269"/>
      <c r="EE406" s="269"/>
      <c r="EF406" s="269"/>
      <c r="EG406" s="269"/>
      <c r="EH406" s="269"/>
      <c r="EI406" s="269"/>
      <c r="EJ406" s="269"/>
      <c r="EK406" s="269"/>
      <c r="EL406" s="269"/>
      <c r="EM406" s="269"/>
      <c r="EN406" s="269"/>
      <c r="EO406" s="269"/>
      <c r="EP406" s="269"/>
      <c r="EQ406" s="269"/>
      <c r="ER406" s="269"/>
      <c r="ES406" s="269"/>
      <c r="ET406" s="470"/>
      <c r="EU406" s="470"/>
      <c r="EV406" s="470"/>
      <c r="EW406" s="470"/>
      <c r="EX406" s="470"/>
      <c r="EY406" s="470"/>
      <c r="EZ406" s="470"/>
      <c r="FA406" s="470"/>
      <c r="FB406" s="470"/>
      <c r="FC406" s="470"/>
      <c r="FD406" s="470"/>
      <c r="FE406" s="470"/>
      <c r="FF406" s="470"/>
      <c r="FG406" s="470"/>
      <c r="FH406" s="470"/>
      <c r="FI406" s="470"/>
      <c r="FJ406" s="470"/>
      <c r="FK406" s="470"/>
      <c r="FL406" s="470"/>
      <c r="FM406" s="470"/>
      <c r="FN406" s="470"/>
      <c r="FO406" s="470"/>
      <c r="FP406" s="470"/>
      <c r="FQ406" s="269"/>
      <c r="FR406" s="543"/>
      <c r="FS406" s="269"/>
      <c r="FT406" s="544"/>
      <c r="FU406" s="545"/>
      <c r="FV406" s="80"/>
      <c r="FW406" s="80"/>
      <c r="FX406" s="80"/>
      <c r="FY406" s="80"/>
      <c r="FZ406" s="80"/>
      <c r="GA406" s="80"/>
      <c r="GB406" s="80"/>
      <c r="GC406" s="80"/>
      <c r="GD406" s="80"/>
      <c r="GE406" s="80"/>
      <c r="GF406" s="80"/>
      <c r="GG406" s="80"/>
      <c r="GH406" s="80"/>
      <c r="GI406" s="80"/>
      <c r="GJ406" s="80"/>
      <c r="GK406" s="80"/>
    </row>
    <row r="407" ht="15.75" customHeight="1">
      <c r="A407" s="572"/>
      <c r="B407" s="572"/>
      <c r="C407" s="269"/>
      <c r="D407" s="269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  <c r="AA407" s="80"/>
      <c r="AB407" s="80"/>
      <c r="AC407" s="80"/>
      <c r="AD407" s="80"/>
      <c r="AE407" s="269"/>
      <c r="AF407" s="269"/>
      <c r="AG407" s="269"/>
      <c r="AH407" s="269"/>
      <c r="AI407" s="269"/>
      <c r="AJ407" s="269"/>
      <c r="AK407" s="269"/>
      <c r="AL407" s="269"/>
      <c r="AM407" s="269"/>
      <c r="AN407" s="269"/>
      <c r="AO407" s="269"/>
      <c r="AP407" s="269"/>
      <c r="AQ407" s="269"/>
      <c r="AR407" s="269"/>
      <c r="AS407" s="269"/>
      <c r="AT407" s="269"/>
      <c r="AU407" s="269"/>
      <c r="AV407" s="269"/>
      <c r="AW407" s="269"/>
      <c r="AX407" s="269"/>
      <c r="AY407" s="269"/>
      <c r="AZ407" s="269"/>
      <c r="BA407" s="269"/>
      <c r="BB407" s="269"/>
      <c r="BC407" s="269"/>
      <c r="BD407" s="269"/>
      <c r="BE407" s="269"/>
      <c r="BF407" s="269"/>
      <c r="BG407" s="269"/>
      <c r="BH407" s="80"/>
      <c r="BI407" s="269"/>
      <c r="BJ407" s="269"/>
      <c r="BK407" s="269"/>
      <c r="BL407" s="269"/>
      <c r="BM407" s="269"/>
      <c r="BN407" s="269"/>
      <c r="BO407" s="269"/>
      <c r="BP407" s="269"/>
      <c r="BQ407" s="269"/>
      <c r="BR407" s="269"/>
      <c r="BS407" s="269"/>
      <c r="BT407" s="269"/>
      <c r="BU407" s="269"/>
      <c r="BV407" s="269"/>
      <c r="BW407" s="269"/>
      <c r="BX407" s="269"/>
      <c r="BY407" s="269"/>
      <c r="BZ407" s="269"/>
      <c r="CA407" s="269"/>
      <c r="CB407" s="269"/>
      <c r="CC407" s="269"/>
      <c r="CD407" s="269"/>
      <c r="CE407" s="269"/>
      <c r="CF407" s="269"/>
      <c r="CG407" s="269"/>
      <c r="CH407" s="269"/>
      <c r="CI407" s="269"/>
      <c r="CJ407" s="269"/>
      <c r="CK407" s="269"/>
      <c r="CL407" s="269"/>
      <c r="CM407" s="269"/>
      <c r="CN407" s="269"/>
      <c r="CO407" s="269"/>
      <c r="CP407" s="269"/>
      <c r="CQ407" s="269"/>
      <c r="CR407" s="269"/>
      <c r="CS407" s="269"/>
      <c r="CT407" s="269"/>
      <c r="CU407" s="269"/>
      <c r="CV407" s="269"/>
      <c r="CW407" s="269"/>
      <c r="CX407" s="269"/>
      <c r="CY407" s="269"/>
      <c r="CZ407" s="269"/>
      <c r="DA407" s="269"/>
      <c r="DB407" s="269"/>
      <c r="DC407" s="269"/>
      <c r="DD407" s="269"/>
      <c r="DE407" s="269"/>
      <c r="DF407" s="269"/>
      <c r="DG407" s="269"/>
      <c r="DH407" s="269"/>
      <c r="DI407" s="269"/>
      <c r="DJ407" s="269"/>
      <c r="DK407" s="269"/>
      <c r="DL407" s="269"/>
      <c r="DM407" s="269"/>
      <c r="DN407" s="269"/>
      <c r="DO407" s="269"/>
      <c r="DP407" s="269"/>
      <c r="DQ407" s="269"/>
      <c r="DR407" s="269"/>
      <c r="DS407" s="269"/>
      <c r="DT407" s="269"/>
      <c r="DU407" s="269"/>
      <c r="DV407" s="269"/>
      <c r="DW407" s="269"/>
      <c r="DX407" s="269"/>
      <c r="DY407" s="269"/>
      <c r="DZ407" s="269"/>
      <c r="EA407" s="269"/>
      <c r="EB407" s="269"/>
      <c r="EC407" s="269"/>
      <c r="ED407" s="269"/>
      <c r="EE407" s="269"/>
      <c r="EF407" s="269"/>
      <c r="EG407" s="269"/>
      <c r="EH407" s="269"/>
      <c r="EI407" s="269"/>
      <c r="EJ407" s="269"/>
      <c r="EK407" s="269"/>
      <c r="EL407" s="269"/>
      <c r="EM407" s="269"/>
      <c r="EN407" s="269"/>
      <c r="EO407" s="269"/>
      <c r="EP407" s="269"/>
      <c r="EQ407" s="269"/>
      <c r="ER407" s="269"/>
      <c r="ES407" s="269"/>
      <c r="ET407" s="470"/>
      <c r="EU407" s="470"/>
      <c r="EV407" s="470"/>
      <c r="EW407" s="470"/>
      <c r="EX407" s="470"/>
      <c r="EY407" s="470"/>
      <c r="EZ407" s="470"/>
      <c r="FA407" s="470"/>
      <c r="FB407" s="470"/>
      <c r="FC407" s="470"/>
      <c r="FD407" s="470"/>
      <c r="FE407" s="470"/>
      <c r="FF407" s="470"/>
      <c r="FG407" s="470"/>
      <c r="FH407" s="470"/>
      <c r="FI407" s="470"/>
      <c r="FJ407" s="470"/>
      <c r="FK407" s="470"/>
      <c r="FL407" s="470"/>
      <c r="FM407" s="470"/>
      <c r="FN407" s="470"/>
      <c r="FO407" s="470"/>
      <c r="FP407" s="470"/>
      <c r="FQ407" s="269"/>
      <c r="FR407" s="543"/>
      <c r="FS407" s="269"/>
      <c r="FT407" s="544"/>
      <c r="FU407" s="545"/>
      <c r="FV407" s="80"/>
      <c r="FW407" s="80"/>
      <c r="FX407" s="80"/>
      <c r="FY407" s="80"/>
      <c r="FZ407" s="80"/>
      <c r="GA407" s="80"/>
      <c r="GB407" s="80"/>
      <c r="GC407" s="80"/>
      <c r="GD407" s="80"/>
      <c r="GE407" s="80"/>
      <c r="GF407" s="80"/>
      <c r="GG407" s="80"/>
      <c r="GH407" s="80"/>
      <c r="GI407" s="80"/>
      <c r="GJ407" s="80"/>
      <c r="GK407" s="80"/>
    </row>
    <row r="408" ht="15.75" customHeight="1">
      <c r="A408" s="572"/>
      <c r="B408" s="572"/>
      <c r="C408" s="269"/>
      <c r="D408" s="269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  <c r="AA408" s="80"/>
      <c r="AB408" s="80"/>
      <c r="AC408" s="80"/>
      <c r="AD408" s="80"/>
      <c r="AE408" s="269"/>
      <c r="AF408" s="269"/>
      <c r="AG408" s="269"/>
      <c r="AH408" s="269"/>
      <c r="AI408" s="269"/>
      <c r="AJ408" s="269"/>
      <c r="AK408" s="269"/>
      <c r="AL408" s="269"/>
      <c r="AM408" s="269"/>
      <c r="AN408" s="269"/>
      <c r="AO408" s="269"/>
      <c r="AP408" s="269"/>
      <c r="AQ408" s="269"/>
      <c r="AR408" s="269"/>
      <c r="AS408" s="269"/>
      <c r="AT408" s="269"/>
      <c r="AU408" s="269"/>
      <c r="AV408" s="269"/>
      <c r="AW408" s="269"/>
      <c r="AX408" s="269"/>
      <c r="AY408" s="269"/>
      <c r="AZ408" s="269"/>
      <c r="BA408" s="269"/>
      <c r="BB408" s="269"/>
      <c r="BC408" s="269"/>
      <c r="BD408" s="269"/>
      <c r="BE408" s="269"/>
      <c r="BF408" s="269"/>
      <c r="BG408" s="269"/>
      <c r="BH408" s="80"/>
      <c r="BI408" s="269"/>
      <c r="BJ408" s="269"/>
      <c r="BK408" s="269"/>
      <c r="BL408" s="269"/>
      <c r="BM408" s="269"/>
      <c r="BN408" s="269"/>
      <c r="BO408" s="269"/>
      <c r="BP408" s="269"/>
      <c r="BQ408" s="269"/>
      <c r="BR408" s="269"/>
      <c r="BS408" s="269"/>
      <c r="BT408" s="269"/>
      <c r="BU408" s="269"/>
      <c r="BV408" s="269"/>
      <c r="BW408" s="269"/>
      <c r="BX408" s="269"/>
      <c r="BY408" s="269"/>
      <c r="BZ408" s="269"/>
      <c r="CA408" s="269"/>
      <c r="CB408" s="269"/>
      <c r="CC408" s="269"/>
      <c r="CD408" s="269"/>
      <c r="CE408" s="269"/>
      <c r="CF408" s="269"/>
      <c r="CG408" s="269"/>
      <c r="CH408" s="269"/>
      <c r="CI408" s="269"/>
      <c r="CJ408" s="269"/>
      <c r="CK408" s="269"/>
      <c r="CL408" s="269"/>
      <c r="CM408" s="269"/>
      <c r="CN408" s="269"/>
      <c r="CO408" s="269"/>
      <c r="CP408" s="269"/>
      <c r="CQ408" s="269"/>
      <c r="CR408" s="269"/>
      <c r="CS408" s="269"/>
      <c r="CT408" s="269"/>
      <c r="CU408" s="269"/>
      <c r="CV408" s="269"/>
      <c r="CW408" s="269"/>
      <c r="CX408" s="269"/>
      <c r="CY408" s="269"/>
      <c r="CZ408" s="269"/>
      <c r="DA408" s="269"/>
      <c r="DB408" s="269"/>
      <c r="DC408" s="269"/>
      <c r="DD408" s="269"/>
      <c r="DE408" s="269"/>
      <c r="DF408" s="269"/>
      <c r="DG408" s="269"/>
      <c r="DH408" s="269"/>
      <c r="DI408" s="269"/>
      <c r="DJ408" s="269"/>
      <c r="DK408" s="269"/>
      <c r="DL408" s="269"/>
      <c r="DM408" s="269"/>
      <c r="DN408" s="269"/>
      <c r="DO408" s="269"/>
      <c r="DP408" s="269"/>
      <c r="DQ408" s="269"/>
      <c r="DR408" s="269"/>
      <c r="DS408" s="269"/>
      <c r="DT408" s="269"/>
      <c r="DU408" s="269"/>
      <c r="DV408" s="269"/>
      <c r="DW408" s="269"/>
      <c r="DX408" s="269"/>
      <c r="DY408" s="269"/>
      <c r="DZ408" s="269"/>
      <c r="EA408" s="269"/>
      <c r="EB408" s="269"/>
      <c r="EC408" s="269"/>
      <c r="ED408" s="269"/>
      <c r="EE408" s="269"/>
      <c r="EF408" s="269"/>
      <c r="EG408" s="269"/>
      <c r="EH408" s="269"/>
      <c r="EI408" s="269"/>
      <c r="EJ408" s="269"/>
      <c r="EK408" s="269"/>
      <c r="EL408" s="269"/>
      <c r="EM408" s="269"/>
      <c r="EN408" s="269"/>
      <c r="EO408" s="269"/>
      <c r="EP408" s="269"/>
      <c r="EQ408" s="269"/>
      <c r="ER408" s="269"/>
      <c r="ES408" s="269"/>
      <c r="ET408" s="470"/>
      <c r="EU408" s="470"/>
      <c r="EV408" s="470"/>
      <c r="EW408" s="470"/>
      <c r="EX408" s="470"/>
      <c r="EY408" s="470"/>
      <c r="EZ408" s="470"/>
      <c r="FA408" s="470"/>
      <c r="FB408" s="470"/>
      <c r="FC408" s="470"/>
      <c r="FD408" s="470"/>
      <c r="FE408" s="470"/>
      <c r="FF408" s="470"/>
      <c r="FG408" s="470"/>
      <c r="FH408" s="470"/>
      <c r="FI408" s="470"/>
      <c r="FJ408" s="470"/>
      <c r="FK408" s="470"/>
      <c r="FL408" s="470"/>
      <c r="FM408" s="470"/>
      <c r="FN408" s="470"/>
      <c r="FO408" s="470"/>
      <c r="FP408" s="470"/>
      <c r="FQ408" s="269"/>
      <c r="FR408" s="543"/>
      <c r="FS408" s="269"/>
      <c r="FT408" s="544"/>
      <c r="FU408" s="545"/>
      <c r="FV408" s="80"/>
      <c r="FW408" s="80"/>
      <c r="FX408" s="80"/>
      <c r="FY408" s="80"/>
      <c r="FZ408" s="80"/>
      <c r="GA408" s="80"/>
      <c r="GB408" s="80"/>
      <c r="GC408" s="80"/>
      <c r="GD408" s="80"/>
      <c r="GE408" s="80"/>
      <c r="GF408" s="80"/>
      <c r="GG408" s="80"/>
      <c r="GH408" s="80"/>
      <c r="GI408" s="80"/>
      <c r="GJ408" s="80"/>
      <c r="GK408" s="80"/>
    </row>
    <row r="409" ht="15.75" customHeight="1">
      <c r="A409" s="572"/>
      <c r="B409" s="572"/>
      <c r="C409" s="269"/>
      <c r="D409" s="269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  <c r="AA409" s="80"/>
      <c r="AB409" s="80"/>
      <c r="AC409" s="80"/>
      <c r="AD409" s="80"/>
      <c r="AE409" s="269"/>
      <c r="AF409" s="269"/>
      <c r="AG409" s="269"/>
      <c r="AH409" s="269"/>
      <c r="AI409" s="269"/>
      <c r="AJ409" s="269"/>
      <c r="AK409" s="269"/>
      <c r="AL409" s="269"/>
      <c r="AM409" s="269"/>
      <c r="AN409" s="269"/>
      <c r="AO409" s="269"/>
      <c r="AP409" s="269"/>
      <c r="AQ409" s="269"/>
      <c r="AR409" s="269"/>
      <c r="AS409" s="269"/>
      <c r="AT409" s="269"/>
      <c r="AU409" s="269"/>
      <c r="AV409" s="269"/>
      <c r="AW409" s="269"/>
      <c r="AX409" s="269"/>
      <c r="AY409" s="269"/>
      <c r="AZ409" s="269"/>
      <c r="BA409" s="269"/>
      <c r="BB409" s="269"/>
      <c r="BC409" s="269"/>
      <c r="BD409" s="269"/>
      <c r="BE409" s="269"/>
      <c r="BF409" s="269"/>
      <c r="BG409" s="269"/>
      <c r="BH409" s="80"/>
      <c r="BI409" s="269"/>
      <c r="BJ409" s="269"/>
      <c r="BK409" s="269"/>
      <c r="BL409" s="269"/>
      <c r="BM409" s="269"/>
      <c r="BN409" s="269"/>
      <c r="BO409" s="269"/>
      <c r="BP409" s="269"/>
      <c r="BQ409" s="269"/>
      <c r="BR409" s="269"/>
      <c r="BS409" s="269"/>
      <c r="BT409" s="269"/>
      <c r="BU409" s="269"/>
      <c r="BV409" s="269"/>
      <c r="BW409" s="269"/>
      <c r="BX409" s="269"/>
      <c r="BY409" s="269"/>
      <c r="BZ409" s="269"/>
      <c r="CA409" s="269"/>
      <c r="CB409" s="269"/>
      <c r="CC409" s="269"/>
      <c r="CD409" s="269"/>
      <c r="CE409" s="269"/>
      <c r="CF409" s="269"/>
      <c r="CG409" s="269"/>
      <c r="CH409" s="269"/>
      <c r="CI409" s="269"/>
      <c r="CJ409" s="269"/>
      <c r="CK409" s="269"/>
      <c r="CL409" s="269"/>
      <c r="CM409" s="269"/>
      <c r="CN409" s="269"/>
      <c r="CO409" s="269"/>
      <c r="CP409" s="269"/>
      <c r="CQ409" s="269"/>
      <c r="CR409" s="269"/>
      <c r="CS409" s="269"/>
      <c r="CT409" s="269"/>
      <c r="CU409" s="269"/>
      <c r="CV409" s="269"/>
      <c r="CW409" s="269"/>
      <c r="CX409" s="269"/>
      <c r="CY409" s="269"/>
      <c r="CZ409" s="269"/>
      <c r="DA409" s="269"/>
      <c r="DB409" s="269"/>
      <c r="DC409" s="269"/>
      <c r="DD409" s="269"/>
      <c r="DE409" s="269"/>
      <c r="DF409" s="269"/>
      <c r="DG409" s="269"/>
      <c r="DH409" s="269"/>
      <c r="DI409" s="269"/>
      <c r="DJ409" s="269"/>
      <c r="DK409" s="269"/>
      <c r="DL409" s="269"/>
      <c r="DM409" s="269"/>
      <c r="DN409" s="269"/>
      <c r="DO409" s="269"/>
      <c r="DP409" s="269"/>
      <c r="DQ409" s="269"/>
      <c r="DR409" s="269"/>
      <c r="DS409" s="269"/>
      <c r="DT409" s="269"/>
      <c r="DU409" s="269"/>
      <c r="DV409" s="269"/>
      <c r="DW409" s="269"/>
      <c r="DX409" s="269"/>
      <c r="DY409" s="269"/>
      <c r="DZ409" s="269"/>
      <c r="EA409" s="269"/>
      <c r="EB409" s="269"/>
      <c r="EC409" s="269"/>
      <c r="ED409" s="269"/>
      <c r="EE409" s="269"/>
      <c r="EF409" s="269"/>
      <c r="EG409" s="269"/>
      <c r="EH409" s="269"/>
      <c r="EI409" s="269"/>
      <c r="EJ409" s="269"/>
      <c r="EK409" s="269"/>
      <c r="EL409" s="269"/>
      <c r="EM409" s="269"/>
      <c r="EN409" s="269"/>
      <c r="EO409" s="269"/>
      <c r="EP409" s="269"/>
      <c r="EQ409" s="269"/>
      <c r="ER409" s="269"/>
      <c r="ES409" s="269"/>
      <c r="ET409" s="470"/>
      <c r="EU409" s="470"/>
      <c r="EV409" s="470"/>
      <c r="EW409" s="470"/>
      <c r="EX409" s="470"/>
      <c r="EY409" s="470"/>
      <c r="EZ409" s="470"/>
      <c r="FA409" s="470"/>
      <c r="FB409" s="470"/>
      <c r="FC409" s="470"/>
      <c r="FD409" s="470"/>
      <c r="FE409" s="470"/>
      <c r="FF409" s="470"/>
      <c r="FG409" s="470"/>
      <c r="FH409" s="470"/>
      <c r="FI409" s="470"/>
      <c r="FJ409" s="470"/>
      <c r="FK409" s="470"/>
      <c r="FL409" s="470"/>
      <c r="FM409" s="470"/>
      <c r="FN409" s="470"/>
      <c r="FO409" s="470"/>
      <c r="FP409" s="470"/>
      <c r="FQ409" s="269"/>
      <c r="FR409" s="543"/>
      <c r="FS409" s="269"/>
      <c r="FT409" s="544"/>
      <c r="FU409" s="545"/>
      <c r="FV409" s="80"/>
      <c r="FW409" s="80"/>
      <c r="FX409" s="80"/>
      <c r="FY409" s="80"/>
      <c r="FZ409" s="80"/>
      <c r="GA409" s="80"/>
      <c r="GB409" s="80"/>
      <c r="GC409" s="80"/>
      <c r="GD409" s="80"/>
      <c r="GE409" s="80"/>
      <c r="GF409" s="80"/>
      <c r="GG409" s="80"/>
      <c r="GH409" s="80"/>
      <c r="GI409" s="80"/>
      <c r="GJ409" s="80"/>
      <c r="GK409" s="80"/>
    </row>
    <row r="410" ht="15.75" customHeight="1">
      <c r="A410" s="572"/>
      <c r="B410" s="572"/>
      <c r="C410" s="269"/>
      <c r="D410" s="269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  <c r="AA410" s="80"/>
      <c r="AB410" s="80"/>
      <c r="AC410" s="80"/>
      <c r="AD410" s="80"/>
      <c r="AE410" s="269"/>
      <c r="AF410" s="269"/>
      <c r="AG410" s="269"/>
      <c r="AH410" s="269"/>
      <c r="AI410" s="269"/>
      <c r="AJ410" s="269"/>
      <c r="AK410" s="269"/>
      <c r="AL410" s="269"/>
      <c r="AM410" s="269"/>
      <c r="AN410" s="269"/>
      <c r="AO410" s="269"/>
      <c r="AP410" s="269"/>
      <c r="AQ410" s="269"/>
      <c r="AR410" s="269"/>
      <c r="AS410" s="269"/>
      <c r="AT410" s="269"/>
      <c r="AU410" s="269"/>
      <c r="AV410" s="269"/>
      <c r="AW410" s="269"/>
      <c r="AX410" s="269"/>
      <c r="AY410" s="269"/>
      <c r="AZ410" s="269"/>
      <c r="BA410" s="269"/>
      <c r="BB410" s="269"/>
      <c r="BC410" s="269"/>
      <c r="BD410" s="269"/>
      <c r="BE410" s="269"/>
      <c r="BF410" s="269"/>
      <c r="BG410" s="269"/>
      <c r="BH410" s="80"/>
      <c r="BI410" s="269"/>
      <c r="BJ410" s="269"/>
      <c r="BK410" s="269"/>
      <c r="BL410" s="269"/>
      <c r="BM410" s="269"/>
      <c r="BN410" s="269"/>
      <c r="BO410" s="269"/>
      <c r="BP410" s="269"/>
      <c r="BQ410" s="269"/>
      <c r="BR410" s="269"/>
      <c r="BS410" s="269"/>
      <c r="BT410" s="269"/>
      <c r="BU410" s="269"/>
      <c r="BV410" s="269"/>
      <c r="BW410" s="269"/>
      <c r="BX410" s="269"/>
      <c r="BY410" s="269"/>
      <c r="BZ410" s="269"/>
      <c r="CA410" s="269"/>
      <c r="CB410" s="269"/>
      <c r="CC410" s="269"/>
      <c r="CD410" s="269"/>
      <c r="CE410" s="269"/>
      <c r="CF410" s="269"/>
      <c r="CG410" s="269"/>
      <c r="CH410" s="269"/>
      <c r="CI410" s="269"/>
      <c r="CJ410" s="269"/>
      <c r="CK410" s="269"/>
      <c r="CL410" s="269"/>
      <c r="CM410" s="269"/>
      <c r="CN410" s="269"/>
      <c r="CO410" s="269"/>
      <c r="CP410" s="269"/>
      <c r="CQ410" s="269"/>
      <c r="CR410" s="269"/>
      <c r="CS410" s="269"/>
      <c r="CT410" s="269"/>
      <c r="CU410" s="269"/>
      <c r="CV410" s="269"/>
      <c r="CW410" s="269"/>
      <c r="CX410" s="269"/>
      <c r="CY410" s="269"/>
      <c r="CZ410" s="269"/>
      <c r="DA410" s="269"/>
      <c r="DB410" s="269"/>
      <c r="DC410" s="269"/>
      <c r="DD410" s="269"/>
      <c r="DE410" s="269"/>
      <c r="DF410" s="269"/>
      <c r="DG410" s="269"/>
      <c r="DH410" s="269"/>
      <c r="DI410" s="269"/>
      <c r="DJ410" s="269"/>
      <c r="DK410" s="269"/>
      <c r="DL410" s="269"/>
      <c r="DM410" s="269"/>
      <c r="DN410" s="269"/>
      <c r="DO410" s="269"/>
      <c r="DP410" s="269"/>
      <c r="DQ410" s="269"/>
      <c r="DR410" s="269"/>
      <c r="DS410" s="269"/>
      <c r="DT410" s="269"/>
      <c r="DU410" s="269"/>
      <c r="DV410" s="269"/>
      <c r="DW410" s="269"/>
      <c r="DX410" s="269"/>
      <c r="DY410" s="269"/>
      <c r="DZ410" s="269"/>
      <c r="EA410" s="269"/>
      <c r="EB410" s="269"/>
      <c r="EC410" s="269"/>
      <c r="ED410" s="269"/>
      <c r="EE410" s="269"/>
      <c r="EF410" s="269"/>
      <c r="EG410" s="269"/>
      <c r="EH410" s="269"/>
      <c r="EI410" s="269"/>
      <c r="EJ410" s="269"/>
      <c r="EK410" s="269"/>
      <c r="EL410" s="269"/>
      <c r="EM410" s="269"/>
      <c r="EN410" s="269"/>
      <c r="EO410" s="269"/>
      <c r="EP410" s="269"/>
      <c r="EQ410" s="269"/>
      <c r="ER410" s="269"/>
      <c r="ES410" s="269"/>
      <c r="ET410" s="470"/>
      <c r="EU410" s="470"/>
      <c r="EV410" s="470"/>
      <c r="EW410" s="470"/>
      <c r="EX410" s="470"/>
      <c r="EY410" s="470"/>
      <c r="EZ410" s="470"/>
      <c r="FA410" s="470"/>
      <c r="FB410" s="470"/>
      <c r="FC410" s="470"/>
      <c r="FD410" s="470"/>
      <c r="FE410" s="470"/>
      <c r="FF410" s="470"/>
      <c r="FG410" s="470"/>
      <c r="FH410" s="470"/>
      <c r="FI410" s="470"/>
      <c r="FJ410" s="470"/>
      <c r="FK410" s="470"/>
      <c r="FL410" s="470"/>
      <c r="FM410" s="470"/>
      <c r="FN410" s="470"/>
      <c r="FO410" s="470"/>
      <c r="FP410" s="470"/>
      <c r="FQ410" s="269"/>
      <c r="FR410" s="543"/>
      <c r="FS410" s="269"/>
      <c r="FT410" s="544"/>
      <c r="FU410" s="545"/>
      <c r="FV410" s="80"/>
      <c r="FW410" s="80"/>
      <c r="FX410" s="80"/>
      <c r="FY410" s="80"/>
      <c r="FZ410" s="80"/>
      <c r="GA410" s="80"/>
      <c r="GB410" s="80"/>
      <c r="GC410" s="80"/>
      <c r="GD410" s="80"/>
      <c r="GE410" s="80"/>
      <c r="GF410" s="80"/>
      <c r="GG410" s="80"/>
      <c r="GH410" s="80"/>
      <c r="GI410" s="80"/>
      <c r="GJ410" s="80"/>
      <c r="GK410" s="80"/>
    </row>
    <row r="411" ht="15.75" customHeight="1">
      <c r="A411" s="572"/>
      <c r="B411" s="572"/>
      <c r="C411" s="269"/>
      <c r="D411" s="269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  <c r="AA411" s="80"/>
      <c r="AB411" s="80"/>
      <c r="AC411" s="80"/>
      <c r="AD411" s="80"/>
      <c r="AE411" s="269"/>
      <c r="AF411" s="269"/>
      <c r="AG411" s="269"/>
      <c r="AH411" s="269"/>
      <c r="AI411" s="269"/>
      <c r="AJ411" s="269"/>
      <c r="AK411" s="269"/>
      <c r="AL411" s="269"/>
      <c r="AM411" s="269"/>
      <c r="AN411" s="269"/>
      <c r="AO411" s="269"/>
      <c r="AP411" s="269"/>
      <c r="AQ411" s="269"/>
      <c r="AR411" s="269"/>
      <c r="AS411" s="269"/>
      <c r="AT411" s="269"/>
      <c r="AU411" s="269"/>
      <c r="AV411" s="269"/>
      <c r="AW411" s="269"/>
      <c r="AX411" s="269"/>
      <c r="AY411" s="269"/>
      <c r="AZ411" s="269"/>
      <c r="BA411" s="269"/>
      <c r="BB411" s="269"/>
      <c r="BC411" s="269"/>
      <c r="BD411" s="269"/>
      <c r="BE411" s="269"/>
      <c r="BF411" s="269"/>
      <c r="BG411" s="269"/>
      <c r="BH411" s="80"/>
      <c r="BI411" s="269"/>
      <c r="BJ411" s="269"/>
      <c r="BK411" s="269"/>
      <c r="BL411" s="269"/>
      <c r="BM411" s="269"/>
      <c r="BN411" s="269"/>
      <c r="BO411" s="269"/>
      <c r="BP411" s="269"/>
      <c r="BQ411" s="269"/>
      <c r="BR411" s="269"/>
      <c r="BS411" s="269"/>
      <c r="BT411" s="269"/>
      <c r="BU411" s="269"/>
      <c r="BV411" s="269"/>
      <c r="BW411" s="269"/>
      <c r="BX411" s="269"/>
      <c r="BY411" s="269"/>
      <c r="BZ411" s="269"/>
      <c r="CA411" s="269"/>
      <c r="CB411" s="269"/>
      <c r="CC411" s="269"/>
      <c r="CD411" s="269"/>
      <c r="CE411" s="269"/>
      <c r="CF411" s="269"/>
      <c r="CG411" s="269"/>
      <c r="CH411" s="269"/>
      <c r="CI411" s="269"/>
      <c r="CJ411" s="269"/>
      <c r="CK411" s="269"/>
      <c r="CL411" s="269"/>
      <c r="CM411" s="269"/>
      <c r="CN411" s="269"/>
      <c r="CO411" s="269"/>
      <c r="CP411" s="269"/>
      <c r="CQ411" s="269"/>
      <c r="CR411" s="269"/>
      <c r="CS411" s="269"/>
      <c r="CT411" s="269"/>
      <c r="CU411" s="269"/>
      <c r="CV411" s="269"/>
      <c r="CW411" s="269"/>
      <c r="CX411" s="269"/>
      <c r="CY411" s="269"/>
      <c r="CZ411" s="269"/>
      <c r="DA411" s="269"/>
      <c r="DB411" s="269"/>
      <c r="DC411" s="269"/>
      <c r="DD411" s="269"/>
      <c r="DE411" s="269"/>
      <c r="DF411" s="269"/>
      <c r="DG411" s="269"/>
      <c r="DH411" s="269"/>
      <c r="DI411" s="269"/>
      <c r="DJ411" s="269"/>
      <c r="DK411" s="269"/>
      <c r="DL411" s="269"/>
      <c r="DM411" s="269"/>
      <c r="DN411" s="269"/>
      <c r="DO411" s="269"/>
      <c r="DP411" s="269"/>
      <c r="DQ411" s="269"/>
      <c r="DR411" s="269"/>
      <c r="DS411" s="269"/>
      <c r="DT411" s="269"/>
      <c r="DU411" s="269"/>
      <c r="DV411" s="269"/>
      <c r="DW411" s="269"/>
      <c r="DX411" s="269"/>
      <c r="DY411" s="269"/>
      <c r="DZ411" s="269"/>
      <c r="EA411" s="269"/>
      <c r="EB411" s="269"/>
      <c r="EC411" s="269"/>
      <c r="ED411" s="269"/>
      <c r="EE411" s="269"/>
      <c r="EF411" s="269"/>
      <c r="EG411" s="269"/>
      <c r="EH411" s="269"/>
      <c r="EI411" s="269"/>
      <c r="EJ411" s="269"/>
      <c r="EK411" s="269"/>
      <c r="EL411" s="269"/>
      <c r="EM411" s="269"/>
      <c r="EN411" s="269"/>
      <c r="EO411" s="269"/>
      <c r="EP411" s="269"/>
      <c r="EQ411" s="269"/>
      <c r="ER411" s="269"/>
      <c r="ES411" s="269"/>
      <c r="ET411" s="470"/>
      <c r="EU411" s="470"/>
      <c r="EV411" s="470"/>
      <c r="EW411" s="470"/>
      <c r="EX411" s="470"/>
      <c r="EY411" s="470"/>
      <c r="EZ411" s="470"/>
      <c r="FA411" s="470"/>
      <c r="FB411" s="470"/>
      <c r="FC411" s="470"/>
      <c r="FD411" s="470"/>
      <c r="FE411" s="470"/>
      <c r="FF411" s="470"/>
      <c r="FG411" s="470"/>
      <c r="FH411" s="470"/>
      <c r="FI411" s="470"/>
      <c r="FJ411" s="470"/>
      <c r="FK411" s="470"/>
      <c r="FL411" s="470"/>
      <c r="FM411" s="470"/>
      <c r="FN411" s="470"/>
      <c r="FO411" s="470"/>
      <c r="FP411" s="470"/>
      <c r="FQ411" s="269"/>
      <c r="FR411" s="543"/>
      <c r="FS411" s="269"/>
      <c r="FT411" s="544"/>
      <c r="FU411" s="545"/>
      <c r="FV411" s="80"/>
      <c r="FW411" s="80"/>
      <c r="FX411" s="80"/>
      <c r="FY411" s="80"/>
      <c r="FZ411" s="80"/>
      <c r="GA411" s="80"/>
      <c r="GB411" s="80"/>
      <c r="GC411" s="80"/>
      <c r="GD411" s="80"/>
      <c r="GE411" s="80"/>
      <c r="GF411" s="80"/>
      <c r="GG411" s="80"/>
      <c r="GH411" s="80"/>
      <c r="GI411" s="80"/>
      <c r="GJ411" s="80"/>
      <c r="GK411" s="80"/>
    </row>
    <row r="412" ht="15.75" customHeight="1">
      <c r="A412" s="572"/>
      <c r="B412" s="572"/>
      <c r="C412" s="269"/>
      <c r="D412" s="269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  <c r="AA412" s="80"/>
      <c r="AB412" s="80"/>
      <c r="AC412" s="80"/>
      <c r="AD412" s="80"/>
      <c r="AE412" s="269"/>
      <c r="AF412" s="269"/>
      <c r="AG412" s="269"/>
      <c r="AH412" s="269"/>
      <c r="AI412" s="269"/>
      <c r="AJ412" s="269"/>
      <c r="AK412" s="269"/>
      <c r="AL412" s="269"/>
      <c r="AM412" s="269"/>
      <c r="AN412" s="269"/>
      <c r="AO412" s="269"/>
      <c r="AP412" s="269"/>
      <c r="AQ412" s="269"/>
      <c r="AR412" s="269"/>
      <c r="AS412" s="269"/>
      <c r="AT412" s="269"/>
      <c r="AU412" s="269"/>
      <c r="AV412" s="269"/>
      <c r="AW412" s="269"/>
      <c r="AX412" s="269"/>
      <c r="AY412" s="269"/>
      <c r="AZ412" s="269"/>
      <c r="BA412" s="269"/>
      <c r="BB412" s="269"/>
      <c r="BC412" s="269"/>
      <c r="BD412" s="269"/>
      <c r="BE412" s="269"/>
      <c r="BF412" s="269"/>
      <c r="BG412" s="269"/>
      <c r="BH412" s="80"/>
      <c r="BI412" s="269"/>
      <c r="BJ412" s="269"/>
      <c r="BK412" s="269"/>
      <c r="BL412" s="269"/>
      <c r="BM412" s="269"/>
      <c r="BN412" s="269"/>
      <c r="BO412" s="269"/>
      <c r="BP412" s="269"/>
      <c r="BQ412" s="269"/>
      <c r="BR412" s="269"/>
      <c r="BS412" s="269"/>
      <c r="BT412" s="269"/>
      <c r="BU412" s="269"/>
      <c r="BV412" s="269"/>
      <c r="BW412" s="269"/>
      <c r="BX412" s="269"/>
      <c r="BY412" s="269"/>
      <c r="BZ412" s="269"/>
      <c r="CA412" s="269"/>
      <c r="CB412" s="269"/>
      <c r="CC412" s="269"/>
      <c r="CD412" s="269"/>
      <c r="CE412" s="269"/>
      <c r="CF412" s="269"/>
      <c r="CG412" s="269"/>
      <c r="CH412" s="269"/>
      <c r="CI412" s="269"/>
      <c r="CJ412" s="269"/>
      <c r="CK412" s="269"/>
      <c r="CL412" s="269"/>
      <c r="CM412" s="269"/>
      <c r="CN412" s="269"/>
      <c r="CO412" s="269"/>
      <c r="CP412" s="269"/>
      <c r="CQ412" s="269"/>
      <c r="CR412" s="269"/>
      <c r="CS412" s="269"/>
      <c r="CT412" s="269"/>
      <c r="CU412" s="269"/>
      <c r="CV412" s="269"/>
      <c r="CW412" s="269"/>
      <c r="CX412" s="269"/>
      <c r="CY412" s="269"/>
      <c r="CZ412" s="269"/>
      <c r="DA412" s="269"/>
      <c r="DB412" s="269"/>
      <c r="DC412" s="269"/>
      <c r="DD412" s="269"/>
      <c r="DE412" s="269"/>
      <c r="DF412" s="269"/>
      <c r="DG412" s="269"/>
      <c r="DH412" s="269"/>
      <c r="DI412" s="269"/>
      <c r="DJ412" s="269"/>
      <c r="DK412" s="269"/>
      <c r="DL412" s="269"/>
      <c r="DM412" s="269"/>
      <c r="DN412" s="269"/>
      <c r="DO412" s="269"/>
      <c r="DP412" s="269"/>
      <c r="DQ412" s="269"/>
      <c r="DR412" s="269"/>
      <c r="DS412" s="269"/>
      <c r="DT412" s="269"/>
      <c r="DU412" s="269"/>
      <c r="DV412" s="269"/>
      <c r="DW412" s="269"/>
      <c r="DX412" s="269"/>
      <c r="DY412" s="269"/>
      <c r="DZ412" s="269"/>
      <c r="EA412" s="269"/>
      <c r="EB412" s="269"/>
      <c r="EC412" s="269"/>
      <c r="ED412" s="269"/>
      <c r="EE412" s="269"/>
      <c r="EF412" s="269"/>
      <c r="EG412" s="269"/>
      <c r="EH412" s="269"/>
      <c r="EI412" s="269"/>
      <c r="EJ412" s="269"/>
      <c r="EK412" s="269"/>
      <c r="EL412" s="269"/>
      <c r="EM412" s="269"/>
      <c r="EN412" s="269"/>
      <c r="EO412" s="269"/>
      <c r="EP412" s="269"/>
      <c r="EQ412" s="269"/>
      <c r="ER412" s="269"/>
      <c r="ES412" s="269"/>
      <c r="ET412" s="470"/>
      <c r="EU412" s="470"/>
      <c r="EV412" s="470"/>
      <c r="EW412" s="470"/>
      <c r="EX412" s="470"/>
      <c r="EY412" s="470"/>
      <c r="EZ412" s="470"/>
      <c r="FA412" s="470"/>
      <c r="FB412" s="470"/>
      <c r="FC412" s="470"/>
      <c r="FD412" s="470"/>
      <c r="FE412" s="470"/>
      <c r="FF412" s="470"/>
      <c r="FG412" s="470"/>
      <c r="FH412" s="470"/>
      <c r="FI412" s="470"/>
      <c r="FJ412" s="470"/>
      <c r="FK412" s="470"/>
      <c r="FL412" s="470"/>
      <c r="FM412" s="470"/>
      <c r="FN412" s="470"/>
      <c r="FO412" s="470"/>
      <c r="FP412" s="470"/>
      <c r="FQ412" s="269"/>
      <c r="FR412" s="543"/>
      <c r="FS412" s="269"/>
      <c r="FT412" s="544"/>
      <c r="FU412" s="545"/>
      <c r="FV412" s="80"/>
      <c r="FW412" s="80"/>
      <c r="FX412" s="80"/>
      <c r="FY412" s="80"/>
      <c r="FZ412" s="80"/>
      <c r="GA412" s="80"/>
      <c r="GB412" s="80"/>
      <c r="GC412" s="80"/>
      <c r="GD412" s="80"/>
      <c r="GE412" s="80"/>
      <c r="GF412" s="80"/>
      <c r="GG412" s="80"/>
      <c r="GH412" s="80"/>
      <c r="GI412" s="80"/>
      <c r="GJ412" s="80"/>
      <c r="GK412" s="80"/>
    </row>
    <row r="413" ht="15.75" customHeight="1">
      <c r="A413" s="572"/>
      <c r="B413" s="572"/>
      <c r="C413" s="269"/>
      <c r="D413" s="269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  <c r="AA413" s="80"/>
      <c r="AB413" s="80"/>
      <c r="AC413" s="80"/>
      <c r="AD413" s="80"/>
      <c r="AE413" s="269"/>
      <c r="AF413" s="269"/>
      <c r="AG413" s="269"/>
      <c r="AH413" s="269"/>
      <c r="AI413" s="269"/>
      <c r="AJ413" s="269"/>
      <c r="AK413" s="269"/>
      <c r="AL413" s="269"/>
      <c r="AM413" s="269"/>
      <c r="AN413" s="269"/>
      <c r="AO413" s="269"/>
      <c r="AP413" s="269"/>
      <c r="AQ413" s="269"/>
      <c r="AR413" s="269"/>
      <c r="AS413" s="269"/>
      <c r="AT413" s="269"/>
      <c r="AU413" s="269"/>
      <c r="AV413" s="269"/>
      <c r="AW413" s="269"/>
      <c r="AX413" s="269"/>
      <c r="AY413" s="269"/>
      <c r="AZ413" s="269"/>
      <c r="BA413" s="269"/>
      <c r="BB413" s="269"/>
      <c r="BC413" s="269"/>
      <c r="BD413" s="269"/>
      <c r="BE413" s="269"/>
      <c r="BF413" s="269"/>
      <c r="BG413" s="269"/>
      <c r="BH413" s="80"/>
      <c r="BI413" s="269"/>
      <c r="BJ413" s="269"/>
      <c r="BK413" s="269"/>
      <c r="BL413" s="269"/>
      <c r="BM413" s="269"/>
      <c r="BN413" s="269"/>
      <c r="BO413" s="269"/>
      <c r="BP413" s="269"/>
      <c r="BQ413" s="269"/>
      <c r="BR413" s="269"/>
      <c r="BS413" s="269"/>
      <c r="BT413" s="269"/>
      <c r="BU413" s="269"/>
      <c r="BV413" s="269"/>
      <c r="BW413" s="269"/>
      <c r="BX413" s="269"/>
      <c r="BY413" s="269"/>
      <c r="BZ413" s="269"/>
      <c r="CA413" s="269"/>
      <c r="CB413" s="269"/>
      <c r="CC413" s="269"/>
      <c r="CD413" s="269"/>
      <c r="CE413" s="269"/>
      <c r="CF413" s="269"/>
      <c r="CG413" s="269"/>
      <c r="CH413" s="269"/>
      <c r="CI413" s="269"/>
      <c r="CJ413" s="269"/>
      <c r="CK413" s="269"/>
      <c r="CL413" s="269"/>
      <c r="CM413" s="269"/>
      <c r="CN413" s="269"/>
      <c r="CO413" s="269"/>
      <c r="CP413" s="269"/>
      <c r="CQ413" s="269"/>
      <c r="CR413" s="269"/>
      <c r="CS413" s="269"/>
      <c r="CT413" s="269"/>
      <c r="CU413" s="269"/>
      <c r="CV413" s="269"/>
      <c r="CW413" s="269"/>
      <c r="CX413" s="269"/>
      <c r="CY413" s="269"/>
      <c r="CZ413" s="269"/>
      <c r="DA413" s="269"/>
      <c r="DB413" s="269"/>
      <c r="DC413" s="269"/>
      <c r="DD413" s="269"/>
      <c r="DE413" s="269"/>
      <c r="DF413" s="269"/>
      <c r="DG413" s="269"/>
      <c r="DH413" s="269"/>
      <c r="DI413" s="269"/>
      <c r="DJ413" s="269"/>
      <c r="DK413" s="269"/>
      <c r="DL413" s="269"/>
      <c r="DM413" s="269"/>
      <c r="DN413" s="269"/>
      <c r="DO413" s="269"/>
      <c r="DP413" s="269"/>
      <c r="DQ413" s="269"/>
      <c r="DR413" s="269"/>
      <c r="DS413" s="269"/>
      <c r="DT413" s="269"/>
      <c r="DU413" s="269"/>
      <c r="DV413" s="269"/>
      <c r="DW413" s="269"/>
      <c r="DX413" s="269"/>
      <c r="DY413" s="269"/>
      <c r="DZ413" s="269"/>
      <c r="EA413" s="269"/>
      <c r="EB413" s="269"/>
      <c r="EC413" s="269"/>
      <c r="ED413" s="269"/>
      <c r="EE413" s="269"/>
      <c r="EF413" s="269"/>
      <c r="EG413" s="269"/>
      <c r="EH413" s="269"/>
      <c r="EI413" s="269"/>
      <c r="EJ413" s="269"/>
      <c r="EK413" s="269"/>
      <c r="EL413" s="269"/>
      <c r="EM413" s="269"/>
      <c r="EN413" s="269"/>
      <c r="EO413" s="269"/>
      <c r="EP413" s="269"/>
      <c r="EQ413" s="269"/>
      <c r="ER413" s="269"/>
      <c r="ES413" s="269"/>
      <c r="ET413" s="470"/>
      <c r="EU413" s="470"/>
      <c r="EV413" s="470"/>
      <c r="EW413" s="470"/>
      <c r="EX413" s="470"/>
      <c r="EY413" s="470"/>
      <c r="EZ413" s="470"/>
      <c r="FA413" s="470"/>
      <c r="FB413" s="470"/>
      <c r="FC413" s="470"/>
      <c r="FD413" s="470"/>
      <c r="FE413" s="470"/>
      <c r="FF413" s="470"/>
      <c r="FG413" s="470"/>
      <c r="FH413" s="470"/>
      <c r="FI413" s="470"/>
      <c r="FJ413" s="470"/>
      <c r="FK413" s="470"/>
      <c r="FL413" s="470"/>
      <c r="FM413" s="470"/>
      <c r="FN413" s="470"/>
      <c r="FO413" s="470"/>
      <c r="FP413" s="470"/>
      <c r="FQ413" s="269"/>
      <c r="FR413" s="543"/>
      <c r="FS413" s="269"/>
      <c r="FT413" s="544"/>
      <c r="FU413" s="545"/>
      <c r="FV413" s="80"/>
      <c r="FW413" s="80"/>
      <c r="FX413" s="80"/>
      <c r="FY413" s="80"/>
      <c r="FZ413" s="80"/>
      <c r="GA413" s="80"/>
      <c r="GB413" s="80"/>
      <c r="GC413" s="80"/>
      <c r="GD413" s="80"/>
      <c r="GE413" s="80"/>
      <c r="GF413" s="80"/>
      <c r="GG413" s="80"/>
      <c r="GH413" s="80"/>
      <c r="GI413" s="80"/>
      <c r="GJ413" s="80"/>
      <c r="GK413" s="80"/>
    </row>
    <row r="414" ht="15.75" customHeight="1">
      <c r="A414" s="572"/>
      <c r="B414" s="572"/>
      <c r="C414" s="269"/>
      <c r="D414" s="269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  <c r="AA414" s="80"/>
      <c r="AB414" s="80"/>
      <c r="AC414" s="80"/>
      <c r="AD414" s="80"/>
      <c r="AE414" s="269"/>
      <c r="AF414" s="269"/>
      <c r="AG414" s="269"/>
      <c r="AH414" s="269"/>
      <c r="AI414" s="269"/>
      <c r="AJ414" s="269"/>
      <c r="AK414" s="269"/>
      <c r="AL414" s="269"/>
      <c r="AM414" s="269"/>
      <c r="AN414" s="269"/>
      <c r="AO414" s="269"/>
      <c r="AP414" s="269"/>
      <c r="AQ414" s="269"/>
      <c r="AR414" s="269"/>
      <c r="AS414" s="269"/>
      <c r="AT414" s="269"/>
      <c r="AU414" s="269"/>
      <c r="AV414" s="269"/>
      <c r="AW414" s="269"/>
      <c r="AX414" s="269"/>
      <c r="AY414" s="269"/>
      <c r="AZ414" s="269"/>
      <c r="BA414" s="269"/>
      <c r="BB414" s="269"/>
      <c r="BC414" s="269"/>
      <c r="BD414" s="269"/>
      <c r="BE414" s="269"/>
      <c r="BF414" s="269"/>
      <c r="BG414" s="269"/>
      <c r="BH414" s="80"/>
      <c r="BI414" s="269"/>
      <c r="BJ414" s="269"/>
      <c r="BK414" s="269"/>
      <c r="BL414" s="269"/>
      <c r="BM414" s="269"/>
      <c r="BN414" s="269"/>
      <c r="BO414" s="269"/>
      <c r="BP414" s="269"/>
      <c r="BQ414" s="269"/>
      <c r="BR414" s="269"/>
      <c r="BS414" s="269"/>
      <c r="BT414" s="269"/>
      <c r="BU414" s="269"/>
      <c r="BV414" s="269"/>
      <c r="BW414" s="269"/>
      <c r="BX414" s="269"/>
      <c r="BY414" s="269"/>
      <c r="BZ414" s="269"/>
      <c r="CA414" s="269"/>
      <c r="CB414" s="269"/>
      <c r="CC414" s="269"/>
      <c r="CD414" s="269"/>
      <c r="CE414" s="269"/>
      <c r="CF414" s="269"/>
      <c r="CG414" s="269"/>
      <c r="CH414" s="269"/>
      <c r="CI414" s="269"/>
      <c r="CJ414" s="269"/>
      <c r="CK414" s="269"/>
      <c r="CL414" s="269"/>
      <c r="CM414" s="269"/>
      <c r="CN414" s="269"/>
      <c r="CO414" s="269"/>
      <c r="CP414" s="269"/>
      <c r="CQ414" s="269"/>
      <c r="CR414" s="269"/>
      <c r="CS414" s="269"/>
      <c r="CT414" s="269"/>
      <c r="CU414" s="269"/>
      <c r="CV414" s="269"/>
      <c r="CW414" s="269"/>
      <c r="CX414" s="269"/>
      <c r="CY414" s="269"/>
      <c r="CZ414" s="269"/>
      <c r="DA414" s="269"/>
      <c r="DB414" s="269"/>
      <c r="DC414" s="269"/>
      <c r="DD414" s="269"/>
      <c r="DE414" s="269"/>
      <c r="DF414" s="269"/>
      <c r="DG414" s="269"/>
      <c r="DH414" s="269"/>
      <c r="DI414" s="269"/>
      <c r="DJ414" s="269"/>
      <c r="DK414" s="269"/>
      <c r="DL414" s="269"/>
      <c r="DM414" s="269"/>
      <c r="DN414" s="269"/>
      <c r="DO414" s="269"/>
      <c r="DP414" s="269"/>
      <c r="DQ414" s="269"/>
      <c r="DR414" s="269"/>
      <c r="DS414" s="269"/>
      <c r="DT414" s="269"/>
      <c r="DU414" s="269"/>
      <c r="DV414" s="269"/>
      <c r="DW414" s="269"/>
      <c r="DX414" s="269"/>
      <c r="DY414" s="269"/>
      <c r="DZ414" s="269"/>
      <c r="EA414" s="269"/>
      <c r="EB414" s="269"/>
      <c r="EC414" s="269"/>
      <c r="ED414" s="269"/>
      <c r="EE414" s="269"/>
      <c r="EF414" s="269"/>
      <c r="EG414" s="269"/>
      <c r="EH414" s="269"/>
      <c r="EI414" s="269"/>
      <c r="EJ414" s="269"/>
      <c r="EK414" s="269"/>
      <c r="EL414" s="269"/>
      <c r="EM414" s="269"/>
      <c r="EN414" s="269"/>
      <c r="EO414" s="269"/>
      <c r="EP414" s="269"/>
      <c r="EQ414" s="269"/>
      <c r="ER414" s="269"/>
      <c r="ES414" s="269"/>
      <c r="ET414" s="470"/>
      <c r="EU414" s="470"/>
      <c r="EV414" s="470"/>
      <c r="EW414" s="470"/>
      <c r="EX414" s="470"/>
      <c r="EY414" s="470"/>
      <c r="EZ414" s="470"/>
      <c r="FA414" s="470"/>
      <c r="FB414" s="470"/>
      <c r="FC414" s="470"/>
      <c r="FD414" s="470"/>
      <c r="FE414" s="470"/>
      <c r="FF414" s="470"/>
      <c r="FG414" s="470"/>
      <c r="FH414" s="470"/>
      <c r="FI414" s="470"/>
      <c r="FJ414" s="470"/>
      <c r="FK414" s="470"/>
      <c r="FL414" s="470"/>
      <c r="FM414" s="470"/>
      <c r="FN414" s="470"/>
      <c r="FO414" s="470"/>
      <c r="FP414" s="470"/>
      <c r="FQ414" s="269"/>
      <c r="FR414" s="543"/>
      <c r="FS414" s="269"/>
      <c r="FT414" s="544"/>
      <c r="FU414" s="545"/>
      <c r="FV414" s="80"/>
      <c r="FW414" s="80"/>
      <c r="FX414" s="80"/>
      <c r="FY414" s="80"/>
      <c r="FZ414" s="80"/>
      <c r="GA414" s="80"/>
      <c r="GB414" s="80"/>
      <c r="GC414" s="80"/>
      <c r="GD414" s="80"/>
      <c r="GE414" s="80"/>
      <c r="GF414" s="80"/>
      <c r="GG414" s="80"/>
      <c r="GH414" s="80"/>
      <c r="GI414" s="80"/>
      <c r="GJ414" s="80"/>
      <c r="GK414" s="80"/>
    </row>
    <row r="415" ht="15.75" customHeight="1">
      <c r="A415" s="572"/>
      <c r="B415" s="572"/>
      <c r="C415" s="269"/>
      <c r="D415" s="269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  <c r="AA415" s="80"/>
      <c r="AB415" s="80"/>
      <c r="AC415" s="80"/>
      <c r="AD415" s="80"/>
      <c r="AE415" s="269"/>
      <c r="AF415" s="269"/>
      <c r="AG415" s="269"/>
      <c r="AH415" s="269"/>
      <c r="AI415" s="269"/>
      <c r="AJ415" s="269"/>
      <c r="AK415" s="269"/>
      <c r="AL415" s="269"/>
      <c r="AM415" s="269"/>
      <c r="AN415" s="269"/>
      <c r="AO415" s="269"/>
      <c r="AP415" s="269"/>
      <c r="AQ415" s="269"/>
      <c r="AR415" s="269"/>
      <c r="AS415" s="269"/>
      <c r="AT415" s="269"/>
      <c r="AU415" s="269"/>
      <c r="AV415" s="269"/>
      <c r="AW415" s="269"/>
      <c r="AX415" s="269"/>
      <c r="AY415" s="269"/>
      <c r="AZ415" s="269"/>
      <c r="BA415" s="269"/>
      <c r="BB415" s="269"/>
      <c r="BC415" s="269"/>
      <c r="BD415" s="269"/>
      <c r="BE415" s="269"/>
      <c r="BF415" s="269"/>
      <c r="BG415" s="269"/>
      <c r="BH415" s="80"/>
      <c r="BI415" s="269"/>
      <c r="BJ415" s="269"/>
      <c r="BK415" s="269"/>
      <c r="BL415" s="269"/>
      <c r="BM415" s="269"/>
      <c r="BN415" s="269"/>
      <c r="BO415" s="269"/>
      <c r="BP415" s="269"/>
      <c r="BQ415" s="269"/>
      <c r="BR415" s="269"/>
      <c r="BS415" s="269"/>
      <c r="BT415" s="269"/>
      <c r="BU415" s="269"/>
      <c r="BV415" s="269"/>
      <c r="BW415" s="269"/>
      <c r="BX415" s="269"/>
      <c r="BY415" s="269"/>
      <c r="BZ415" s="269"/>
      <c r="CA415" s="269"/>
      <c r="CB415" s="269"/>
      <c r="CC415" s="269"/>
      <c r="CD415" s="269"/>
      <c r="CE415" s="269"/>
      <c r="CF415" s="269"/>
      <c r="CG415" s="269"/>
      <c r="CH415" s="269"/>
      <c r="CI415" s="269"/>
      <c r="CJ415" s="269"/>
      <c r="CK415" s="269"/>
      <c r="CL415" s="269"/>
      <c r="CM415" s="269"/>
      <c r="CN415" s="269"/>
      <c r="CO415" s="269"/>
      <c r="CP415" s="269"/>
      <c r="CQ415" s="269"/>
      <c r="CR415" s="269"/>
      <c r="CS415" s="269"/>
      <c r="CT415" s="269"/>
      <c r="CU415" s="269"/>
      <c r="CV415" s="269"/>
      <c r="CW415" s="269"/>
      <c r="CX415" s="269"/>
      <c r="CY415" s="269"/>
      <c r="CZ415" s="269"/>
      <c r="DA415" s="269"/>
      <c r="DB415" s="269"/>
      <c r="DC415" s="269"/>
      <c r="DD415" s="269"/>
      <c r="DE415" s="269"/>
      <c r="DF415" s="269"/>
      <c r="DG415" s="269"/>
      <c r="DH415" s="269"/>
      <c r="DI415" s="269"/>
      <c r="DJ415" s="269"/>
      <c r="DK415" s="269"/>
      <c r="DL415" s="269"/>
      <c r="DM415" s="269"/>
      <c r="DN415" s="269"/>
      <c r="DO415" s="269"/>
      <c r="DP415" s="269"/>
      <c r="DQ415" s="269"/>
      <c r="DR415" s="269"/>
      <c r="DS415" s="269"/>
      <c r="DT415" s="269"/>
      <c r="DU415" s="269"/>
      <c r="DV415" s="269"/>
      <c r="DW415" s="269"/>
      <c r="DX415" s="269"/>
      <c r="DY415" s="269"/>
      <c r="DZ415" s="269"/>
      <c r="EA415" s="269"/>
      <c r="EB415" s="269"/>
      <c r="EC415" s="269"/>
      <c r="ED415" s="269"/>
      <c r="EE415" s="269"/>
      <c r="EF415" s="269"/>
      <c r="EG415" s="269"/>
      <c r="EH415" s="269"/>
      <c r="EI415" s="269"/>
      <c r="EJ415" s="269"/>
      <c r="EK415" s="269"/>
      <c r="EL415" s="269"/>
      <c r="EM415" s="269"/>
      <c r="EN415" s="269"/>
      <c r="EO415" s="269"/>
      <c r="EP415" s="269"/>
      <c r="EQ415" s="269"/>
      <c r="ER415" s="269"/>
      <c r="ES415" s="269"/>
      <c r="ET415" s="470"/>
      <c r="EU415" s="470"/>
      <c r="EV415" s="470"/>
      <c r="EW415" s="470"/>
      <c r="EX415" s="470"/>
      <c r="EY415" s="470"/>
      <c r="EZ415" s="470"/>
      <c r="FA415" s="470"/>
      <c r="FB415" s="470"/>
      <c r="FC415" s="470"/>
      <c r="FD415" s="470"/>
      <c r="FE415" s="470"/>
      <c r="FF415" s="470"/>
      <c r="FG415" s="470"/>
      <c r="FH415" s="470"/>
      <c r="FI415" s="470"/>
      <c r="FJ415" s="470"/>
      <c r="FK415" s="470"/>
      <c r="FL415" s="470"/>
      <c r="FM415" s="470"/>
      <c r="FN415" s="470"/>
      <c r="FO415" s="470"/>
      <c r="FP415" s="470"/>
      <c r="FQ415" s="269"/>
      <c r="FR415" s="543"/>
      <c r="FS415" s="269"/>
      <c r="FT415" s="544"/>
      <c r="FU415" s="545"/>
      <c r="FV415" s="80"/>
      <c r="FW415" s="80"/>
      <c r="FX415" s="80"/>
      <c r="FY415" s="80"/>
      <c r="FZ415" s="80"/>
      <c r="GA415" s="80"/>
      <c r="GB415" s="80"/>
      <c r="GC415" s="80"/>
      <c r="GD415" s="80"/>
      <c r="GE415" s="80"/>
      <c r="GF415" s="80"/>
      <c r="GG415" s="80"/>
      <c r="GH415" s="80"/>
      <c r="GI415" s="80"/>
      <c r="GJ415" s="80"/>
      <c r="GK415" s="80"/>
    </row>
    <row r="416" ht="15.75" customHeight="1">
      <c r="A416" s="572"/>
      <c r="B416" s="572"/>
      <c r="C416" s="269"/>
      <c r="D416" s="269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  <c r="AA416" s="80"/>
      <c r="AB416" s="80"/>
      <c r="AC416" s="80"/>
      <c r="AD416" s="80"/>
      <c r="AE416" s="269"/>
      <c r="AF416" s="269"/>
      <c r="AG416" s="269"/>
      <c r="AH416" s="269"/>
      <c r="AI416" s="269"/>
      <c r="AJ416" s="269"/>
      <c r="AK416" s="269"/>
      <c r="AL416" s="269"/>
      <c r="AM416" s="269"/>
      <c r="AN416" s="269"/>
      <c r="AO416" s="269"/>
      <c r="AP416" s="269"/>
      <c r="AQ416" s="269"/>
      <c r="AR416" s="269"/>
      <c r="AS416" s="269"/>
      <c r="AT416" s="269"/>
      <c r="AU416" s="269"/>
      <c r="AV416" s="269"/>
      <c r="AW416" s="269"/>
      <c r="AX416" s="269"/>
      <c r="AY416" s="269"/>
      <c r="AZ416" s="269"/>
      <c r="BA416" s="269"/>
      <c r="BB416" s="269"/>
      <c r="BC416" s="269"/>
      <c r="BD416" s="269"/>
      <c r="BE416" s="269"/>
      <c r="BF416" s="269"/>
      <c r="BG416" s="269"/>
      <c r="BH416" s="80"/>
      <c r="BI416" s="269"/>
      <c r="BJ416" s="269"/>
      <c r="BK416" s="269"/>
      <c r="BL416" s="269"/>
      <c r="BM416" s="269"/>
      <c r="BN416" s="269"/>
      <c r="BO416" s="269"/>
      <c r="BP416" s="269"/>
      <c r="BQ416" s="269"/>
      <c r="BR416" s="269"/>
      <c r="BS416" s="269"/>
      <c r="BT416" s="269"/>
      <c r="BU416" s="269"/>
      <c r="BV416" s="269"/>
      <c r="BW416" s="269"/>
      <c r="BX416" s="269"/>
      <c r="BY416" s="269"/>
      <c r="BZ416" s="269"/>
      <c r="CA416" s="269"/>
      <c r="CB416" s="269"/>
      <c r="CC416" s="269"/>
      <c r="CD416" s="269"/>
      <c r="CE416" s="269"/>
      <c r="CF416" s="269"/>
      <c r="CG416" s="269"/>
      <c r="CH416" s="269"/>
      <c r="CI416" s="269"/>
      <c r="CJ416" s="269"/>
      <c r="CK416" s="269"/>
      <c r="CL416" s="269"/>
      <c r="CM416" s="269"/>
      <c r="CN416" s="269"/>
      <c r="CO416" s="269"/>
      <c r="CP416" s="269"/>
      <c r="CQ416" s="269"/>
      <c r="CR416" s="269"/>
      <c r="CS416" s="269"/>
      <c r="CT416" s="269"/>
      <c r="CU416" s="269"/>
      <c r="CV416" s="269"/>
      <c r="CW416" s="269"/>
      <c r="CX416" s="269"/>
      <c r="CY416" s="269"/>
      <c r="CZ416" s="269"/>
      <c r="DA416" s="269"/>
      <c r="DB416" s="269"/>
      <c r="DC416" s="269"/>
      <c r="DD416" s="269"/>
      <c r="DE416" s="269"/>
      <c r="DF416" s="269"/>
      <c r="DG416" s="269"/>
      <c r="DH416" s="269"/>
      <c r="DI416" s="269"/>
      <c r="DJ416" s="269"/>
      <c r="DK416" s="269"/>
      <c r="DL416" s="269"/>
      <c r="DM416" s="269"/>
      <c r="DN416" s="269"/>
      <c r="DO416" s="269"/>
      <c r="DP416" s="269"/>
      <c r="DQ416" s="269"/>
      <c r="DR416" s="269"/>
      <c r="DS416" s="269"/>
      <c r="DT416" s="269"/>
      <c r="DU416" s="269"/>
      <c r="DV416" s="269"/>
      <c r="DW416" s="269"/>
      <c r="DX416" s="269"/>
      <c r="DY416" s="269"/>
      <c r="DZ416" s="269"/>
      <c r="EA416" s="269"/>
      <c r="EB416" s="269"/>
      <c r="EC416" s="269"/>
      <c r="ED416" s="269"/>
      <c r="EE416" s="269"/>
      <c r="EF416" s="269"/>
      <c r="EG416" s="269"/>
      <c r="EH416" s="269"/>
      <c r="EI416" s="269"/>
      <c r="EJ416" s="269"/>
      <c r="EK416" s="269"/>
      <c r="EL416" s="269"/>
      <c r="EM416" s="269"/>
      <c r="EN416" s="269"/>
      <c r="EO416" s="269"/>
      <c r="EP416" s="269"/>
      <c r="EQ416" s="269"/>
      <c r="ER416" s="269"/>
      <c r="ES416" s="269"/>
      <c r="ET416" s="470"/>
      <c r="EU416" s="470"/>
      <c r="EV416" s="470"/>
      <c r="EW416" s="470"/>
      <c r="EX416" s="470"/>
      <c r="EY416" s="470"/>
      <c r="EZ416" s="470"/>
      <c r="FA416" s="470"/>
      <c r="FB416" s="470"/>
      <c r="FC416" s="470"/>
      <c r="FD416" s="470"/>
      <c r="FE416" s="470"/>
      <c r="FF416" s="470"/>
      <c r="FG416" s="470"/>
      <c r="FH416" s="470"/>
      <c r="FI416" s="470"/>
      <c r="FJ416" s="470"/>
      <c r="FK416" s="470"/>
      <c r="FL416" s="470"/>
      <c r="FM416" s="470"/>
      <c r="FN416" s="470"/>
      <c r="FO416" s="470"/>
      <c r="FP416" s="470"/>
      <c r="FQ416" s="269"/>
      <c r="FR416" s="543"/>
      <c r="FS416" s="269"/>
      <c r="FT416" s="544"/>
      <c r="FU416" s="545"/>
      <c r="FV416" s="80"/>
      <c r="FW416" s="80"/>
      <c r="FX416" s="80"/>
      <c r="FY416" s="80"/>
      <c r="FZ416" s="80"/>
      <c r="GA416" s="80"/>
      <c r="GB416" s="80"/>
      <c r="GC416" s="80"/>
      <c r="GD416" s="80"/>
      <c r="GE416" s="80"/>
      <c r="GF416" s="80"/>
      <c r="GG416" s="80"/>
      <c r="GH416" s="80"/>
      <c r="GI416" s="80"/>
      <c r="GJ416" s="80"/>
      <c r="GK416" s="80"/>
    </row>
    <row r="417" ht="15.75" customHeight="1">
      <c r="A417" s="572"/>
      <c r="B417" s="572"/>
      <c r="C417" s="269"/>
      <c r="D417" s="269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  <c r="AA417" s="80"/>
      <c r="AB417" s="80"/>
      <c r="AC417" s="80"/>
      <c r="AD417" s="80"/>
      <c r="AE417" s="269"/>
      <c r="AF417" s="269"/>
      <c r="AG417" s="269"/>
      <c r="AH417" s="269"/>
      <c r="AI417" s="269"/>
      <c r="AJ417" s="269"/>
      <c r="AK417" s="269"/>
      <c r="AL417" s="269"/>
      <c r="AM417" s="269"/>
      <c r="AN417" s="269"/>
      <c r="AO417" s="269"/>
      <c r="AP417" s="269"/>
      <c r="AQ417" s="269"/>
      <c r="AR417" s="269"/>
      <c r="AS417" s="269"/>
      <c r="AT417" s="269"/>
      <c r="AU417" s="269"/>
      <c r="AV417" s="269"/>
      <c r="AW417" s="269"/>
      <c r="AX417" s="269"/>
      <c r="AY417" s="269"/>
      <c r="AZ417" s="269"/>
      <c r="BA417" s="269"/>
      <c r="BB417" s="269"/>
      <c r="BC417" s="269"/>
      <c r="BD417" s="269"/>
      <c r="BE417" s="269"/>
      <c r="BF417" s="269"/>
      <c r="BG417" s="269"/>
      <c r="BH417" s="80"/>
      <c r="BI417" s="269"/>
      <c r="BJ417" s="269"/>
      <c r="BK417" s="269"/>
      <c r="BL417" s="269"/>
      <c r="BM417" s="269"/>
      <c r="BN417" s="269"/>
      <c r="BO417" s="269"/>
      <c r="BP417" s="269"/>
      <c r="BQ417" s="269"/>
      <c r="BR417" s="269"/>
      <c r="BS417" s="269"/>
      <c r="BT417" s="269"/>
      <c r="BU417" s="269"/>
      <c r="BV417" s="269"/>
      <c r="BW417" s="269"/>
      <c r="BX417" s="269"/>
      <c r="BY417" s="269"/>
      <c r="BZ417" s="269"/>
      <c r="CA417" s="269"/>
      <c r="CB417" s="269"/>
      <c r="CC417" s="269"/>
      <c r="CD417" s="269"/>
      <c r="CE417" s="269"/>
      <c r="CF417" s="269"/>
      <c r="CG417" s="269"/>
      <c r="CH417" s="269"/>
      <c r="CI417" s="269"/>
      <c r="CJ417" s="269"/>
      <c r="CK417" s="269"/>
      <c r="CL417" s="269"/>
      <c r="CM417" s="269"/>
      <c r="CN417" s="269"/>
      <c r="CO417" s="269"/>
      <c r="CP417" s="269"/>
      <c r="CQ417" s="269"/>
      <c r="CR417" s="269"/>
      <c r="CS417" s="269"/>
      <c r="CT417" s="269"/>
      <c r="CU417" s="269"/>
      <c r="CV417" s="269"/>
      <c r="CW417" s="269"/>
      <c r="CX417" s="269"/>
      <c r="CY417" s="269"/>
      <c r="CZ417" s="269"/>
      <c r="DA417" s="269"/>
      <c r="DB417" s="269"/>
      <c r="DC417" s="269"/>
      <c r="DD417" s="269"/>
      <c r="DE417" s="269"/>
      <c r="DF417" s="269"/>
      <c r="DG417" s="269"/>
      <c r="DH417" s="269"/>
      <c r="DI417" s="269"/>
      <c r="DJ417" s="269"/>
      <c r="DK417" s="269"/>
      <c r="DL417" s="269"/>
      <c r="DM417" s="269"/>
      <c r="DN417" s="269"/>
      <c r="DO417" s="269"/>
      <c r="DP417" s="269"/>
      <c r="DQ417" s="269"/>
      <c r="DR417" s="269"/>
      <c r="DS417" s="269"/>
      <c r="DT417" s="269"/>
      <c r="DU417" s="269"/>
      <c r="DV417" s="269"/>
      <c r="DW417" s="269"/>
      <c r="DX417" s="269"/>
      <c r="DY417" s="269"/>
      <c r="DZ417" s="269"/>
      <c r="EA417" s="269"/>
      <c r="EB417" s="269"/>
      <c r="EC417" s="269"/>
      <c r="ED417" s="269"/>
      <c r="EE417" s="269"/>
      <c r="EF417" s="269"/>
      <c r="EG417" s="269"/>
      <c r="EH417" s="269"/>
      <c r="EI417" s="269"/>
      <c r="EJ417" s="269"/>
      <c r="EK417" s="269"/>
      <c r="EL417" s="269"/>
      <c r="EM417" s="269"/>
      <c r="EN417" s="269"/>
      <c r="EO417" s="269"/>
      <c r="EP417" s="269"/>
      <c r="EQ417" s="269"/>
      <c r="ER417" s="269"/>
      <c r="ES417" s="269"/>
      <c r="ET417" s="470"/>
      <c r="EU417" s="470"/>
      <c r="EV417" s="470"/>
      <c r="EW417" s="470"/>
      <c r="EX417" s="470"/>
      <c r="EY417" s="470"/>
      <c r="EZ417" s="470"/>
      <c r="FA417" s="470"/>
      <c r="FB417" s="470"/>
      <c r="FC417" s="470"/>
      <c r="FD417" s="470"/>
      <c r="FE417" s="470"/>
      <c r="FF417" s="470"/>
      <c r="FG417" s="470"/>
      <c r="FH417" s="470"/>
      <c r="FI417" s="470"/>
      <c r="FJ417" s="470"/>
      <c r="FK417" s="470"/>
      <c r="FL417" s="470"/>
      <c r="FM417" s="470"/>
      <c r="FN417" s="470"/>
      <c r="FO417" s="470"/>
      <c r="FP417" s="470"/>
      <c r="FQ417" s="269"/>
      <c r="FR417" s="543"/>
      <c r="FS417" s="269"/>
      <c r="FT417" s="544"/>
      <c r="FU417" s="545"/>
      <c r="FV417" s="80"/>
      <c r="FW417" s="80"/>
      <c r="FX417" s="80"/>
      <c r="FY417" s="80"/>
      <c r="FZ417" s="80"/>
      <c r="GA417" s="80"/>
      <c r="GB417" s="80"/>
      <c r="GC417" s="80"/>
      <c r="GD417" s="80"/>
      <c r="GE417" s="80"/>
      <c r="GF417" s="80"/>
      <c r="GG417" s="80"/>
      <c r="GH417" s="80"/>
      <c r="GI417" s="80"/>
      <c r="GJ417" s="80"/>
      <c r="GK417" s="80"/>
    </row>
    <row r="418" ht="15.75" customHeight="1">
      <c r="A418" s="572"/>
      <c r="B418" s="572"/>
      <c r="C418" s="269"/>
      <c r="D418" s="269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  <c r="AA418" s="80"/>
      <c r="AB418" s="80"/>
      <c r="AC418" s="80"/>
      <c r="AD418" s="80"/>
      <c r="AE418" s="269"/>
      <c r="AF418" s="269"/>
      <c r="AG418" s="269"/>
      <c r="AH418" s="269"/>
      <c r="AI418" s="269"/>
      <c r="AJ418" s="269"/>
      <c r="AK418" s="269"/>
      <c r="AL418" s="269"/>
      <c r="AM418" s="269"/>
      <c r="AN418" s="269"/>
      <c r="AO418" s="269"/>
      <c r="AP418" s="269"/>
      <c r="AQ418" s="269"/>
      <c r="AR418" s="269"/>
      <c r="AS418" s="269"/>
      <c r="AT418" s="269"/>
      <c r="AU418" s="269"/>
      <c r="AV418" s="269"/>
      <c r="AW418" s="269"/>
      <c r="AX418" s="269"/>
      <c r="AY418" s="269"/>
      <c r="AZ418" s="269"/>
      <c r="BA418" s="269"/>
      <c r="BB418" s="269"/>
      <c r="BC418" s="269"/>
      <c r="BD418" s="269"/>
      <c r="BE418" s="269"/>
      <c r="BF418" s="269"/>
      <c r="BG418" s="269"/>
      <c r="BH418" s="80"/>
      <c r="BI418" s="269"/>
      <c r="BJ418" s="269"/>
      <c r="BK418" s="269"/>
      <c r="BL418" s="269"/>
      <c r="BM418" s="269"/>
      <c r="BN418" s="269"/>
      <c r="BO418" s="269"/>
      <c r="BP418" s="269"/>
      <c r="BQ418" s="269"/>
      <c r="BR418" s="269"/>
      <c r="BS418" s="269"/>
      <c r="BT418" s="269"/>
      <c r="BU418" s="269"/>
      <c r="BV418" s="269"/>
      <c r="BW418" s="269"/>
      <c r="BX418" s="269"/>
      <c r="BY418" s="269"/>
      <c r="BZ418" s="269"/>
      <c r="CA418" s="269"/>
      <c r="CB418" s="269"/>
      <c r="CC418" s="269"/>
      <c r="CD418" s="269"/>
      <c r="CE418" s="269"/>
      <c r="CF418" s="269"/>
      <c r="CG418" s="269"/>
      <c r="CH418" s="269"/>
      <c r="CI418" s="269"/>
      <c r="CJ418" s="269"/>
      <c r="CK418" s="269"/>
      <c r="CL418" s="269"/>
      <c r="CM418" s="269"/>
      <c r="CN418" s="269"/>
      <c r="CO418" s="269"/>
      <c r="CP418" s="269"/>
      <c r="CQ418" s="269"/>
      <c r="CR418" s="269"/>
      <c r="CS418" s="269"/>
      <c r="CT418" s="269"/>
      <c r="CU418" s="269"/>
      <c r="CV418" s="269"/>
      <c r="CW418" s="269"/>
      <c r="CX418" s="269"/>
      <c r="CY418" s="269"/>
      <c r="CZ418" s="269"/>
      <c r="DA418" s="269"/>
      <c r="DB418" s="269"/>
      <c r="DC418" s="269"/>
      <c r="DD418" s="269"/>
      <c r="DE418" s="269"/>
      <c r="DF418" s="269"/>
      <c r="DG418" s="269"/>
      <c r="DH418" s="269"/>
      <c r="DI418" s="269"/>
      <c r="DJ418" s="269"/>
      <c r="DK418" s="269"/>
      <c r="DL418" s="269"/>
      <c r="DM418" s="269"/>
      <c r="DN418" s="269"/>
      <c r="DO418" s="269"/>
      <c r="DP418" s="269"/>
      <c r="DQ418" s="269"/>
      <c r="DR418" s="269"/>
      <c r="DS418" s="269"/>
      <c r="DT418" s="269"/>
      <c r="DU418" s="269"/>
      <c r="DV418" s="269"/>
      <c r="DW418" s="269"/>
      <c r="DX418" s="269"/>
      <c r="DY418" s="269"/>
      <c r="DZ418" s="269"/>
      <c r="EA418" s="269"/>
      <c r="EB418" s="269"/>
      <c r="EC418" s="269"/>
      <c r="ED418" s="269"/>
      <c r="EE418" s="269"/>
      <c r="EF418" s="269"/>
      <c r="EG418" s="269"/>
      <c r="EH418" s="269"/>
      <c r="EI418" s="269"/>
      <c r="EJ418" s="269"/>
      <c r="EK418" s="269"/>
      <c r="EL418" s="269"/>
      <c r="EM418" s="269"/>
      <c r="EN418" s="269"/>
      <c r="EO418" s="269"/>
      <c r="EP418" s="269"/>
      <c r="EQ418" s="269"/>
      <c r="ER418" s="269"/>
      <c r="ES418" s="269"/>
      <c r="ET418" s="470"/>
      <c r="EU418" s="470"/>
      <c r="EV418" s="470"/>
      <c r="EW418" s="470"/>
      <c r="EX418" s="470"/>
      <c r="EY418" s="470"/>
      <c r="EZ418" s="470"/>
      <c r="FA418" s="470"/>
      <c r="FB418" s="470"/>
      <c r="FC418" s="470"/>
      <c r="FD418" s="470"/>
      <c r="FE418" s="470"/>
      <c r="FF418" s="470"/>
      <c r="FG418" s="470"/>
      <c r="FH418" s="470"/>
      <c r="FI418" s="470"/>
      <c r="FJ418" s="470"/>
      <c r="FK418" s="470"/>
      <c r="FL418" s="470"/>
      <c r="FM418" s="470"/>
      <c r="FN418" s="470"/>
      <c r="FO418" s="470"/>
      <c r="FP418" s="470"/>
      <c r="FQ418" s="269"/>
      <c r="FR418" s="543"/>
      <c r="FS418" s="269"/>
      <c r="FT418" s="544"/>
      <c r="FU418" s="545"/>
      <c r="FV418" s="80"/>
      <c r="FW418" s="80"/>
      <c r="FX418" s="80"/>
      <c r="FY418" s="80"/>
      <c r="FZ418" s="80"/>
      <c r="GA418" s="80"/>
      <c r="GB418" s="80"/>
      <c r="GC418" s="80"/>
      <c r="GD418" s="80"/>
      <c r="GE418" s="80"/>
      <c r="GF418" s="80"/>
      <c r="GG418" s="80"/>
      <c r="GH418" s="80"/>
      <c r="GI418" s="80"/>
      <c r="GJ418" s="80"/>
      <c r="GK418" s="80"/>
    </row>
    <row r="419" ht="15.75" customHeight="1">
      <c r="A419" s="572"/>
      <c r="B419" s="572"/>
      <c r="C419" s="269"/>
      <c r="D419" s="269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  <c r="AA419" s="80"/>
      <c r="AB419" s="80"/>
      <c r="AC419" s="80"/>
      <c r="AD419" s="80"/>
      <c r="AE419" s="269"/>
      <c r="AF419" s="269"/>
      <c r="AG419" s="269"/>
      <c r="AH419" s="269"/>
      <c r="AI419" s="269"/>
      <c r="AJ419" s="269"/>
      <c r="AK419" s="269"/>
      <c r="AL419" s="269"/>
      <c r="AM419" s="269"/>
      <c r="AN419" s="269"/>
      <c r="AO419" s="269"/>
      <c r="AP419" s="269"/>
      <c r="AQ419" s="269"/>
      <c r="AR419" s="269"/>
      <c r="AS419" s="269"/>
      <c r="AT419" s="269"/>
      <c r="AU419" s="269"/>
      <c r="AV419" s="269"/>
      <c r="AW419" s="269"/>
      <c r="AX419" s="269"/>
      <c r="AY419" s="269"/>
      <c r="AZ419" s="269"/>
      <c r="BA419" s="269"/>
      <c r="BB419" s="269"/>
      <c r="BC419" s="269"/>
      <c r="BD419" s="269"/>
      <c r="BE419" s="269"/>
      <c r="BF419" s="269"/>
      <c r="BG419" s="269"/>
      <c r="BH419" s="80"/>
      <c r="BI419" s="269"/>
      <c r="BJ419" s="269"/>
      <c r="BK419" s="269"/>
      <c r="BL419" s="269"/>
      <c r="BM419" s="269"/>
      <c r="BN419" s="269"/>
      <c r="BO419" s="269"/>
      <c r="BP419" s="269"/>
      <c r="BQ419" s="269"/>
      <c r="BR419" s="269"/>
      <c r="BS419" s="269"/>
      <c r="BT419" s="269"/>
      <c r="BU419" s="269"/>
      <c r="BV419" s="269"/>
      <c r="BW419" s="269"/>
      <c r="BX419" s="269"/>
      <c r="BY419" s="269"/>
      <c r="BZ419" s="269"/>
      <c r="CA419" s="269"/>
      <c r="CB419" s="269"/>
      <c r="CC419" s="269"/>
      <c r="CD419" s="269"/>
      <c r="CE419" s="269"/>
      <c r="CF419" s="269"/>
      <c r="CG419" s="269"/>
      <c r="CH419" s="269"/>
      <c r="CI419" s="269"/>
      <c r="CJ419" s="269"/>
      <c r="CK419" s="269"/>
      <c r="CL419" s="269"/>
      <c r="CM419" s="269"/>
      <c r="CN419" s="269"/>
      <c r="CO419" s="269"/>
      <c r="CP419" s="269"/>
      <c r="CQ419" s="269"/>
      <c r="CR419" s="269"/>
      <c r="CS419" s="269"/>
      <c r="CT419" s="269"/>
      <c r="CU419" s="269"/>
      <c r="CV419" s="269"/>
      <c r="CW419" s="269"/>
      <c r="CX419" s="269"/>
      <c r="CY419" s="269"/>
      <c r="CZ419" s="269"/>
      <c r="DA419" s="269"/>
      <c r="DB419" s="269"/>
      <c r="DC419" s="269"/>
      <c r="DD419" s="269"/>
      <c r="DE419" s="269"/>
      <c r="DF419" s="269"/>
      <c r="DG419" s="269"/>
      <c r="DH419" s="269"/>
      <c r="DI419" s="269"/>
      <c r="DJ419" s="269"/>
      <c r="DK419" s="269"/>
      <c r="DL419" s="269"/>
      <c r="DM419" s="269"/>
      <c r="DN419" s="269"/>
      <c r="DO419" s="269"/>
      <c r="DP419" s="269"/>
      <c r="DQ419" s="269"/>
      <c r="DR419" s="269"/>
      <c r="DS419" s="269"/>
      <c r="DT419" s="269"/>
      <c r="DU419" s="269"/>
      <c r="DV419" s="269"/>
      <c r="DW419" s="269"/>
      <c r="DX419" s="269"/>
      <c r="DY419" s="269"/>
      <c r="DZ419" s="269"/>
      <c r="EA419" s="269"/>
      <c r="EB419" s="269"/>
      <c r="EC419" s="269"/>
      <c r="ED419" s="269"/>
      <c r="EE419" s="269"/>
      <c r="EF419" s="269"/>
      <c r="EG419" s="269"/>
      <c r="EH419" s="269"/>
      <c r="EI419" s="269"/>
      <c r="EJ419" s="269"/>
      <c r="EK419" s="269"/>
      <c r="EL419" s="269"/>
      <c r="EM419" s="269"/>
      <c r="EN419" s="269"/>
      <c r="EO419" s="269"/>
      <c r="EP419" s="269"/>
      <c r="EQ419" s="269"/>
      <c r="ER419" s="269"/>
      <c r="ES419" s="269"/>
      <c r="ET419" s="470"/>
      <c r="EU419" s="470"/>
      <c r="EV419" s="470"/>
      <c r="EW419" s="470"/>
      <c r="EX419" s="470"/>
      <c r="EY419" s="470"/>
      <c r="EZ419" s="470"/>
      <c r="FA419" s="470"/>
      <c r="FB419" s="470"/>
      <c r="FC419" s="470"/>
      <c r="FD419" s="470"/>
      <c r="FE419" s="470"/>
      <c r="FF419" s="470"/>
      <c r="FG419" s="470"/>
      <c r="FH419" s="470"/>
      <c r="FI419" s="470"/>
      <c r="FJ419" s="470"/>
      <c r="FK419" s="470"/>
      <c r="FL419" s="470"/>
      <c r="FM419" s="470"/>
      <c r="FN419" s="470"/>
      <c r="FO419" s="470"/>
      <c r="FP419" s="470"/>
      <c r="FQ419" s="269"/>
      <c r="FR419" s="543"/>
      <c r="FS419" s="269"/>
      <c r="FT419" s="544"/>
      <c r="FU419" s="545"/>
      <c r="FV419" s="80"/>
      <c r="FW419" s="80"/>
      <c r="FX419" s="80"/>
      <c r="FY419" s="80"/>
      <c r="FZ419" s="80"/>
      <c r="GA419" s="80"/>
      <c r="GB419" s="80"/>
      <c r="GC419" s="80"/>
      <c r="GD419" s="80"/>
      <c r="GE419" s="80"/>
      <c r="GF419" s="80"/>
      <c r="GG419" s="80"/>
      <c r="GH419" s="80"/>
      <c r="GI419" s="80"/>
      <c r="GJ419" s="80"/>
      <c r="GK419" s="80"/>
    </row>
    <row r="420" ht="15.75" customHeight="1">
      <c r="A420" s="572"/>
      <c r="B420" s="572"/>
      <c r="C420" s="269"/>
      <c r="D420" s="269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  <c r="AA420" s="80"/>
      <c r="AB420" s="80"/>
      <c r="AC420" s="80"/>
      <c r="AD420" s="80"/>
      <c r="AE420" s="269"/>
      <c r="AF420" s="269"/>
      <c r="AG420" s="269"/>
      <c r="AH420" s="269"/>
      <c r="AI420" s="269"/>
      <c r="AJ420" s="269"/>
      <c r="AK420" s="269"/>
      <c r="AL420" s="269"/>
      <c r="AM420" s="269"/>
      <c r="AN420" s="269"/>
      <c r="AO420" s="269"/>
      <c r="AP420" s="269"/>
      <c r="AQ420" s="269"/>
      <c r="AR420" s="269"/>
      <c r="AS420" s="269"/>
      <c r="AT420" s="269"/>
      <c r="AU420" s="269"/>
      <c r="AV420" s="269"/>
      <c r="AW420" s="269"/>
      <c r="AX420" s="269"/>
      <c r="AY420" s="269"/>
      <c r="AZ420" s="269"/>
      <c r="BA420" s="269"/>
      <c r="BB420" s="269"/>
      <c r="BC420" s="269"/>
      <c r="BD420" s="269"/>
      <c r="BE420" s="269"/>
      <c r="BF420" s="269"/>
      <c r="BG420" s="269"/>
      <c r="BH420" s="80"/>
      <c r="BI420" s="269"/>
      <c r="BJ420" s="269"/>
      <c r="BK420" s="269"/>
      <c r="BL420" s="269"/>
      <c r="BM420" s="269"/>
      <c r="BN420" s="269"/>
      <c r="BO420" s="269"/>
      <c r="BP420" s="269"/>
      <c r="BQ420" s="269"/>
      <c r="BR420" s="269"/>
      <c r="BS420" s="269"/>
      <c r="BT420" s="269"/>
      <c r="BU420" s="269"/>
      <c r="BV420" s="269"/>
      <c r="BW420" s="269"/>
      <c r="BX420" s="269"/>
      <c r="BY420" s="269"/>
      <c r="BZ420" s="269"/>
      <c r="CA420" s="269"/>
      <c r="CB420" s="269"/>
      <c r="CC420" s="269"/>
      <c r="CD420" s="269"/>
      <c r="CE420" s="269"/>
      <c r="CF420" s="269"/>
      <c r="CG420" s="269"/>
      <c r="CH420" s="269"/>
      <c r="CI420" s="269"/>
      <c r="CJ420" s="269"/>
      <c r="CK420" s="269"/>
      <c r="CL420" s="269"/>
      <c r="CM420" s="269"/>
      <c r="CN420" s="269"/>
      <c r="CO420" s="269"/>
      <c r="CP420" s="269"/>
      <c r="CQ420" s="269"/>
      <c r="CR420" s="269"/>
      <c r="CS420" s="269"/>
      <c r="CT420" s="269"/>
      <c r="CU420" s="269"/>
      <c r="CV420" s="269"/>
      <c r="CW420" s="269"/>
      <c r="CX420" s="269"/>
      <c r="CY420" s="269"/>
      <c r="CZ420" s="269"/>
      <c r="DA420" s="269"/>
      <c r="DB420" s="269"/>
      <c r="DC420" s="269"/>
      <c r="DD420" s="269"/>
      <c r="DE420" s="269"/>
      <c r="DF420" s="269"/>
      <c r="DG420" s="269"/>
      <c r="DH420" s="269"/>
      <c r="DI420" s="269"/>
      <c r="DJ420" s="269"/>
      <c r="DK420" s="269"/>
      <c r="DL420" s="269"/>
      <c r="DM420" s="269"/>
      <c r="DN420" s="269"/>
      <c r="DO420" s="269"/>
      <c r="DP420" s="269"/>
      <c r="DQ420" s="269"/>
      <c r="DR420" s="269"/>
      <c r="DS420" s="269"/>
      <c r="DT420" s="269"/>
      <c r="DU420" s="269"/>
      <c r="DV420" s="269"/>
      <c r="DW420" s="269"/>
      <c r="DX420" s="269"/>
      <c r="DY420" s="269"/>
      <c r="DZ420" s="269"/>
      <c r="EA420" s="269"/>
      <c r="EB420" s="269"/>
      <c r="EC420" s="269"/>
      <c r="ED420" s="269"/>
      <c r="EE420" s="269"/>
      <c r="EF420" s="269"/>
      <c r="EG420" s="269"/>
      <c r="EH420" s="269"/>
      <c r="EI420" s="269"/>
      <c r="EJ420" s="269"/>
      <c r="EK420" s="269"/>
      <c r="EL420" s="269"/>
      <c r="EM420" s="269"/>
      <c r="EN420" s="269"/>
      <c r="EO420" s="269"/>
      <c r="EP420" s="269"/>
      <c r="EQ420" s="269"/>
      <c r="ER420" s="269"/>
      <c r="ES420" s="269"/>
      <c r="ET420" s="470"/>
      <c r="EU420" s="470"/>
      <c r="EV420" s="470"/>
      <c r="EW420" s="470"/>
      <c r="EX420" s="470"/>
      <c r="EY420" s="470"/>
      <c r="EZ420" s="470"/>
      <c r="FA420" s="470"/>
      <c r="FB420" s="470"/>
      <c r="FC420" s="470"/>
      <c r="FD420" s="470"/>
      <c r="FE420" s="470"/>
      <c r="FF420" s="470"/>
      <c r="FG420" s="470"/>
      <c r="FH420" s="470"/>
      <c r="FI420" s="470"/>
      <c r="FJ420" s="470"/>
      <c r="FK420" s="470"/>
      <c r="FL420" s="470"/>
      <c r="FM420" s="470"/>
      <c r="FN420" s="470"/>
      <c r="FO420" s="470"/>
      <c r="FP420" s="470"/>
      <c r="FQ420" s="269"/>
      <c r="FR420" s="543"/>
      <c r="FS420" s="269"/>
      <c r="FT420" s="544"/>
      <c r="FU420" s="545"/>
      <c r="FV420" s="80"/>
      <c r="FW420" s="80"/>
      <c r="FX420" s="80"/>
      <c r="FY420" s="80"/>
      <c r="FZ420" s="80"/>
      <c r="GA420" s="80"/>
      <c r="GB420" s="80"/>
      <c r="GC420" s="80"/>
      <c r="GD420" s="80"/>
      <c r="GE420" s="80"/>
      <c r="GF420" s="80"/>
      <c r="GG420" s="80"/>
      <c r="GH420" s="80"/>
      <c r="GI420" s="80"/>
      <c r="GJ420" s="80"/>
      <c r="GK420" s="80"/>
    </row>
    <row r="421" ht="15.75" customHeight="1">
      <c r="A421" s="572"/>
      <c r="B421" s="572"/>
      <c r="C421" s="269"/>
      <c r="D421" s="269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  <c r="AA421" s="80"/>
      <c r="AB421" s="80"/>
      <c r="AC421" s="80"/>
      <c r="AD421" s="80"/>
      <c r="AE421" s="269"/>
      <c r="AF421" s="269"/>
      <c r="AG421" s="269"/>
      <c r="AH421" s="269"/>
      <c r="AI421" s="269"/>
      <c r="AJ421" s="269"/>
      <c r="AK421" s="269"/>
      <c r="AL421" s="269"/>
      <c r="AM421" s="269"/>
      <c r="AN421" s="269"/>
      <c r="AO421" s="269"/>
      <c r="AP421" s="269"/>
      <c r="AQ421" s="269"/>
      <c r="AR421" s="269"/>
      <c r="AS421" s="269"/>
      <c r="AT421" s="269"/>
      <c r="AU421" s="269"/>
      <c r="AV421" s="269"/>
      <c r="AW421" s="269"/>
      <c r="AX421" s="269"/>
      <c r="AY421" s="269"/>
      <c r="AZ421" s="269"/>
      <c r="BA421" s="269"/>
      <c r="BB421" s="269"/>
      <c r="BC421" s="269"/>
      <c r="BD421" s="269"/>
      <c r="BE421" s="269"/>
      <c r="BF421" s="269"/>
      <c r="BG421" s="269"/>
      <c r="BH421" s="80"/>
      <c r="BI421" s="269"/>
      <c r="BJ421" s="269"/>
      <c r="BK421" s="269"/>
      <c r="BL421" s="269"/>
      <c r="BM421" s="269"/>
      <c r="BN421" s="269"/>
      <c r="BO421" s="269"/>
      <c r="BP421" s="269"/>
      <c r="BQ421" s="269"/>
      <c r="BR421" s="269"/>
      <c r="BS421" s="269"/>
      <c r="BT421" s="269"/>
      <c r="BU421" s="269"/>
      <c r="BV421" s="269"/>
      <c r="BW421" s="269"/>
      <c r="BX421" s="269"/>
      <c r="BY421" s="269"/>
      <c r="BZ421" s="269"/>
      <c r="CA421" s="269"/>
      <c r="CB421" s="269"/>
      <c r="CC421" s="269"/>
      <c r="CD421" s="269"/>
      <c r="CE421" s="269"/>
      <c r="CF421" s="269"/>
      <c r="CG421" s="269"/>
      <c r="CH421" s="269"/>
      <c r="CI421" s="269"/>
      <c r="CJ421" s="269"/>
      <c r="CK421" s="269"/>
      <c r="CL421" s="269"/>
      <c r="CM421" s="269"/>
      <c r="CN421" s="269"/>
      <c r="CO421" s="269"/>
      <c r="CP421" s="269"/>
      <c r="CQ421" s="269"/>
      <c r="CR421" s="269"/>
      <c r="CS421" s="269"/>
      <c r="CT421" s="269"/>
      <c r="CU421" s="269"/>
      <c r="CV421" s="269"/>
      <c r="CW421" s="269"/>
      <c r="CX421" s="269"/>
      <c r="CY421" s="269"/>
      <c r="CZ421" s="269"/>
      <c r="DA421" s="269"/>
      <c r="DB421" s="269"/>
      <c r="DC421" s="269"/>
      <c r="DD421" s="269"/>
      <c r="DE421" s="269"/>
      <c r="DF421" s="269"/>
      <c r="DG421" s="269"/>
      <c r="DH421" s="269"/>
      <c r="DI421" s="269"/>
      <c r="DJ421" s="269"/>
      <c r="DK421" s="269"/>
      <c r="DL421" s="269"/>
      <c r="DM421" s="269"/>
      <c r="DN421" s="269"/>
      <c r="DO421" s="269"/>
      <c r="DP421" s="269"/>
      <c r="DQ421" s="269"/>
      <c r="DR421" s="269"/>
      <c r="DS421" s="269"/>
      <c r="DT421" s="269"/>
      <c r="DU421" s="269"/>
      <c r="DV421" s="269"/>
      <c r="DW421" s="269"/>
      <c r="DX421" s="269"/>
      <c r="DY421" s="269"/>
      <c r="DZ421" s="269"/>
      <c r="EA421" s="269"/>
      <c r="EB421" s="269"/>
      <c r="EC421" s="269"/>
      <c r="ED421" s="269"/>
      <c r="EE421" s="269"/>
      <c r="EF421" s="269"/>
      <c r="EG421" s="269"/>
      <c r="EH421" s="269"/>
      <c r="EI421" s="269"/>
      <c r="EJ421" s="269"/>
      <c r="EK421" s="269"/>
      <c r="EL421" s="269"/>
      <c r="EM421" s="269"/>
      <c r="EN421" s="269"/>
      <c r="EO421" s="269"/>
      <c r="EP421" s="269"/>
      <c r="EQ421" s="269"/>
      <c r="ER421" s="269"/>
      <c r="ES421" s="269"/>
      <c r="ET421" s="470"/>
      <c r="EU421" s="470"/>
      <c r="EV421" s="470"/>
      <c r="EW421" s="470"/>
      <c r="EX421" s="470"/>
      <c r="EY421" s="470"/>
      <c r="EZ421" s="470"/>
      <c r="FA421" s="470"/>
      <c r="FB421" s="470"/>
      <c r="FC421" s="470"/>
      <c r="FD421" s="470"/>
      <c r="FE421" s="470"/>
      <c r="FF421" s="470"/>
      <c r="FG421" s="470"/>
      <c r="FH421" s="470"/>
      <c r="FI421" s="470"/>
      <c r="FJ421" s="470"/>
      <c r="FK421" s="470"/>
      <c r="FL421" s="470"/>
      <c r="FM421" s="470"/>
      <c r="FN421" s="470"/>
      <c r="FO421" s="470"/>
      <c r="FP421" s="470"/>
      <c r="FQ421" s="269"/>
      <c r="FR421" s="543"/>
      <c r="FS421" s="269"/>
      <c r="FT421" s="544"/>
      <c r="FU421" s="545"/>
      <c r="FV421" s="80"/>
      <c r="FW421" s="80"/>
      <c r="FX421" s="80"/>
      <c r="FY421" s="80"/>
      <c r="FZ421" s="80"/>
      <c r="GA421" s="80"/>
      <c r="GB421" s="80"/>
      <c r="GC421" s="80"/>
      <c r="GD421" s="80"/>
      <c r="GE421" s="80"/>
      <c r="GF421" s="80"/>
      <c r="GG421" s="80"/>
      <c r="GH421" s="80"/>
      <c r="GI421" s="80"/>
      <c r="GJ421" s="80"/>
      <c r="GK421" s="80"/>
    </row>
    <row r="422" ht="15.75" customHeight="1">
      <c r="AE422" s="146"/>
      <c r="AF422" s="146"/>
      <c r="AG422" s="146"/>
      <c r="AH422" s="146"/>
      <c r="AI422" s="146"/>
      <c r="AJ422" s="146"/>
      <c r="AK422" s="146"/>
      <c r="AL422" s="146"/>
      <c r="AM422" s="146"/>
      <c r="AN422" s="146"/>
      <c r="AO422" s="146"/>
      <c r="AP422" s="146"/>
      <c r="AQ422" s="146"/>
      <c r="AR422" s="146"/>
      <c r="AS422" s="146"/>
      <c r="AT422" s="146"/>
      <c r="AU422" s="146"/>
      <c r="AV422" s="146"/>
      <c r="AW422" s="146"/>
      <c r="AX422" s="146"/>
      <c r="AY422" s="146"/>
      <c r="AZ422" s="146"/>
      <c r="BA422" s="146"/>
      <c r="BB422" s="146"/>
      <c r="BC422" s="146"/>
      <c r="BD422" s="146"/>
      <c r="BE422" s="146"/>
      <c r="BF422" s="146"/>
      <c r="BG422" s="146"/>
      <c r="BI422" s="146"/>
      <c r="BJ422" s="146"/>
      <c r="BK422" s="146"/>
      <c r="BL422" s="146"/>
      <c r="BM422" s="146"/>
      <c r="BN422" s="146"/>
      <c r="BO422" s="146"/>
      <c r="BP422" s="146"/>
      <c r="BQ422" s="146"/>
      <c r="BR422" s="146"/>
      <c r="BS422" s="146"/>
      <c r="BT422" s="146"/>
      <c r="BU422" s="146"/>
      <c r="BV422" s="146"/>
      <c r="BW422" s="146"/>
      <c r="BX422" s="146"/>
      <c r="BY422" s="146"/>
      <c r="BZ422" s="146"/>
      <c r="CA422" s="146"/>
      <c r="CB422" s="146"/>
      <c r="CC422" s="146"/>
      <c r="CD422" s="146"/>
      <c r="CE422" s="146"/>
      <c r="CF422" s="146"/>
      <c r="CG422" s="146"/>
      <c r="CH422" s="146"/>
      <c r="CI422" s="146"/>
      <c r="CJ422" s="146"/>
      <c r="CK422" s="146"/>
      <c r="CL422" s="146"/>
      <c r="CM422" s="146"/>
      <c r="CN422" s="146"/>
      <c r="CO422" s="146"/>
      <c r="CP422" s="146"/>
      <c r="CQ422" s="146"/>
      <c r="CR422" s="146"/>
      <c r="CS422" s="146"/>
      <c r="CT422" s="146"/>
      <c r="CU422" s="146"/>
      <c r="CV422" s="146"/>
      <c r="CW422" s="146"/>
      <c r="CX422" s="146"/>
      <c r="CY422" s="146"/>
      <c r="CZ422" s="146"/>
      <c r="DA422" s="146"/>
      <c r="DB422" s="146"/>
      <c r="DC422" s="146"/>
      <c r="DD422" s="146"/>
      <c r="DE422" s="146"/>
      <c r="DF422" s="146"/>
      <c r="DG422" s="146"/>
      <c r="DH422" s="146"/>
      <c r="DI422" s="146"/>
      <c r="DJ422" s="146"/>
      <c r="DK422" s="146"/>
      <c r="DL422" s="146"/>
      <c r="DM422" s="146"/>
      <c r="DN422" s="146"/>
      <c r="DO422" s="146"/>
      <c r="DP422" s="146"/>
      <c r="DQ422" s="146"/>
      <c r="DR422" s="146"/>
      <c r="DS422" s="146"/>
      <c r="DT422" s="146"/>
      <c r="DU422" s="146"/>
      <c r="DV422" s="146"/>
      <c r="DW422" s="146"/>
      <c r="DX422" s="146"/>
      <c r="DY422" s="146"/>
      <c r="DZ422" s="146"/>
      <c r="EA422" s="146"/>
      <c r="EB422" s="146"/>
      <c r="EC422" s="146"/>
      <c r="ED422" s="146"/>
      <c r="EE422" s="146"/>
      <c r="EF422" s="146"/>
      <c r="EG422" s="146"/>
      <c r="EH422" s="146"/>
      <c r="EI422" s="146"/>
      <c r="EJ422" s="146"/>
      <c r="EK422" s="146"/>
      <c r="EL422" s="146"/>
      <c r="EM422" s="146"/>
      <c r="EN422" s="146"/>
      <c r="EO422" s="146"/>
      <c r="EP422" s="146"/>
      <c r="EQ422" s="146"/>
      <c r="ER422" s="146"/>
      <c r="ES422" s="146"/>
      <c r="ET422" s="470"/>
      <c r="EU422" s="470"/>
      <c r="EV422" s="470"/>
      <c r="EW422" s="470"/>
      <c r="EX422" s="470"/>
      <c r="EY422" s="470"/>
      <c r="EZ422" s="470"/>
      <c r="FA422" s="470"/>
      <c r="FB422" s="470"/>
      <c r="FC422" s="470"/>
      <c r="FD422" s="470"/>
      <c r="FE422" s="470"/>
      <c r="FF422" s="470"/>
      <c r="FG422" s="470"/>
      <c r="FH422" s="470"/>
      <c r="FI422" s="470"/>
      <c r="FJ422" s="470"/>
      <c r="FK422" s="470"/>
      <c r="FL422" s="470"/>
      <c r="FM422" s="470"/>
      <c r="FN422" s="470"/>
      <c r="FO422" s="470"/>
      <c r="FP422" s="470"/>
      <c r="FQ422" s="146"/>
      <c r="FR422" s="569"/>
      <c r="FS422" s="146"/>
      <c r="FT422" s="570"/>
      <c r="FU422" s="178"/>
    </row>
    <row r="423" ht="15.75" customHeight="1">
      <c r="AE423" s="146"/>
      <c r="AF423" s="146"/>
      <c r="AG423" s="146"/>
      <c r="AH423" s="146"/>
      <c r="AI423" s="146"/>
      <c r="AJ423" s="146"/>
      <c r="AK423" s="146"/>
      <c r="AL423" s="146"/>
      <c r="AM423" s="146"/>
      <c r="AN423" s="146"/>
      <c r="AO423" s="146"/>
      <c r="AP423" s="146"/>
      <c r="AQ423" s="146"/>
      <c r="AR423" s="146"/>
      <c r="AS423" s="146"/>
      <c r="AT423" s="146"/>
      <c r="AU423" s="146"/>
      <c r="AV423" s="146"/>
      <c r="AW423" s="146"/>
      <c r="AX423" s="146"/>
      <c r="AY423" s="146"/>
      <c r="AZ423" s="146"/>
      <c r="BA423" s="146"/>
      <c r="BB423" s="146"/>
      <c r="BC423" s="146"/>
      <c r="BD423" s="146"/>
      <c r="BE423" s="146"/>
      <c r="BF423" s="146"/>
      <c r="BG423" s="146"/>
      <c r="BI423" s="146"/>
      <c r="BJ423" s="146"/>
      <c r="BK423" s="146"/>
      <c r="BL423" s="146"/>
      <c r="BM423" s="146"/>
      <c r="BN423" s="146"/>
      <c r="BO423" s="146"/>
      <c r="BP423" s="146"/>
      <c r="BQ423" s="146"/>
      <c r="BR423" s="146"/>
      <c r="BS423" s="146"/>
      <c r="BT423" s="146"/>
      <c r="BU423" s="146"/>
      <c r="BV423" s="146"/>
      <c r="BW423" s="146"/>
      <c r="BX423" s="146"/>
      <c r="BY423" s="146"/>
      <c r="BZ423" s="146"/>
      <c r="CA423" s="146"/>
      <c r="CB423" s="146"/>
      <c r="CC423" s="146"/>
      <c r="CD423" s="146"/>
      <c r="CE423" s="146"/>
      <c r="CF423" s="146"/>
      <c r="CG423" s="146"/>
      <c r="CH423" s="146"/>
      <c r="CI423" s="146"/>
      <c r="CJ423" s="146"/>
      <c r="CK423" s="146"/>
      <c r="CL423" s="146"/>
      <c r="CM423" s="146"/>
      <c r="CN423" s="146"/>
      <c r="CO423" s="146"/>
      <c r="CP423" s="146"/>
      <c r="CQ423" s="146"/>
      <c r="CR423" s="146"/>
      <c r="CS423" s="146"/>
      <c r="CT423" s="146"/>
      <c r="CU423" s="146"/>
      <c r="CV423" s="146"/>
      <c r="CW423" s="146"/>
      <c r="CX423" s="146"/>
      <c r="CY423" s="146"/>
      <c r="CZ423" s="146"/>
      <c r="DA423" s="146"/>
      <c r="DB423" s="146"/>
      <c r="DC423" s="146"/>
      <c r="DD423" s="146"/>
      <c r="DE423" s="146"/>
      <c r="DF423" s="146"/>
      <c r="DG423" s="146"/>
      <c r="DH423" s="146"/>
      <c r="DI423" s="146"/>
      <c r="DJ423" s="146"/>
      <c r="DK423" s="146"/>
      <c r="DL423" s="146"/>
      <c r="DM423" s="146"/>
      <c r="DN423" s="146"/>
      <c r="DO423" s="146"/>
      <c r="DP423" s="146"/>
      <c r="DQ423" s="146"/>
      <c r="DR423" s="146"/>
      <c r="DS423" s="146"/>
      <c r="DT423" s="146"/>
      <c r="DU423" s="146"/>
      <c r="DV423" s="146"/>
      <c r="DW423" s="146"/>
      <c r="DX423" s="146"/>
      <c r="DY423" s="146"/>
      <c r="DZ423" s="146"/>
      <c r="EA423" s="146"/>
      <c r="EB423" s="146"/>
      <c r="EC423" s="146"/>
      <c r="ED423" s="146"/>
      <c r="EE423" s="146"/>
      <c r="EF423" s="146"/>
      <c r="EG423" s="146"/>
      <c r="EH423" s="146"/>
      <c r="EI423" s="146"/>
      <c r="EJ423" s="146"/>
      <c r="EK423" s="146"/>
      <c r="EL423" s="146"/>
      <c r="EM423" s="146"/>
      <c r="EN423" s="146"/>
      <c r="EO423" s="146"/>
      <c r="EP423" s="146"/>
      <c r="EQ423" s="146"/>
      <c r="ER423" s="146"/>
      <c r="ES423" s="146"/>
      <c r="ET423" s="470"/>
      <c r="EU423" s="470"/>
      <c r="EV423" s="470"/>
      <c r="EW423" s="470"/>
      <c r="EX423" s="470"/>
      <c r="EY423" s="470"/>
      <c r="EZ423" s="470"/>
      <c r="FA423" s="470"/>
      <c r="FB423" s="470"/>
      <c r="FC423" s="470"/>
      <c r="FD423" s="470"/>
      <c r="FE423" s="470"/>
      <c r="FF423" s="470"/>
      <c r="FG423" s="470"/>
      <c r="FH423" s="470"/>
      <c r="FI423" s="470"/>
      <c r="FJ423" s="470"/>
      <c r="FK423" s="470"/>
      <c r="FL423" s="470"/>
      <c r="FM423" s="470"/>
      <c r="FN423" s="470"/>
      <c r="FO423" s="470"/>
      <c r="FP423" s="470"/>
      <c r="FQ423" s="146"/>
      <c r="FR423" s="569"/>
      <c r="FS423" s="146"/>
      <c r="FT423" s="570"/>
      <c r="FU423" s="178"/>
    </row>
    <row r="424" ht="15.75" customHeight="1">
      <c r="AE424" s="146"/>
      <c r="AF424" s="146"/>
      <c r="AG424" s="146"/>
      <c r="AH424" s="146"/>
      <c r="AI424" s="146"/>
      <c r="AJ424" s="146"/>
      <c r="AK424" s="146"/>
      <c r="AL424" s="146"/>
      <c r="AM424" s="146"/>
      <c r="AN424" s="146"/>
      <c r="AO424" s="146"/>
      <c r="AP424" s="146"/>
      <c r="AQ424" s="146"/>
      <c r="AR424" s="146"/>
      <c r="AS424" s="146"/>
      <c r="AT424" s="146"/>
      <c r="AU424" s="146"/>
      <c r="AV424" s="146"/>
      <c r="AW424" s="146"/>
      <c r="AX424" s="146"/>
      <c r="AY424" s="146"/>
      <c r="AZ424" s="146"/>
      <c r="BA424" s="146"/>
      <c r="BB424" s="146"/>
      <c r="BC424" s="146"/>
      <c r="BD424" s="146"/>
      <c r="BE424" s="146"/>
      <c r="BF424" s="146"/>
      <c r="BG424" s="146"/>
      <c r="BI424" s="146"/>
      <c r="BJ424" s="146"/>
      <c r="BK424" s="146"/>
      <c r="BL424" s="146"/>
      <c r="BM424" s="146"/>
      <c r="BN424" s="146"/>
      <c r="BO424" s="146"/>
      <c r="BP424" s="146"/>
      <c r="BQ424" s="146"/>
      <c r="BR424" s="146"/>
      <c r="BS424" s="146"/>
      <c r="BT424" s="146"/>
      <c r="BU424" s="146"/>
      <c r="BV424" s="146"/>
      <c r="BW424" s="146"/>
      <c r="BX424" s="146"/>
      <c r="BY424" s="146"/>
      <c r="BZ424" s="146"/>
      <c r="CA424" s="146"/>
      <c r="CB424" s="146"/>
      <c r="CC424" s="146"/>
      <c r="CD424" s="146"/>
      <c r="CE424" s="146"/>
      <c r="CF424" s="146"/>
      <c r="CG424" s="146"/>
      <c r="CH424" s="146"/>
      <c r="CI424" s="146"/>
      <c r="CJ424" s="146"/>
      <c r="CK424" s="146"/>
      <c r="CL424" s="146"/>
      <c r="CM424" s="146"/>
      <c r="CN424" s="146"/>
      <c r="CO424" s="146"/>
      <c r="CP424" s="146"/>
      <c r="CQ424" s="146"/>
      <c r="CR424" s="146"/>
      <c r="CS424" s="146"/>
      <c r="CT424" s="146"/>
      <c r="CU424" s="146"/>
      <c r="CV424" s="146"/>
      <c r="CW424" s="146"/>
      <c r="CX424" s="146"/>
      <c r="CY424" s="146"/>
      <c r="CZ424" s="146"/>
      <c r="DA424" s="146"/>
      <c r="DB424" s="146"/>
      <c r="DC424" s="146"/>
      <c r="DD424" s="146"/>
      <c r="DE424" s="146"/>
      <c r="DF424" s="146"/>
      <c r="DG424" s="146"/>
      <c r="DH424" s="146"/>
      <c r="DI424" s="146"/>
      <c r="DJ424" s="146"/>
      <c r="DK424" s="146"/>
      <c r="DL424" s="146"/>
      <c r="DM424" s="146"/>
      <c r="DN424" s="146"/>
      <c r="DO424" s="146"/>
      <c r="DP424" s="146"/>
      <c r="DQ424" s="146"/>
      <c r="DR424" s="146"/>
      <c r="DS424" s="146"/>
      <c r="DT424" s="146"/>
      <c r="DU424" s="146"/>
      <c r="DV424" s="146"/>
      <c r="DW424" s="146"/>
      <c r="DX424" s="146"/>
      <c r="DY424" s="146"/>
      <c r="DZ424" s="146"/>
      <c r="EA424" s="146"/>
      <c r="EB424" s="146"/>
      <c r="EC424" s="146"/>
      <c r="ED424" s="146"/>
      <c r="EE424" s="146"/>
      <c r="EF424" s="146"/>
      <c r="EG424" s="146"/>
      <c r="EH424" s="146"/>
      <c r="EI424" s="146"/>
      <c r="EJ424" s="146"/>
      <c r="EK424" s="146"/>
      <c r="EL424" s="146"/>
      <c r="EM424" s="146"/>
      <c r="EN424" s="146"/>
      <c r="EO424" s="146"/>
      <c r="EP424" s="146"/>
      <c r="EQ424" s="146"/>
      <c r="ER424" s="146"/>
      <c r="ES424" s="146"/>
      <c r="ET424" s="470"/>
      <c r="EU424" s="470"/>
      <c r="EV424" s="470"/>
      <c r="EW424" s="470"/>
      <c r="EX424" s="470"/>
      <c r="EY424" s="470"/>
      <c r="EZ424" s="470"/>
      <c r="FA424" s="470"/>
      <c r="FB424" s="470"/>
      <c r="FC424" s="470"/>
      <c r="FD424" s="470"/>
      <c r="FE424" s="470"/>
      <c r="FF424" s="470"/>
      <c r="FG424" s="470"/>
      <c r="FH424" s="470"/>
      <c r="FI424" s="470"/>
      <c r="FJ424" s="470"/>
      <c r="FK424" s="470"/>
      <c r="FL424" s="470"/>
      <c r="FM424" s="470"/>
      <c r="FN424" s="470"/>
      <c r="FO424" s="470"/>
      <c r="FP424" s="470"/>
      <c r="FQ424" s="146"/>
      <c r="FR424" s="569"/>
      <c r="FS424" s="146"/>
      <c r="FT424" s="570"/>
      <c r="FU424" s="178"/>
    </row>
    <row r="425" ht="15.75" customHeight="1">
      <c r="AE425" s="146"/>
      <c r="AF425" s="146"/>
      <c r="AG425" s="146"/>
      <c r="AH425" s="146"/>
      <c r="AI425" s="146"/>
      <c r="AJ425" s="146"/>
      <c r="AK425" s="146"/>
      <c r="AL425" s="146"/>
      <c r="AM425" s="146"/>
      <c r="AN425" s="146"/>
      <c r="AO425" s="146"/>
      <c r="AP425" s="146"/>
      <c r="AQ425" s="146"/>
      <c r="AR425" s="146"/>
      <c r="AS425" s="146"/>
      <c r="AT425" s="146"/>
      <c r="AU425" s="146"/>
      <c r="AV425" s="146"/>
      <c r="AW425" s="146"/>
      <c r="AX425" s="146"/>
      <c r="AY425" s="146"/>
      <c r="AZ425" s="146"/>
      <c r="BA425" s="146"/>
      <c r="BB425" s="146"/>
      <c r="BC425" s="146"/>
      <c r="BD425" s="146"/>
      <c r="BE425" s="146"/>
      <c r="BF425" s="146"/>
      <c r="BG425" s="146"/>
      <c r="BI425" s="146"/>
      <c r="BJ425" s="146"/>
      <c r="BK425" s="146"/>
      <c r="BL425" s="146"/>
      <c r="BM425" s="146"/>
      <c r="BN425" s="146"/>
      <c r="BO425" s="146"/>
      <c r="BP425" s="146"/>
      <c r="BQ425" s="146"/>
      <c r="BR425" s="146"/>
      <c r="BS425" s="146"/>
      <c r="BT425" s="146"/>
      <c r="BU425" s="146"/>
      <c r="BV425" s="146"/>
      <c r="BW425" s="146"/>
      <c r="BX425" s="146"/>
      <c r="BY425" s="146"/>
      <c r="BZ425" s="146"/>
      <c r="CA425" s="146"/>
      <c r="CB425" s="146"/>
      <c r="CC425" s="146"/>
      <c r="CD425" s="146"/>
      <c r="CE425" s="146"/>
      <c r="CF425" s="146"/>
      <c r="CG425" s="146"/>
      <c r="CH425" s="146"/>
      <c r="CI425" s="146"/>
      <c r="CJ425" s="146"/>
      <c r="CK425" s="146"/>
      <c r="CL425" s="146"/>
      <c r="CM425" s="146"/>
      <c r="CN425" s="146"/>
      <c r="CO425" s="146"/>
      <c r="CP425" s="146"/>
      <c r="CQ425" s="146"/>
      <c r="CR425" s="146"/>
      <c r="CS425" s="146"/>
      <c r="CT425" s="146"/>
      <c r="CU425" s="146"/>
      <c r="CV425" s="146"/>
      <c r="CW425" s="146"/>
      <c r="CX425" s="146"/>
      <c r="CY425" s="146"/>
      <c r="CZ425" s="146"/>
      <c r="DA425" s="146"/>
      <c r="DB425" s="146"/>
      <c r="DC425" s="146"/>
      <c r="DD425" s="146"/>
      <c r="DE425" s="146"/>
      <c r="DF425" s="146"/>
      <c r="DG425" s="146"/>
      <c r="DH425" s="146"/>
      <c r="DI425" s="146"/>
      <c r="DJ425" s="146"/>
      <c r="DK425" s="146"/>
      <c r="DL425" s="146"/>
      <c r="DM425" s="146"/>
      <c r="DN425" s="146"/>
      <c r="DO425" s="146"/>
      <c r="DP425" s="146"/>
      <c r="DQ425" s="146"/>
      <c r="DR425" s="146"/>
      <c r="DS425" s="146"/>
      <c r="DT425" s="146"/>
      <c r="DU425" s="146"/>
      <c r="DV425" s="146"/>
      <c r="DW425" s="146"/>
      <c r="DX425" s="146"/>
      <c r="DY425" s="146"/>
      <c r="DZ425" s="146"/>
      <c r="EA425" s="146"/>
      <c r="EB425" s="146"/>
      <c r="EC425" s="146"/>
      <c r="ED425" s="146"/>
      <c r="EE425" s="146"/>
      <c r="EF425" s="146"/>
      <c r="EG425" s="146"/>
      <c r="EH425" s="146"/>
      <c r="EI425" s="146"/>
      <c r="EJ425" s="146"/>
      <c r="EK425" s="146"/>
      <c r="EL425" s="146"/>
      <c r="EM425" s="146"/>
      <c r="EN425" s="146"/>
      <c r="EO425" s="146"/>
      <c r="EP425" s="146"/>
      <c r="EQ425" s="146"/>
      <c r="ER425" s="146"/>
      <c r="ES425" s="146"/>
      <c r="ET425" s="470"/>
      <c r="EU425" s="470"/>
      <c r="EV425" s="470"/>
      <c r="EW425" s="470"/>
      <c r="EX425" s="470"/>
      <c r="EY425" s="470"/>
      <c r="EZ425" s="470"/>
      <c r="FA425" s="470"/>
      <c r="FB425" s="470"/>
      <c r="FC425" s="470"/>
      <c r="FD425" s="470"/>
      <c r="FE425" s="470"/>
      <c r="FF425" s="470"/>
      <c r="FG425" s="470"/>
      <c r="FH425" s="470"/>
      <c r="FI425" s="470"/>
      <c r="FJ425" s="470"/>
      <c r="FK425" s="470"/>
      <c r="FL425" s="470"/>
      <c r="FM425" s="470"/>
      <c r="FN425" s="470"/>
      <c r="FO425" s="470"/>
      <c r="FP425" s="470"/>
      <c r="FQ425" s="146"/>
      <c r="FR425" s="569"/>
      <c r="FS425" s="146"/>
      <c r="FT425" s="570"/>
      <c r="FU425" s="178"/>
    </row>
    <row r="426" ht="15.75" customHeight="1">
      <c r="AE426" s="146"/>
      <c r="AF426" s="146"/>
      <c r="AG426" s="146"/>
      <c r="AH426" s="146"/>
      <c r="AI426" s="146"/>
      <c r="AJ426" s="146"/>
      <c r="AK426" s="146"/>
      <c r="AL426" s="146"/>
      <c r="AM426" s="146"/>
      <c r="AN426" s="146"/>
      <c r="AO426" s="146"/>
      <c r="AP426" s="146"/>
      <c r="AQ426" s="146"/>
      <c r="AR426" s="146"/>
      <c r="AS426" s="146"/>
      <c r="AT426" s="146"/>
      <c r="AU426" s="146"/>
      <c r="AV426" s="146"/>
      <c r="AW426" s="146"/>
      <c r="AX426" s="146"/>
      <c r="AY426" s="146"/>
      <c r="AZ426" s="146"/>
      <c r="BA426" s="146"/>
      <c r="BB426" s="146"/>
      <c r="BC426" s="146"/>
      <c r="BD426" s="146"/>
      <c r="BE426" s="146"/>
      <c r="BF426" s="146"/>
      <c r="BG426" s="146"/>
      <c r="BI426" s="146"/>
      <c r="BJ426" s="146"/>
      <c r="BK426" s="146"/>
      <c r="BL426" s="146"/>
      <c r="BM426" s="146"/>
      <c r="BN426" s="146"/>
      <c r="BO426" s="146"/>
      <c r="BP426" s="146"/>
      <c r="BQ426" s="146"/>
      <c r="BR426" s="146"/>
      <c r="BS426" s="146"/>
      <c r="BT426" s="146"/>
      <c r="BU426" s="146"/>
      <c r="BV426" s="146"/>
      <c r="BW426" s="146"/>
      <c r="BX426" s="146"/>
      <c r="BY426" s="146"/>
      <c r="BZ426" s="146"/>
      <c r="CA426" s="146"/>
      <c r="CB426" s="146"/>
      <c r="CC426" s="146"/>
      <c r="CD426" s="146"/>
      <c r="CE426" s="146"/>
      <c r="CF426" s="146"/>
      <c r="CG426" s="146"/>
      <c r="CH426" s="146"/>
      <c r="CI426" s="146"/>
      <c r="CJ426" s="146"/>
      <c r="CK426" s="146"/>
      <c r="CL426" s="146"/>
      <c r="CM426" s="146"/>
      <c r="CN426" s="146"/>
      <c r="CO426" s="146"/>
      <c r="CP426" s="146"/>
      <c r="CQ426" s="146"/>
      <c r="CR426" s="146"/>
      <c r="CS426" s="146"/>
      <c r="CT426" s="146"/>
      <c r="CU426" s="146"/>
      <c r="CV426" s="146"/>
      <c r="CW426" s="146"/>
      <c r="CX426" s="146"/>
      <c r="CY426" s="146"/>
      <c r="CZ426" s="146"/>
      <c r="DA426" s="146"/>
      <c r="DB426" s="146"/>
      <c r="DC426" s="146"/>
      <c r="DD426" s="146"/>
      <c r="DE426" s="146"/>
      <c r="DF426" s="146"/>
      <c r="DG426" s="146"/>
      <c r="DH426" s="146"/>
      <c r="DI426" s="146"/>
      <c r="DJ426" s="146"/>
      <c r="DK426" s="146"/>
      <c r="DL426" s="146"/>
      <c r="DM426" s="146"/>
      <c r="DN426" s="146"/>
      <c r="DO426" s="146"/>
      <c r="DP426" s="146"/>
      <c r="DQ426" s="146"/>
      <c r="DR426" s="146"/>
      <c r="DS426" s="146"/>
      <c r="DT426" s="146"/>
      <c r="DU426" s="146"/>
      <c r="DV426" s="146"/>
      <c r="DW426" s="146"/>
      <c r="DX426" s="146"/>
      <c r="DY426" s="146"/>
      <c r="DZ426" s="146"/>
      <c r="EA426" s="146"/>
      <c r="EB426" s="146"/>
      <c r="EC426" s="146"/>
      <c r="ED426" s="146"/>
      <c r="EE426" s="146"/>
      <c r="EF426" s="146"/>
      <c r="EG426" s="146"/>
      <c r="EH426" s="146"/>
      <c r="EI426" s="146"/>
      <c r="EJ426" s="146"/>
      <c r="EK426" s="146"/>
      <c r="EL426" s="146"/>
      <c r="EM426" s="146"/>
      <c r="EN426" s="146"/>
      <c r="EO426" s="146"/>
      <c r="EP426" s="146"/>
      <c r="EQ426" s="146"/>
      <c r="ER426" s="146"/>
      <c r="ES426" s="146"/>
      <c r="ET426" s="470"/>
      <c r="EU426" s="470"/>
      <c r="EV426" s="470"/>
      <c r="EW426" s="470"/>
      <c r="EX426" s="470"/>
      <c r="EY426" s="470"/>
      <c r="EZ426" s="470"/>
      <c r="FA426" s="470"/>
      <c r="FB426" s="470"/>
      <c r="FC426" s="470"/>
      <c r="FD426" s="470"/>
      <c r="FE426" s="470"/>
      <c r="FF426" s="470"/>
      <c r="FG426" s="470"/>
      <c r="FH426" s="470"/>
      <c r="FI426" s="470"/>
      <c r="FJ426" s="470"/>
      <c r="FK426" s="470"/>
      <c r="FL426" s="470"/>
      <c r="FM426" s="470"/>
      <c r="FN426" s="470"/>
      <c r="FO426" s="470"/>
      <c r="FP426" s="470"/>
      <c r="FQ426" s="146"/>
      <c r="FR426" s="569"/>
      <c r="FS426" s="146"/>
      <c r="FT426" s="570"/>
      <c r="FU426" s="178"/>
    </row>
    <row r="427" ht="15.75" customHeight="1">
      <c r="AE427" s="146"/>
      <c r="AF427" s="146"/>
      <c r="AG427" s="146"/>
      <c r="AH427" s="146"/>
      <c r="AI427" s="146"/>
      <c r="AJ427" s="146"/>
      <c r="AK427" s="146"/>
      <c r="AL427" s="146"/>
      <c r="AM427" s="146"/>
      <c r="AN427" s="146"/>
      <c r="AO427" s="146"/>
      <c r="AP427" s="146"/>
      <c r="AQ427" s="146"/>
      <c r="AR427" s="146"/>
      <c r="AS427" s="146"/>
      <c r="AT427" s="146"/>
      <c r="AU427" s="146"/>
      <c r="AV427" s="146"/>
      <c r="AW427" s="146"/>
      <c r="AX427" s="146"/>
      <c r="AY427" s="146"/>
      <c r="AZ427" s="146"/>
      <c r="BA427" s="146"/>
      <c r="BB427" s="146"/>
      <c r="BC427" s="146"/>
      <c r="BD427" s="146"/>
      <c r="BE427" s="146"/>
      <c r="BF427" s="146"/>
      <c r="BG427" s="146"/>
      <c r="BI427" s="146"/>
      <c r="BJ427" s="146"/>
      <c r="BK427" s="146"/>
      <c r="BL427" s="146"/>
      <c r="BM427" s="146"/>
      <c r="BN427" s="146"/>
      <c r="BO427" s="146"/>
      <c r="BP427" s="146"/>
      <c r="BQ427" s="146"/>
      <c r="BR427" s="146"/>
      <c r="BS427" s="146"/>
      <c r="BT427" s="146"/>
      <c r="BU427" s="146"/>
      <c r="BV427" s="146"/>
      <c r="BW427" s="146"/>
      <c r="BX427" s="146"/>
      <c r="BY427" s="146"/>
      <c r="BZ427" s="146"/>
      <c r="CA427" s="146"/>
      <c r="CB427" s="146"/>
      <c r="CC427" s="146"/>
      <c r="CD427" s="146"/>
      <c r="CE427" s="146"/>
      <c r="CF427" s="146"/>
      <c r="CG427" s="146"/>
      <c r="CH427" s="146"/>
      <c r="CI427" s="146"/>
      <c r="CJ427" s="146"/>
      <c r="CK427" s="146"/>
      <c r="CL427" s="146"/>
      <c r="CM427" s="146"/>
      <c r="CN427" s="146"/>
      <c r="CO427" s="146"/>
      <c r="CP427" s="146"/>
      <c r="CQ427" s="146"/>
      <c r="CR427" s="146"/>
      <c r="CS427" s="146"/>
      <c r="CT427" s="146"/>
      <c r="CU427" s="146"/>
      <c r="CV427" s="146"/>
      <c r="CW427" s="146"/>
      <c r="CX427" s="146"/>
      <c r="CY427" s="146"/>
      <c r="CZ427" s="146"/>
      <c r="DA427" s="146"/>
      <c r="DB427" s="146"/>
      <c r="DC427" s="146"/>
      <c r="DD427" s="146"/>
      <c r="DE427" s="146"/>
      <c r="DF427" s="146"/>
      <c r="DG427" s="146"/>
      <c r="DH427" s="146"/>
      <c r="DI427" s="146"/>
      <c r="DJ427" s="146"/>
      <c r="DK427" s="146"/>
      <c r="DL427" s="146"/>
      <c r="DM427" s="146"/>
      <c r="DN427" s="146"/>
      <c r="DO427" s="146"/>
      <c r="DP427" s="146"/>
      <c r="DQ427" s="146"/>
      <c r="DR427" s="146"/>
      <c r="DS427" s="146"/>
      <c r="DT427" s="146"/>
      <c r="DU427" s="146"/>
      <c r="DV427" s="146"/>
      <c r="DW427" s="146"/>
      <c r="DX427" s="146"/>
      <c r="DY427" s="146"/>
      <c r="DZ427" s="146"/>
      <c r="EA427" s="146"/>
      <c r="EB427" s="146"/>
      <c r="EC427" s="146"/>
      <c r="ED427" s="146"/>
      <c r="EE427" s="146"/>
      <c r="EF427" s="146"/>
      <c r="EG427" s="146"/>
      <c r="EH427" s="146"/>
      <c r="EI427" s="146"/>
      <c r="EJ427" s="146"/>
      <c r="EK427" s="146"/>
      <c r="EL427" s="146"/>
      <c r="EM427" s="146"/>
      <c r="EN427" s="146"/>
      <c r="EO427" s="146"/>
      <c r="EP427" s="146"/>
      <c r="EQ427" s="146"/>
      <c r="ER427" s="146"/>
      <c r="ES427" s="146"/>
      <c r="ET427" s="470"/>
      <c r="EU427" s="470"/>
      <c r="EV427" s="470"/>
      <c r="EW427" s="470"/>
      <c r="EX427" s="470"/>
      <c r="EY427" s="470"/>
      <c r="EZ427" s="470"/>
      <c r="FA427" s="470"/>
      <c r="FB427" s="470"/>
      <c r="FC427" s="470"/>
      <c r="FD427" s="470"/>
      <c r="FE427" s="470"/>
      <c r="FF427" s="470"/>
      <c r="FG427" s="470"/>
      <c r="FH427" s="470"/>
      <c r="FI427" s="470"/>
      <c r="FJ427" s="470"/>
      <c r="FK427" s="470"/>
      <c r="FL427" s="470"/>
      <c r="FM427" s="470"/>
      <c r="FN427" s="470"/>
      <c r="FO427" s="470"/>
      <c r="FP427" s="470"/>
      <c r="FQ427" s="146"/>
      <c r="FR427" s="569"/>
      <c r="FS427" s="146"/>
      <c r="FT427" s="570"/>
      <c r="FU427" s="178"/>
    </row>
    <row r="428" ht="15.75" customHeight="1">
      <c r="AE428" s="146"/>
      <c r="AF428" s="146"/>
      <c r="AG428" s="146"/>
      <c r="AH428" s="146"/>
      <c r="AI428" s="146"/>
      <c r="AJ428" s="146"/>
      <c r="AK428" s="146"/>
      <c r="AL428" s="146"/>
      <c r="AM428" s="146"/>
      <c r="AN428" s="146"/>
      <c r="AO428" s="146"/>
      <c r="AP428" s="146"/>
      <c r="AQ428" s="146"/>
      <c r="AR428" s="146"/>
      <c r="AS428" s="146"/>
      <c r="AT428" s="146"/>
      <c r="AU428" s="146"/>
      <c r="AV428" s="146"/>
      <c r="AW428" s="146"/>
      <c r="AX428" s="146"/>
      <c r="AY428" s="146"/>
      <c r="AZ428" s="146"/>
      <c r="BA428" s="146"/>
      <c r="BB428" s="146"/>
      <c r="BC428" s="146"/>
      <c r="BD428" s="146"/>
      <c r="BE428" s="146"/>
      <c r="BF428" s="146"/>
      <c r="BG428" s="146"/>
      <c r="BI428" s="146"/>
      <c r="BJ428" s="146"/>
      <c r="BK428" s="146"/>
      <c r="BL428" s="146"/>
      <c r="BM428" s="146"/>
      <c r="BN428" s="146"/>
      <c r="BO428" s="146"/>
      <c r="BP428" s="146"/>
      <c r="BQ428" s="146"/>
      <c r="BR428" s="146"/>
      <c r="BS428" s="146"/>
      <c r="BT428" s="146"/>
      <c r="BU428" s="146"/>
      <c r="BV428" s="146"/>
      <c r="BW428" s="146"/>
      <c r="BX428" s="146"/>
      <c r="BY428" s="146"/>
      <c r="BZ428" s="146"/>
      <c r="CA428" s="146"/>
      <c r="CB428" s="146"/>
      <c r="CC428" s="146"/>
      <c r="CD428" s="146"/>
      <c r="CE428" s="146"/>
      <c r="CF428" s="146"/>
      <c r="CG428" s="146"/>
      <c r="CH428" s="146"/>
      <c r="CI428" s="146"/>
      <c r="CJ428" s="146"/>
      <c r="CK428" s="146"/>
      <c r="CL428" s="146"/>
      <c r="CM428" s="146"/>
      <c r="CN428" s="146"/>
      <c r="CO428" s="146"/>
      <c r="CP428" s="146"/>
      <c r="CQ428" s="146"/>
      <c r="CR428" s="146"/>
      <c r="CS428" s="146"/>
      <c r="CT428" s="146"/>
      <c r="CU428" s="146"/>
      <c r="CV428" s="146"/>
      <c r="CW428" s="146"/>
      <c r="CX428" s="146"/>
      <c r="CY428" s="146"/>
      <c r="CZ428" s="146"/>
      <c r="DA428" s="146"/>
      <c r="DB428" s="146"/>
      <c r="DC428" s="146"/>
      <c r="DD428" s="146"/>
      <c r="DE428" s="146"/>
      <c r="DF428" s="146"/>
      <c r="DG428" s="146"/>
      <c r="DH428" s="146"/>
      <c r="DI428" s="146"/>
      <c r="DJ428" s="146"/>
      <c r="DK428" s="146"/>
      <c r="DL428" s="146"/>
      <c r="DM428" s="146"/>
      <c r="DN428" s="146"/>
      <c r="DO428" s="146"/>
      <c r="DP428" s="146"/>
      <c r="DQ428" s="146"/>
      <c r="DR428" s="146"/>
      <c r="DS428" s="146"/>
      <c r="DT428" s="146"/>
      <c r="DU428" s="146"/>
      <c r="DV428" s="146"/>
      <c r="DW428" s="146"/>
      <c r="DX428" s="146"/>
      <c r="DY428" s="146"/>
      <c r="DZ428" s="146"/>
      <c r="EA428" s="146"/>
      <c r="EB428" s="146"/>
      <c r="EC428" s="146"/>
      <c r="ED428" s="146"/>
      <c r="EE428" s="146"/>
      <c r="EF428" s="146"/>
      <c r="EG428" s="146"/>
      <c r="EH428" s="146"/>
      <c r="EI428" s="146"/>
      <c r="EJ428" s="146"/>
      <c r="EK428" s="146"/>
      <c r="EL428" s="146"/>
      <c r="EM428" s="146"/>
      <c r="EN428" s="146"/>
      <c r="EO428" s="146"/>
      <c r="EP428" s="146"/>
      <c r="EQ428" s="146"/>
      <c r="ER428" s="146"/>
      <c r="ES428" s="146"/>
      <c r="ET428" s="470"/>
      <c r="EU428" s="470"/>
      <c r="EV428" s="470"/>
      <c r="EW428" s="470"/>
      <c r="EX428" s="470"/>
      <c r="EY428" s="470"/>
      <c r="EZ428" s="470"/>
      <c r="FA428" s="470"/>
      <c r="FB428" s="470"/>
      <c r="FC428" s="470"/>
      <c r="FD428" s="470"/>
      <c r="FE428" s="470"/>
      <c r="FF428" s="470"/>
      <c r="FG428" s="470"/>
      <c r="FH428" s="470"/>
      <c r="FI428" s="470"/>
      <c r="FJ428" s="470"/>
      <c r="FK428" s="470"/>
      <c r="FL428" s="470"/>
      <c r="FM428" s="470"/>
      <c r="FN428" s="470"/>
      <c r="FO428" s="470"/>
      <c r="FP428" s="470"/>
      <c r="FQ428" s="146"/>
      <c r="FR428" s="569"/>
      <c r="FS428" s="146"/>
      <c r="FT428" s="570"/>
      <c r="FU428" s="178"/>
    </row>
    <row r="429" ht="15.75" customHeight="1">
      <c r="AE429" s="146"/>
      <c r="AF429" s="146"/>
      <c r="AG429" s="146"/>
      <c r="AH429" s="146"/>
      <c r="AI429" s="146"/>
      <c r="AJ429" s="146"/>
      <c r="AK429" s="146"/>
      <c r="AL429" s="146"/>
      <c r="AM429" s="146"/>
      <c r="AN429" s="146"/>
      <c r="AO429" s="146"/>
      <c r="AP429" s="146"/>
      <c r="AQ429" s="146"/>
      <c r="AR429" s="146"/>
      <c r="AS429" s="146"/>
      <c r="AT429" s="146"/>
      <c r="AU429" s="146"/>
      <c r="AV429" s="146"/>
      <c r="AW429" s="146"/>
      <c r="AX429" s="146"/>
      <c r="AY429" s="146"/>
      <c r="AZ429" s="146"/>
      <c r="BA429" s="146"/>
      <c r="BB429" s="146"/>
      <c r="BC429" s="146"/>
      <c r="BD429" s="146"/>
      <c r="BE429" s="146"/>
      <c r="BF429" s="146"/>
      <c r="BG429" s="146"/>
      <c r="BI429" s="146"/>
      <c r="BJ429" s="146"/>
      <c r="BK429" s="146"/>
      <c r="BL429" s="146"/>
      <c r="BM429" s="146"/>
      <c r="BN429" s="146"/>
      <c r="BO429" s="146"/>
      <c r="BP429" s="146"/>
      <c r="BQ429" s="146"/>
      <c r="BR429" s="146"/>
      <c r="BS429" s="146"/>
      <c r="BT429" s="146"/>
      <c r="BU429" s="146"/>
      <c r="BV429" s="146"/>
      <c r="BW429" s="146"/>
      <c r="BX429" s="146"/>
      <c r="BY429" s="146"/>
      <c r="BZ429" s="146"/>
      <c r="CA429" s="146"/>
      <c r="CB429" s="146"/>
      <c r="CC429" s="146"/>
      <c r="CD429" s="146"/>
      <c r="CE429" s="146"/>
      <c r="CF429" s="146"/>
      <c r="CG429" s="146"/>
      <c r="CH429" s="146"/>
      <c r="CI429" s="146"/>
      <c r="CJ429" s="146"/>
      <c r="CK429" s="146"/>
      <c r="CL429" s="146"/>
      <c r="CM429" s="146"/>
      <c r="CN429" s="146"/>
      <c r="CO429" s="146"/>
      <c r="CP429" s="146"/>
      <c r="CQ429" s="146"/>
      <c r="CR429" s="146"/>
      <c r="CS429" s="146"/>
      <c r="CT429" s="146"/>
      <c r="CU429" s="146"/>
      <c r="CV429" s="146"/>
      <c r="CW429" s="146"/>
      <c r="CX429" s="146"/>
      <c r="CY429" s="146"/>
      <c r="CZ429" s="146"/>
      <c r="DA429" s="146"/>
      <c r="DB429" s="146"/>
      <c r="DC429" s="146"/>
      <c r="DD429" s="146"/>
      <c r="DE429" s="146"/>
      <c r="DF429" s="146"/>
      <c r="DG429" s="146"/>
      <c r="DH429" s="146"/>
      <c r="DI429" s="146"/>
      <c r="DJ429" s="146"/>
      <c r="DK429" s="146"/>
      <c r="DL429" s="146"/>
      <c r="DM429" s="146"/>
      <c r="DN429" s="146"/>
      <c r="DO429" s="146"/>
      <c r="DP429" s="146"/>
      <c r="DQ429" s="146"/>
      <c r="DR429" s="146"/>
      <c r="DS429" s="146"/>
      <c r="DT429" s="146"/>
      <c r="DU429" s="146"/>
      <c r="DV429" s="146"/>
      <c r="DW429" s="146"/>
      <c r="DX429" s="146"/>
      <c r="DY429" s="146"/>
      <c r="DZ429" s="146"/>
      <c r="EA429" s="146"/>
      <c r="EB429" s="146"/>
      <c r="EC429" s="146"/>
      <c r="ED429" s="146"/>
      <c r="EE429" s="146"/>
      <c r="EF429" s="146"/>
      <c r="EG429" s="146"/>
      <c r="EH429" s="146"/>
      <c r="EI429" s="146"/>
      <c r="EJ429" s="146"/>
      <c r="EK429" s="146"/>
      <c r="EL429" s="146"/>
      <c r="EM429" s="146"/>
      <c r="EN429" s="146"/>
      <c r="EO429" s="146"/>
      <c r="EP429" s="146"/>
      <c r="EQ429" s="146"/>
      <c r="ER429" s="146"/>
      <c r="ES429" s="146"/>
      <c r="ET429" s="470"/>
      <c r="EU429" s="470"/>
      <c r="EV429" s="470"/>
      <c r="EW429" s="470"/>
      <c r="EX429" s="470"/>
      <c r="EY429" s="470"/>
      <c r="EZ429" s="470"/>
      <c r="FA429" s="470"/>
      <c r="FB429" s="470"/>
      <c r="FC429" s="470"/>
      <c r="FD429" s="470"/>
      <c r="FE429" s="470"/>
      <c r="FF429" s="470"/>
      <c r="FG429" s="470"/>
      <c r="FH429" s="470"/>
      <c r="FI429" s="470"/>
      <c r="FJ429" s="470"/>
      <c r="FK429" s="470"/>
      <c r="FL429" s="470"/>
      <c r="FM429" s="470"/>
      <c r="FN429" s="470"/>
      <c r="FO429" s="470"/>
      <c r="FP429" s="470"/>
      <c r="FQ429" s="146"/>
      <c r="FR429" s="569"/>
      <c r="FS429" s="146"/>
      <c r="FT429" s="570"/>
      <c r="FU429" s="178"/>
    </row>
    <row r="430" ht="15.75" customHeight="1">
      <c r="AE430" s="146"/>
      <c r="AF430" s="146"/>
      <c r="AG430" s="146"/>
      <c r="AH430" s="146"/>
      <c r="AI430" s="146"/>
      <c r="AJ430" s="146"/>
      <c r="AK430" s="146"/>
      <c r="AL430" s="146"/>
      <c r="AM430" s="146"/>
      <c r="AN430" s="146"/>
      <c r="AO430" s="146"/>
      <c r="AP430" s="146"/>
      <c r="AQ430" s="146"/>
      <c r="AR430" s="146"/>
      <c r="AS430" s="146"/>
      <c r="AT430" s="146"/>
      <c r="AU430" s="146"/>
      <c r="AV430" s="146"/>
      <c r="AW430" s="146"/>
      <c r="AX430" s="146"/>
      <c r="AY430" s="146"/>
      <c r="AZ430" s="146"/>
      <c r="BA430" s="146"/>
      <c r="BB430" s="146"/>
      <c r="BC430" s="146"/>
      <c r="BD430" s="146"/>
      <c r="BE430" s="146"/>
      <c r="BF430" s="146"/>
      <c r="BG430" s="146"/>
      <c r="BI430" s="146"/>
      <c r="BJ430" s="146"/>
      <c r="BK430" s="146"/>
      <c r="BL430" s="146"/>
      <c r="BM430" s="146"/>
      <c r="BN430" s="146"/>
      <c r="BO430" s="146"/>
      <c r="BP430" s="146"/>
      <c r="BQ430" s="146"/>
      <c r="BR430" s="146"/>
      <c r="BS430" s="146"/>
      <c r="BT430" s="146"/>
      <c r="BU430" s="146"/>
      <c r="BV430" s="146"/>
      <c r="BW430" s="146"/>
      <c r="BX430" s="146"/>
      <c r="BY430" s="146"/>
      <c r="BZ430" s="146"/>
      <c r="CA430" s="146"/>
      <c r="CB430" s="146"/>
      <c r="CC430" s="146"/>
      <c r="CD430" s="146"/>
      <c r="CE430" s="146"/>
      <c r="CF430" s="146"/>
      <c r="CG430" s="146"/>
      <c r="CH430" s="146"/>
      <c r="CI430" s="146"/>
      <c r="CJ430" s="146"/>
      <c r="CK430" s="146"/>
      <c r="CL430" s="146"/>
      <c r="CM430" s="146"/>
      <c r="CN430" s="146"/>
      <c r="CO430" s="146"/>
      <c r="CP430" s="146"/>
      <c r="CQ430" s="146"/>
      <c r="CR430" s="146"/>
      <c r="CS430" s="146"/>
      <c r="CT430" s="146"/>
      <c r="CU430" s="146"/>
      <c r="CV430" s="146"/>
      <c r="CW430" s="146"/>
      <c r="CX430" s="146"/>
      <c r="CY430" s="146"/>
      <c r="CZ430" s="146"/>
      <c r="DA430" s="146"/>
      <c r="DB430" s="146"/>
      <c r="DC430" s="146"/>
      <c r="DD430" s="146"/>
      <c r="DE430" s="146"/>
      <c r="DF430" s="146"/>
      <c r="DG430" s="146"/>
      <c r="DH430" s="146"/>
      <c r="DI430" s="146"/>
      <c r="DJ430" s="146"/>
      <c r="DK430" s="146"/>
      <c r="DL430" s="146"/>
      <c r="DM430" s="146"/>
      <c r="DN430" s="146"/>
      <c r="DO430" s="146"/>
      <c r="DP430" s="146"/>
      <c r="DQ430" s="146"/>
      <c r="DR430" s="146"/>
      <c r="DS430" s="146"/>
      <c r="DT430" s="146"/>
      <c r="DU430" s="146"/>
      <c r="DV430" s="146"/>
      <c r="DW430" s="146"/>
      <c r="DX430" s="146"/>
      <c r="DY430" s="146"/>
      <c r="DZ430" s="146"/>
      <c r="EA430" s="146"/>
      <c r="EB430" s="146"/>
      <c r="EC430" s="146"/>
      <c r="ED430" s="146"/>
      <c r="EE430" s="146"/>
      <c r="EF430" s="146"/>
      <c r="EG430" s="146"/>
      <c r="EH430" s="146"/>
      <c r="EI430" s="146"/>
      <c r="EJ430" s="146"/>
      <c r="EK430" s="146"/>
      <c r="EL430" s="146"/>
      <c r="EM430" s="146"/>
      <c r="EN430" s="146"/>
      <c r="EO430" s="146"/>
      <c r="EP430" s="146"/>
      <c r="EQ430" s="146"/>
      <c r="ER430" s="146"/>
      <c r="ES430" s="146"/>
      <c r="ET430" s="470"/>
      <c r="EU430" s="470"/>
      <c r="EV430" s="470"/>
      <c r="EW430" s="470"/>
      <c r="EX430" s="470"/>
      <c r="EY430" s="470"/>
      <c r="EZ430" s="470"/>
      <c r="FA430" s="470"/>
      <c r="FB430" s="470"/>
      <c r="FC430" s="470"/>
      <c r="FD430" s="470"/>
      <c r="FE430" s="470"/>
      <c r="FF430" s="470"/>
      <c r="FG430" s="470"/>
      <c r="FH430" s="470"/>
      <c r="FI430" s="470"/>
      <c r="FJ430" s="470"/>
      <c r="FK430" s="470"/>
      <c r="FL430" s="470"/>
      <c r="FM430" s="470"/>
      <c r="FN430" s="470"/>
      <c r="FO430" s="470"/>
      <c r="FP430" s="470"/>
      <c r="FQ430" s="146"/>
      <c r="FR430" s="569"/>
      <c r="FS430" s="146"/>
      <c r="FT430" s="570"/>
      <c r="FU430" s="178"/>
    </row>
    <row r="431" ht="15.75" customHeight="1">
      <c r="AE431" s="146"/>
      <c r="AF431" s="146"/>
      <c r="AG431" s="146"/>
      <c r="AH431" s="146"/>
      <c r="AI431" s="146"/>
      <c r="AJ431" s="146"/>
      <c r="AK431" s="146"/>
      <c r="AL431" s="146"/>
      <c r="AM431" s="146"/>
      <c r="AN431" s="146"/>
      <c r="AO431" s="146"/>
      <c r="AP431" s="146"/>
      <c r="AQ431" s="146"/>
      <c r="AR431" s="146"/>
      <c r="AS431" s="146"/>
      <c r="AT431" s="146"/>
      <c r="AU431" s="146"/>
      <c r="AV431" s="146"/>
      <c r="AW431" s="146"/>
      <c r="AX431" s="146"/>
      <c r="AY431" s="146"/>
      <c r="AZ431" s="146"/>
      <c r="BA431" s="146"/>
      <c r="BB431" s="146"/>
      <c r="BC431" s="146"/>
      <c r="BD431" s="146"/>
      <c r="BE431" s="146"/>
      <c r="BF431" s="146"/>
      <c r="BG431" s="146"/>
      <c r="BI431" s="146"/>
      <c r="BJ431" s="146"/>
      <c r="BK431" s="146"/>
      <c r="BL431" s="146"/>
      <c r="BM431" s="146"/>
      <c r="BN431" s="146"/>
      <c r="BO431" s="146"/>
      <c r="BP431" s="146"/>
      <c r="BQ431" s="146"/>
      <c r="BR431" s="146"/>
      <c r="BS431" s="146"/>
      <c r="BT431" s="146"/>
      <c r="BU431" s="146"/>
      <c r="BV431" s="146"/>
      <c r="BW431" s="146"/>
      <c r="BX431" s="146"/>
      <c r="BY431" s="146"/>
      <c r="BZ431" s="146"/>
      <c r="CA431" s="146"/>
      <c r="CB431" s="146"/>
      <c r="CC431" s="146"/>
      <c r="CD431" s="146"/>
      <c r="CE431" s="146"/>
      <c r="CF431" s="146"/>
      <c r="CG431" s="146"/>
      <c r="CH431" s="146"/>
      <c r="CI431" s="146"/>
      <c r="CJ431" s="146"/>
      <c r="CK431" s="146"/>
      <c r="CL431" s="146"/>
      <c r="CM431" s="146"/>
      <c r="CN431" s="146"/>
      <c r="CO431" s="146"/>
      <c r="CP431" s="146"/>
      <c r="CQ431" s="146"/>
      <c r="CR431" s="146"/>
      <c r="CS431" s="146"/>
      <c r="CT431" s="146"/>
      <c r="CU431" s="146"/>
      <c r="CV431" s="146"/>
      <c r="CW431" s="146"/>
      <c r="CX431" s="146"/>
      <c r="CY431" s="146"/>
      <c r="CZ431" s="146"/>
      <c r="DA431" s="146"/>
      <c r="DB431" s="146"/>
      <c r="DC431" s="146"/>
      <c r="DD431" s="146"/>
      <c r="DE431" s="146"/>
      <c r="DF431" s="146"/>
      <c r="DG431" s="146"/>
      <c r="DH431" s="146"/>
      <c r="DI431" s="146"/>
      <c r="DJ431" s="146"/>
      <c r="DK431" s="146"/>
      <c r="DL431" s="146"/>
      <c r="DM431" s="146"/>
      <c r="DN431" s="146"/>
      <c r="DO431" s="146"/>
      <c r="DP431" s="146"/>
      <c r="DQ431" s="146"/>
      <c r="DR431" s="146"/>
      <c r="DS431" s="146"/>
      <c r="DT431" s="146"/>
      <c r="DU431" s="146"/>
      <c r="DV431" s="146"/>
      <c r="DW431" s="146"/>
      <c r="DX431" s="146"/>
      <c r="DY431" s="146"/>
      <c r="DZ431" s="146"/>
      <c r="EA431" s="146"/>
      <c r="EB431" s="146"/>
      <c r="EC431" s="146"/>
      <c r="ED431" s="146"/>
      <c r="EE431" s="146"/>
      <c r="EF431" s="146"/>
      <c r="EG431" s="146"/>
      <c r="EH431" s="146"/>
      <c r="EI431" s="146"/>
      <c r="EJ431" s="146"/>
      <c r="EK431" s="146"/>
      <c r="EL431" s="146"/>
      <c r="EM431" s="146"/>
      <c r="EN431" s="146"/>
      <c r="EO431" s="146"/>
      <c r="EP431" s="146"/>
      <c r="EQ431" s="146"/>
      <c r="ER431" s="146"/>
      <c r="ES431" s="146"/>
      <c r="ET431" s="470"/>
      <c r="EU431" s="470"/>
      <c r="EV431" s="470"/>
      <c r="EW431" s="470"/>
      <c r="EX431" s="470"/>
      <c r="EY431" s="470"/>
      <c r="EZ431" s="470"/>
      <c r="FA431" s="470"/>
      <c r="FB431" s="470"/>
      <c r="FC431" s="470"/>
      <c r="FD431" s="470"/>
      <c r="FE431" s="470"/>
      <c r="FF431" s="470"/>
      <c r="FG431" s="470"/>
      <c r="FH431" s="470"/>
      <c r="FI431" s="470"/>
      <c r="FJ431" s="470"/>
      <c r="FK431" s="470"/>
      <c r="FL431" s="470"/>
      <c r="FM431" s="470"/>
      <c r="FN431" s="470"/>
      <c r="FO431" s="470"/>
      <c r="FP431" s="470"/>
      <c r="FQ431" s="146"/>
      <c r="FR431" s="569"/>
      <c r="FS431" s="146"/>
      <c r="FT431" s="570"/>
      <c r="FU431" s="178"/>
    </row>
    <row r="432" ht="15.75" customHeight="1">
      <c r="AE432" s="146"/>
      <c r="AF432" s="146"/>
      <c r="AG432" s="146"/>
      <c r="AH432" s="146"/>
      <c r="AI432" s="146"/>
      <c r="AJ432" s="146"/>
      <c r="AK432" s="146"/>
      <c r="AL432" s="146"/>
      <c r="AM432" s="146"/>
      <c r="AN432" s="146"/>
      <c r="AO432" s="146"/>
      <c r="AP432" s="146"/>
      <c r="AQ432" s="146"/>
      <c r="AR432" s="146"/>
      <c r="AS432" s="146"/>
      <c r="AT432" s="146"/>
      <c r="AU432" s="146"/>
      <c r="AV432" s="146"/>
      <c r="AW432" s="146"/>
      <c r="AX432" s="146"/>
      <c r="AY432" s="146"/>
      <c r="AZ432" s="146"/>
      <c r="BA432" s="146"/>
      <c r="BB432" s="146"/>
      <c r="BC432" s="146"/>
      <c r="BD432" s="146"/>
      <c r="BE432" s="146"/>
      <c r="BF432" s="146"/>
      <c r="BG432" s="146"/>
      <c r="BI432" s="146"/>
      <c r="BJ432" s="146"/>
      <c r="BK432" s="146"/>
      <c r="BL432" s="146"/>
      <c r="BM432" s="146"/>
      <c r="BN432" s="146"/>
      <c r="BO432" s="146"/>
      <c r="BP432" s="146"/>
      <c r="BQ432" s="146"/>
      <c r="BR432" s="146"/>
      <c r="BS432" s="146"/>
      <c r="BT432" s="146"/>
      <c r="BU432" s="146"/>
      <c r="BV432" s="146"/>
      <c r="BW432" s="146"/>
      <c r="BX432" s="146"/>
      <c r="BY432" s="146"/>
      <c r="BZ432" s="146"/>
      <c r="CA432" s="146"/>
      <c r="CB432" s="146"/>
      <c r="CC432" s="146"/>
      <c r="CD432" s="146"/>
      <c r="CE432" s="146"/>
      <c r="CF432" s="146"/>
      <c r="CG432" s="146"/>
      <c r="CH432" s="146"/>
      <c r="CI432" s="146"/>
      <c r="CJ432" s="146"/>
      <c r="CK432" s="146"/>
      <c r="CL432" s="146"/>
      <c r="CM432" s="146"/>
      <c r="CN432" s="146"/>
      <c r="CO432" s="146"/>
      <c r="CP432" s="146"/>
      <c r="CQ432" s="146"/>
      <c r="CR432" s="146"/>
      <c r="CS432" s="146"/>
      <c r="CT432" s="146"/>
      <c r="CU432" s="146"/>
      <c r="CV432" s="146"/>
      <c r="CW432" s="146"/>
      <c r="CX432" s="146"/>
      <c r="CY432" s="146"/>
      <c r="CZ432" s="146"/>
      <c r="DA432" s="146"/>
      <c r="DB432" s="146"/>
      <c r="DC432" s="146"/>
      <c r="DD432" s="146"/>
      <c r="DE432" s="146"/>
      <c r="DF432" s="146"/>
      <c r="DG432" s="146"/>
      <c r="DH432" s="146"/>
      <c r="DI432" s="146"/>
      <c r="DJ432" s="146"/>
      <c r="DK432" s="146"/>
      <c r="DL432" s="146"/>
      <c r="DM432" s="146"/>
      <c r="DN432" s="146"/>
      <c r="DO432" s="146"/>
      <c r="DP432" s="146"/>
      <c r="DQ432" s="146"/>
      <c r="DR432" s="146"/>
      <c r="DS432" s="146"/>
      <c r="DT432" s="146"/>
      <c r="DU432" s="146"/>
      <c r="DV432" s="146"/>
      <c r="DW432" s="146"/>
      <c r="DX432" s="146"/>
      <c r="DY432" s="146"/>
      <c r="DZ432" s="146"/>
      <c r="EA432" s="146"/>
      <c r="EB432" s="146"/>
      <c r="EC432" s="146"/>
      <c r="ED432" s="146"/>
      <c r="EE432" s="146"/>
      <c r="EF432" s="146"/>
      <c r="EG432" s="146"/>
      <c r="EH432" s="146"/>
      <c r="EI432" s="146"/>
      <c r="EJ432" s="146"/>
      <c r="EK432" s="146"/>
      <c r="EL432" s="146"/>
      <c r="EM432" s="146"/>
      <c r="EN432" s="146"/>
      <c r="EO432" s="146"/>
      <c r="EP432" s="146"/>
      <c r="EQ432" s="146"/>
      <c r="ER432" s="146"/>
      <c r="ES432" s="146"/>
      <c r="ET432" s="470"/>
      <c r="EU432" s="470"/>
      <c r="EV432" s="470"/>
      <c r="EW432" s="470"/>
      <c r="EX432" s="470"/>
      <c r="EY432" s="470"/>
      <c r="EZ432" s="470"/>
      <c r="FA432" s="470"/>
      <c r="FB432" s="470"/>
      <c r="FC432" s="470"/>
      <c r="FD432" s="470"/>
      <c r="FE432" s="470"/>
      <c r="FF432" s="470"/>
      <c r="FG432" s="470"/>
      <c r="FH432" s="470"/>
      <c r="FI432" s="470"/>
      <c r="FJ432" s="470"/>
      <c r="FK432" s="470"/>
      <c r="FL432" s="470"/>
      <c r="FM432" s="470"/>
      <c r="FN432" s="470"/>
      <c r="FO432" s="470"/>
      <c r="FP432" s="470"/>
      <c r="FQ432" s="146"/>
      <c r="FR432" s="569"/>
      <c r="FS432" s="146"/>
      <c r="FT432" s="570"/>
      <c r="FU432" s="178"/>
    </row>
    <row r="433" ht="15.75" customHeight="1">
      <c r="AE433" s="146"/>
      <c r="AF433" s="146"/>
      <c r="AG433" s="146"/>
      <c r="AH433" s="146"/>
      <c r="AI433" s="146"/>
      <c r="AJ433" s="146"/>
      <c r="AK433" s="146"/>
      <c r="AL433" s="146"/>
      <c r="AM433" s="146"/>
      <c r="AN433" s="146"/>
      <c r="AO433" s="146"/>
      <c r="AP433" s="146"/>
      <c r="AQ433" s="146"/>
      <c r="AR433" s="146"/>
      <c r="AS433" s="146"/>
      <c r="AT433" s="146"/>
      <c r="AU433" s="146"/>
      <c r="AV433" s="146"/>
      <c r="AW433" s="146"/>
      <c r="AX433" s="146"/>
      <c r="AY433" s="146"/>
      <c r="AZ433" s="146"/>
      <c r="BA433" s="146"/>
      <c r="BB433" s="146"/>
      <c r="BC433" s="146"/>
      <c r="BD433" s="146"/>
      <c r="BE433" s="146"/>
      <c r="BF433" s="146"/>
      <c r="BG433" s="146"/>
      <c r="BI433" s="146"/>
      <c r="BJ433" s="146"/>
      <c r="BK433" s="146"/>
      <c r="BL433" s="146"/>
      <c r="BM433" s="146"/>
      <c r="BN433" s="146"/>
      <c r="BO433" s="146"/>
      <c r="BP433" s="146"/>
      <c r="BQ433" s="146"/>
      <c r="BR433" s="146"/>
      <c r="BS433" s="146"/>
      <c r="BT433" s="146"/>
      <c r="BU433" s="146"/>
      <c r="BV433" s="146"/>
      <c r="BW433" s="146"/>
      <c r="BX433" s="146"/>
      <c r="BY433" s="146"/>
      <c r="BZ433" s="146"/>
      <c r="CA433" s="146"/>
      <c r="CB433" s="146"/>
      <c r="CC433" s="146"/>
      <c r="CD433" s="146"/>
      <c r="CE433" s="146"/>
      <c r="CF433" s="146"/>
      <c r="CG433" s="146"/>
      <c r="CH433" s="146"/>
      <c r="CI433" s="146"/>
      <c r="CJ433" s="146"/>
      <c r="CK433" s="146"/>
      <c r="CL433" s="146"/>
      <c r="CM433" s="146"/>
      <c r="CN433" s="146"/>
      <c r="CO433" s="146"/>
      <c r="CP433" s="146"/>
      <c r="CQ433" s="146"/>
      <c r="CR433" s="146"/>
      <c r="CS433" s="146"/>
      <c r="CT433" s="146"/>
      <c r="CU433" s="146"/>
      <c r="CV433" s="146"/>
      <c r="CW433" s="146"/>
      <c r="CX433" s="146"/>
      <c r="CY433" s="146"/>
      <c r="CZ433" s="146"/>
      <c r="DA433" s="146"/>
      <c r="DB433" s="146"/>
      <c r="DC433" s="146"/>
      <c r="DD433" s="146"/>
      <c r="DE433" s="146"/>
      <c r="DF433" s="146"/>
      <c r="DG433" s="146"/>
      <c r="DH433" s="146"/>
      <c r="DI433" s="146"/>
      <c r="DJ433" s="146"/>
      <c r="DK433" s="146"/>
      <c r="DL433" s="146"/>
      <c r="DM433" s="146"/>
      <c r="DN433" s="146"/>
      <c r="DO433" s="146"/>
      <c r="DP433" s="146"/>
      <c r="DQ433" s="146"/>
      <c r="DR433" s="146"/>
      <c r="DS433" s="146"/>
      <c r="DT433" s="146"/>
      <c r="DU433" s="146"/>
      <c r="DV433" s="146"/>
      <c r="DW433" s="146"/>
      <c r="DX433" s="146"/>
      <c r="DY433" s="146"/>
      <c r="DZ433" s="146"/>
      <c r="EA433" s="146"/>
      <c r="EB433" s="146"/>
      <c r="EC433" s="146"/>
      <c r="ED433" s="146"/>
      <c r="EE433" s="146"/>
      <c r="EF433" s="146"/>
      <c r="EG433" s="146"/>
      <c r="EH433" s="146"/>
      <c r="EI433" s="146"/>
      <c r="EJ433" s="146"/>
      <c r="EK433" s="146"/>
      <c r="EL433" s="146"/>
      <c r="EM433" s="146"/>
      <c r="EN433" s="146"/>
      <c r="EO433" s="146"/>
      <c r="EP433" s="146"/>
      <c r="EQ433" s="146"/>
      <c r="ER433" s="146"/>
      <c r="ES433" s="146"/>
      <c r="ET433" s="470"/>
      <c r="EU433" s="470"/>
      <c r="EV433" s="470"/>
      <c r="EW433" s="470"/>
      <c r="EX433" s="470"/>
      <c r="EY433" s="470"/>
      <c r="EZ433" s="470"/>
      <c r="FA433" s="470"/>
      <c r="FB433" s="470"/>
      <c r="FC433" s="470"/>
      <c r="FD433" s="470"/>
      <c r="FE433" s="470"/>
      <c r="FF433" s="470"/>
      <c r="FG433" s="470"/>
      <c r="FH433" s="470"/>
      <c r="FI433" s="470"/>
      <c r="FJ433" s="470"/>
      <c r="FK433" s="470"/>
      <c r="FL433" s="470"/>
      <c r="FM433" s="470"/>
      <c r="FN433" s="470"/>
      <c r="FO433" s="470"/>
      <c r="FP433" s="470"/>
      <c r="FQ433" s="146"/>
      <c r="FR433" s="569"/>
      <c r="FS433" s="146"/>
      <c r="FT433" s="570"/>
      <c r="FU433" s="178"/>
    </row>
    <row r="434" ht="15.75" customHeight="1">
      <c r="AE434" s="146"/>
      <c r="AF434" s="146"/>
      <c r="AG434" s="146"/>
      <c r="AH434" s="146"/>
      <c r="AI434" s="146"/>
      <c r="AJ434" s="146"/>
      <c r="AK434" s="146"/>
      <c r="AL434" s="146"/>
      <c r="AM434" s="146"/>
      <c r="AN434" s="146"/>
      <c r="AO434" s="146"/>
      <c r="AP434" s="146"/>
      <c r="AQ434" s="146"/>
      <c r="AR434" s="146"/>
      <c r="AS434" s="146"/>
      <c r="AT434" s="146"/>
      <c r="AU434" s="146"/>
      <c r="AV434" s="146"/>
      <c r="AW434" s="146"/>
      <c r="AX434" s="146"/>
      <c r="AY434" s="146"/>
      <c r="AZ434" s="146"/>
      <c r="BA434" s="146"/>
      <c r="BB434" s="146"/>
      <c r="BC434" s="146"/>
      <c r="BD434" s="146"/>
      <c r="BE434" s="146"/>
      <c r="BF434" s="146"/>
      <c r="BG434" s="146"/>
      <c r="BI434" s="146"/>
      <c r="BJ434" s="146"/>
      <c r="BK434" s="146"/>
      <c r="BL434" s="146"/>
      <c r="BM434" s="146"/>
      <c r="BN434" s="146"/>
      <c r="BO434" s="146"/>
      <c r="BP434" s="146"/>
      <c r="BQ434" s="146"/>
      <c r="BR434" s="146"/>
      <c r="BS434" s="146"/>
      <c r="BT434" s="146"/>
      <c r="BU434" s="146"/>
      <c r="BV434" s="146"/>
      <c r="BW434" s="146"/>
      <c r="BX434" s="146"/>
      <c r="BY434" s="146"/>
      <c r="BZ434" s="146"/>
      <c r="CA434" s="146"/>
      <c r="CB434" s="146"/>
      <c r="CC434" s="146"/>
      <c r="CD434" s="146"/>
      <c r="CE434" s="146"/>
      <c r="CF434" s="146"/>
      <c r="CG434" s="146"/>
      <c r="CH434" s="146"/>
      <c r="CI434" s="146"/>
      <c r="CJ434" s="146"/>
      <c r="CK434" s="146"/>
      <c r="CL434" s="146"/>
      <c r="CM434" s="146"/>
      <c r="CN434" s="146"/>
      <c r="CO434" s="146"/>
      <c r="CP434" s="146"/>
      <c r="CQ434" s="146"/>
      <c r="CR434" s="146"/>
      <c r="CS434" s="146"/>
      <c r="CT434" s="146"/>
      <c r="CU434" s="146"/>
      <c r="CV434" s="146"/>
      <c r="CW434" s="146"/>
      <c r="CX434" s="146"/>
      <c r="CY434" s="146"/>
      <c r="CZ434" s="146"/>
      <c r="DA434" s="146"/>
      <c r="DB434" s="146"/>
      <c r="DC434" s="146"/>
      <c r="DD434" s="146"/>
      <c r="DE434" s="146"/>
      <c r="DF434" s="146"/>
      <c r="DG434" s="146"/>
      <c r="DH434" s="146"/>
      <c r="DI434" s="146"/>
      <c r="DJ434" s="146"/>
      <c r="DK434" s="146"/>
      <c r="DL434" s="146"/>
      <c r="DM434" s="146"/>
      <c r="DN434" s="146"/>
      <c r="DO434" s="146"/>
      <c r="DP434" s="146"/>
      <c r="DQ434" s="146"/>
      <c r="DR434" s="146"/>
      <c r="DS434" s="146"/>
      <c r="DT434" s="146"/>
      <c r="DU434" s="146"/>
      <c r="DV434" s="146"/>
      <c r="DW434" s="146"/>
      <c r="DX434" s="146"/>
      <c r="DY434" s="146"/>
      <c r="DZ434" s="146"/>
      <c r="EA434" s="146"/>
      <c r="EB434" s="146"/>
      <c r="EC434" s="146"/>
      <c r="ED434" s="146"/>
      <c r="EE434" s="146"/>
      <c r="EF434" s="146"/>
      <c r="EG434" s="146"/>
      <c r="EH434" s="146"/>
      <c r="EI434" s="146"/>
      <c r="EJ434" s="146"/>
      <c r="EK434" s="146"/>
      <c r="EL434" s="146"/>
      <c r="EM434" s="146"/>
      <c r="EN434" s="146"/>
      <c r="EO434" s="146"/>
      <c r="EP434" s="146"/>
      <c r="EQ434" s="146"/>
      <c r="ER434" s="146"/>
      <c r="ES434" s="146"/>
      <c r="ET434" s="470"/>
      <c r="EU434" s="470"/>
      <c r="EV434" s="470"/>
      <c r="EW434" s="470"/>
      <c r="EX434" s="470"/>
      <c r="EY434" s="470"/>
      <c r="EZ434" s="470"/>
      <c r="FA434" s="470"/>
      <c r="FB434" s="470"/>
      <c r="FC434" s="470"/>
      <c r="FD434" s="470"/>
      <c r="FE434" s="470"/>
      <c r="FF434" s="470"/>
      <c r="FG434" s="470"/>
      <c r="FH434" s="470"/>
      <c r="FI434" s="470"/>
      <c r="FJ434" s="470"/>
      <c r="FK434" s="470"/>
      <c r="FL434" s="470"/>
      <c r="FM434" s="470"/>
      <c r="FN434" s="470"/>
      <c r="FO434" s="470"/>
      <c r="FP434" s="470"/>
      <c r="FQ434" s="146"/>
      <c r="FR434" s="569"/>
      <c r="FS434" s="146"/>
      <c r="FT434" s="570"/>
      <c r="FU434" s="178"/>
    </row>
    <row r="435" ht="15.75" customHeight="1">
      <c r="AE435" s="146"/>
      <c r="AF435" s="146"/>
      <c r="AG435" s="146"/>
      <c r="AH435" s="146"/>
      <c r="AI435" s="146"/>
      <c r="AJ435" s="146"/>
      <c r="AK435" s="146"/>
      <c r="AL435" s="146"/>
      <c r="AM435" s="146"/>
      <c r="AN435" s="146"/>
      <c r="AO435" s="146"/>
      <c r="AP435" s="146"/>
      <c r="AQ435" s="146"/>
      <c r="AR435" s="146"/>
      <c r="AS435" s="146"/>
      <c r="AT435" s="146"/>
      <c r="AU435" s="146"/>
      <c r="AV435" s="146"/>
      <c r="AW435" s="146"/>
      <c r="AX435" s="146"/>
      <c r="AY435" s="146"/>
      <c r="AZ435" s="146"/>
      <c r="BA435" s="146"/>
      <c r="BB435" s="146"/>
      <c r="BC435" s="146"/>
      <c r="BD435" s="146"/>
      <c r="BE435" s="146"/>
      <c r="BF435" s="146"/>
      <c r="BG435" s="146"/>
      <c r="BI435" s="146"/>
      <c r="BJ435" s="146"/>
      <c r="BK435" s="146"/>
      <c r="BL435" s="146"/>
      <c r="BM435" s="146"/>
      <c r="BN435" s="146"/>
      <c r="BO435" s="146"/>
      <c r="BP435" s="146"/>
      <c r="BQ435" s="146"/>
      <c r="BR435" s="146"/>
      <c r="BS435" s="146"/>
      <c r="BT435" s="146"/>
      <c r="BU435" s="146"/>
      <c r="BV435" s="146"/>
      <c r="BW435" s="146"/>
      <c r="BX435" s="146"/>
      <c r="BY435" s="146"/>
      <c r="BZ435" s="146"/>
      <c r="CA435" s="146"/>
      <c r="CB435" s="146"/>
      <c r="CC435" s="146"/>
      <c r="CD435" s="146"/>
      <c r="CE435" s="146"/>
      <c r="CF435" s="146"/>
      <c r="CG435" s="146"/>
      <c r="CH435" s="146"/>
      <c r="CI435" s="146"/>
      <c r="CJ435" s="146"/>
      <c r="CK435" s="146"/>
      <c r="CL435" s="146"/>
      <c r="CM435" s="146"/>
      <c r="CN435" s="146"/>
      <c r="CO435" s="146"/>
      <c r="CP435" s="146"/>
      <c r="CQ435" s="146"/>
      <c r="CR435" s="146"/>
      <c r="CS435" s="146"/>
      <c r="CT435" s="146"/>
      <c r="CU435" s="146"/>
      <c r="CV435" s="146"/>
      <c r="CW435" s="146"/>
      <c r="CX435" s="146"/>
      <c r="CY435" s="146"/>
      <c r="CZ435" s="146"/>
      <c r="DA435" s="146"/>
      <c r="DB435" s="146"/>
      <c r="DC435" s="146"/>
      <c r="DD435" s="146"/>
      <c r="DE435" s="146"/>
      <c r="DF435" s="146"/>
      <c r="DG435" s="146"/>
      <c r="DH435" s="146"/>
      <c r="DI435" s="146"/>
      <c r="DJ435" s="146"/>
      <c r="DK435" s="146"/>
      <c r="DL435" s="146"/>
      <c r="DM435" s="146"/>
      <c r="DN435" s="146"/>
      <c r="DO435" s="146"/>
      <c r="DP435" s="146"/>
      <c r="DQ435" s="146"/>
      <c r="DR435" s="146"/>
      <c r="DS435" s="146"/>
      <c r="DT435" s="146"/>
      <c r="DU435" s="146"/>
      <c r="DV435" s="146"/>
      <c r="DW435" s="146"/>
      <c r="DX435" s="146"/>
      <c r="DY435" s="146"/>
      <c r="DZ435" s="146"/>
      <c r="EA435" s="146"/>
      <c r="EB435" s="146"/>
      <c r="EC435" s="146"/>
      <c r="ED435" s="146"/>
      <c r="EE435" s="146"/>
      <c r="EF435" s="146"/>
      <c r="EG435" s="146"/>
      <c r="EH435" s="146"/>
      <c r="EI435" s="146"/>
      <c r="EJ435" s="146"/>
      <c r="EK435" s="146"/>
      <c r="EL435" s="146"/>
      <c r="EM435" s="146"/>
      <c r="EN435" s="146"/>
      <c r="EO435" s="146"/>
      <c r="EP435" s="146"/>
      <c r="EQ435" s="146"/>
      <c r="ER435" s="146"/>
      <c r="ES435" s="146"/>
      <c r="ET435" s="470"/>
      <c r="EU435" s="470"/>
      <c r="EV435" s="470"/>
      <c r="EW435" s="470"/>
      <c r="EX435" s="470"/>
      <c r="EY435" s="470"/>
      <c r="EZ435" s="470"/>
      <c r="FA435" s="470"/>
      <c r="FB435" s="470"/>
      <c r="FC435" s="470"/>
      <c r="FD435" s="470"/>
      <c r="FE435" s="470"/>
      <c r="FF435" s="470"/>
      <c r="FG435" s="470"/>
      <c r="FH435" s="470"/>
      <c r="FI435" s="470"/>
      <c r="FJ435" s="470"/>
      <c r="FK435" s="470"/>
      <c r="FL435" s="470"/>
      <c r="FM435" s="470"/>
      <c r="FN435" s="470"/>
      <c r="FO435" s="470"/>
      <c r="FP435" s="470"/>
      <c r="FQ435" s="146"/>
      <c r="FR435" s="569"/>
      <c r="FS435" s="146"/>
      <c r="FT435" s="570"/>
      <c r="FU435" s="178"/>
    </row>
    <row r="436" ht="15.75" customHeight="1">
      <c r="AE436" s="146"/>
      <c r="AF436" s="146"/>
      <c r="AG436" s="146"/>
      <c r="AH436" s="146"/>
      <c r="AI436" s="146"/>
      <c r="AJ436" s="146"/>
      <c r="AK436" s="146"/>
      <c r="AL436" s="146"/>
      <c r="AM436" s="146"/>
      <c r="AN436" s="146"/>
      <c r="AO436" s="146"/>
      <c r="AP436" s="146"/>
      <c r="AQ436" s="146"/>
      <c r="AR436" s="146"/>
      <c r="AS436" s="146"/>
      <c r="AT436" s="146"/>
      <c r="AU436" s="146"/>
      <c r="AV436" s="146"/>
      <c r="AW436" s="146"/>
      <c r="AX436" s="146"/>
      <c r="AY436" s="146"/>
      <c r="AZ436" s="146"/>
      <c r="BA436" s="146"/>
      <c r="BB436" s="146"/>
      <c r="BC436" s="146"/>
      <c r="BD436" s="146"/>
      <c r="BE436" s="146"/>
      <c r="BF436" s="146"/>
      <c r="BG436" s="146"/>
      <c r="BI436" s="146"/>
      <c r="BJ436" s="146"/>
      <c r="BK436" s="146"/>
      <c r="BL436" s="146"/>
      <c r="BM436" s="146"/>
      <c r="BN436" s="146"/>
      <c r="BO436" s="146"/>
      <c r="BP436" s="146"/>
      <c r="BQ436" s="146"/>
      <c r="BR436" s="146"/>
      <c r="BS436" s="146"/>
      <c r="BT436" s="146"/>
      <c r="BU436" s="146"/>
      <c r="BV436" s="146"/>
      <c r="BW436" s="146"/>
      <c r="BX436" s="146"/>
      <c r="BY436" s="146"/>
      <c r="BZ436" s="146"/>
      <c r="CA436" s="146"/>
      <c r="CB436" s="146"/>
      <c r="CC436" s="146"/>
      <c r="CD436" s="146"/>
      <c r="CE436" s="146"/>
      <c r="CF436" s="146"/>
      <c r="CG436" s="146"/>
      <c r="CH436" s="146"/>
      <c r="CI436" s="146"/>
      <c r="CJ436" s="146"/>
      <c r="CK436" s="146"/>
      <c r="CL436" s="146"/>
      <c r="CM436" s="146"/>
      <c r="CN436" s="146"/>
      <c r="CO436" s="146"/>
      <c r="CP436" s="146"/>
      <c r="CQ436" s="146"/>
      <c r="CR436" s="146"/>
      <c r="CS436" s="146"/>
      <c r="CT436" s="146"/>
      <c r="CU436" s="146"/>
      <c r="CV436" s="146"/>
      <c r="CW436" s="146"/>
      <c r="CX436" s="146"/>
      <c r="CY436" s="146"/>
      <c r="CZ436" s="146"/>
      <c r="DA436" s="146"/>
      <c r="DB436" s="146"/>
      <c r="DC436" s="146"/>
      <c r="DD436" s="146"/>
      <c r="DE436" s="146"/>
      <c r="DF436" s="146"/>
      <c r="DG436" s="146"/>
      <c r="DH436" s="146"/>
      <c r="DI436" s="146"/>
      <c r="DJ436" s="146"/>
      <c r="DK436" s="146"/>
      <c r="DL436" s="146"/>
      <c r="DM436" s="146"/>
      <c r="DN436" s="146"/>
      <c r="DO436" s="146"/>
      <c r="DP436" s="146"/>
      <c r="DQ436" s="146"/>
      <c r="DR436" s="146"/>
      <c r="DS436" s="146"/>
      <c r="DT436" s="146"/>
      <c r="DU436" s="146"/>
      <c r="DV436" s="146"/>
      <c r="DW436" s="146"/>
      <c r="DX436" s="146"/>
      <c r="DY436" s="146"/>
      <c r="DZ436" s="146"/>
      <c r="EA436" s="146"/>
      <c r="EB436" s="146"/>
      <c r="EC436" s="146"/>
      <c r="ED436" s="146"/>
      <c r="EE436" s="146"/>
      <c r="EF436" s="146"/>
      <c r="EG436" s="146"/>
      <c r="EH436" s="146"/>
      <c r="EI436" s="146"/>
      <c r="EJ436" s="146"/>
      <c r="EK436" s="146"/>
      <c r="EL436" s="146"/>
      <c r="EM436" s="146"/>
      <c r="EN436" s="146"/>
      <c r="EO436" s="146"/>
      <c r="EP436" s="146"/>
      <c r="EQ436" s="146"/>
      <c r="ER436" s="146"/>
      <c r="ES436" s="146"/>
      <c r="ET436" s="470"/>
      <c r="EU436" s="470"/>
      <c r="EV436" s="470"/>
      <c r="EW436" s="470"/>
      <c r="EX436" s="470"/>
      <c r="EY436" s="470"/>
      <c r="EZ436" s="470"/>
      <c r="FA436" s="470"/>
      <c r="FB436" s="470"/>
      <c r="FC436" s="470"/>
      <c r="FD436" s="470"/>
      <c r="FE436" s="470"/>
      <c r="FF436" s="470"/>
      <c r="FG436" s="470"/>
      <c r="FH436" s="470"/>
      <c r="FI436" s="470"/>
      <c r="FJ436" s="470"/>
      <c r="FK436" s="470"/>
      <c r="FL436" s="470"/>
      <c r="FM436" s="470"/>
      <c r="FN436" s="470"/>
      <c r="FO436" s="470"/>
      <c r="FP436" s="470"/>
      <c r="FQ436" s="146"/>
      <c r="FR436" s="569"/>
      <c r="FS436" s="146"/>
      <c r="FT436" s="570"/>
      <c r="FU436" s="178"/>
    </row>
    <row r="437" ht="15.75" customHeight="1">
      <c r="AE437" s="146"/>
      <c r="AF437" s="146"/>
      <c r="AG437" s="146"/>
      <c r="AH437" s="146"/>
      <c r="AI437" s="146"/>
      <c r="AJ437" s="146"/>
      <c r="AK437" s="146"/>
      <c r="AL437" s="146"/>
      <c r="AM437" s="146"/>
      <c r="AN437" s="146"/>
      <c r="AO437" s="146"/>
      <c r="AP437" s="146"/>
      <c r="AQ437" s="146"/>
      <c r="AR437" s="146"/>
      <c r="AS437" s="146"/>
      <c r="AT437" s="146"/>
      <c r="AU437" s="146"/>
      <c r="AV437" s="146"/>
      <c r="AW437" s="146"/>
      <c r="AX437" s="146"/>
      <c r="AY437" s="146"/>
      <c r="AZ437" s="146"/>
      <c r="BA437" s="146"/>
      <c r="BB437" s="146"/>
      <c r="BC437" s="146"/>
      <c r="BD437" s="146"/>
      <c r="BE437" s="146"/>
      <c r="BF437" s="146"/>
      <c r="BG437" s="146"/>
      <c r="BI437" s="146"/>
      <c r="BJ437" s="146"/>
      <c r="BK437" s="146"/>
      <c r="BL437" s="146"/>
      <c r="BM437" s="146"/>
      <c r="BN437" s="146"/>
      <c r="BO437" s="146"/>
      <c r="BP437" s="146"/>
      <c r="BQ437" s="146"/>
      <c r="BR437" s="146"/>
      <c r="BS437" s="146"/>
      <c r="BT437" s="146"/>
      <c r="BU437" s="146"/>
      <c r="BV437" s="146"/>
      <c r="BW437" s="146"/>
      <c r="BX437" s="146"/>
      <c r="BY437" s="146"/>
      <c r="BZ437" s="146"/>
      <c r="CA437" s="146"/>
      <c r="CB437" s="146"/>
      <c r="CC437" s="146"/>
      <c r="CD437" s="146"/>
      <c r="CE437" s="146"/>
      <c r="CF437" s="146"/>
      <c r="CG437" s="146"/>
      <c r="CH437" s="146"/>
      <c r="CI437" s="146"/>
      <c r="CJ437" s="146"/>
      <c r="CK437" s="146"/>
      <c r="CL437" s="146"/>
      <c r="CM437" s="146"/>
      <c r="CN437" s="146"/>
      <c r="CO437" s="146"/>
      <c r="CP437" s="146"/>
      <c r="CQ437" s="146"/>
      <c r="CR437" s="146"/>
      <c r="CS437" s="146"/>
      <c r="CT437" s="146"/>
      <c r="CU437" s="146"/>
      <c r="CV437" s="146"/>
      <c r="CW437" s="146"/>
      <c r="CX437" s="146"/>
      <c r="CY437" s="146"/>
      <c r="CZ437" s="146"/>
      <c r="DA437" s="146"/>
      <c r="DB437" s="146"/>
      <c r="DC437" s="146"/>
      <c r="DD437" s="146"/>
      <c r="DE437" s="146"/>
      <c r="DF437" s="146"/>
      <c r="DG437" s="146"/>
      <c r="DH437" s="146"/>
      <c r="DI437" s="146"/>
      <c r="DJ437" s="146"/>
      <c r="DK437" s="146"/>
      <c r="DL437" s="146"/>
      <c r="DM437" s="146"/>
      <c r="DN437" s="146"/>
      <c r="DO437" s="146"/>
      <c r="DP437" s="146"/>
      <c r="DQ437" s="146"/>
      <c r="DR437" s="146"/>
      <c r="DS437" s="146"/>
      <c r="DT437" s="146"/>
      <c r="DU437" s="146"/>
      <c r="DV437" s="146"/>
      <c r="DW437" s="146"/>
      <c r="DX437" s="146"/>
      <c r="DY437" s="146"/>
      <c r="DZ437" s="146"/>
      <c r="EA437" s="146"/>
      <c r="EB437" s="146"/>
      <c r="EC437" s="146"/>
      <c r="ED437" s="146"/>
      <c r="EE437" s="146"/>
      <c r="EF437" s="146"/>
      <c r="EG437" s="146"/>
      <c r="EH437" s="146"/>
      <c r="EI437" s="146"/>
      <c r="EJ437" s="146"/>
      <c r="EK437" s="146"/>
      <c r="EL437" s="146"/>
      <c r="EM437" s="146"/>
      <c r="EN437" s="146"/>
      <c r="EO437" s="146"/>
      <c r="EP437" s="146"/>
      <c r="EQ437" s="146"/>
      <c r="ER437" s="146"/>
      <c r="ES437" s="146"/>
      <c r="ET437" s="470"/>
      <c r="EU437" s="470"/>
      <c r="EV437" s="470"/>
      <c r="EW437" s="470"/>
      <c r="EX437" s="470"/>
      <c r="EY437" s="470"/>
      <c r="EZ437" s="470"/>
      <c r="FA437" s="470"/>
      <c r="FB437" s="470"/>
      <c r="FC437" s="470"/>
      <c r="FD437" s="470"/>
      <c r="FE437" s="470"/>
      <c r="FF437" s="470"/>
      <c r="FG437" s="470"/>
      <c r="FH437" s="470"/>
      <c r="FI437" s="470"/>
      <c r="FJ437" s="470"/>
      <c r="FK437" s="470"/>
      <c r="FL437" s="470"/>
      <c r="FM437" s="470"/>
      <c r="FN437" s="470"/>
      <c r="FO437" s="470"/>
      <c r="FP437" s="470"/>
      <c r="FQ437" s="146"/>
      <c r="FR437" s="569"/>
      <c r="FS437" s="146"/>
      <c r="FT437" s="570"/>
      <c r="FU437" s="178"/>
    </row>
    <row r="438" ht="15.75" customHeight="1">
      <c r="AE438" s="146"/>
      <c r="AF438" s="146"/>
      <c r="AG438" s="146"/>
      <c r="AH438" s="146"/>
      <c r="AI438" s="146"/>
      <c r="AJ438" s="146"/>
      <c r="AK438" s="146"/>
      <c r="AL438" s="146"/>
      <c r="AM438" s="146"/>
      <c r="AN438" s="146"/>
      <c r="AO438" s="146"/>
      <c r="AP438" s="146"/>
      <c r="AQ438" s="146"/>
      <c r="AR438" s="146"/>
      <c r="AS438" s="146"/>
      <c r="AT438" s="146"/>
      <c r="AU438" s="146"/>
      <c r="AV438" s="146"/>
      <c r="AW438" s="146"/>
      <c r="AX438" s="146"/>
      <c r="AY438" s="146"/>
      <c r="AZ438" s="146"/>
      <c r="BA438" s="146"/>
      <c r="BB438" s="146"/>
      <c r="BC438" s="146"/>
      <c r="BD438" s="146"/>
      <c r="BE438" s="146"/>
      <c r="BF438" s="146"/>
      <c r="BG438" s="146"/>
      <c r="BI438" s="146"/>
      <c r="BJ438" s="146"/>
      <c r="BK438" s="146"/>
      <c r="BL438" s="146"/>
      <c r="BM438" s="146"/>
      <c r="BN438" s="146"/>
      <c r="BO438" s="146"/>
      <c r="BP438" s="146"/>
      <c r="BQ438" s="146"/>
      <c r="BR438" s="146"/>
      <c r="BS438" s="146"/>
      <c r="BT438" s="146"/>
      <c r="BU438" s="146"/>
      <c r="BV438" s="146"/>
      <c r="BW438" s="146"/>
      <c r="BX438" s="146"/>
      <c r="BY438" s="146"/>
      <c r="BZ438" s="146"/>
      <c r="CA438" s="146"/>
      <c r="CB438" s="146"/>
      <c r="CC438" s="146"/>
      <c r="CD438" s="146"/>
      <c r="CE438" s="146"/>
      <c r="CF438" s="146"/>
      <c r="CG438" s="146"/>
      <c r="CH438" s="146"/>
      <c r="CI438" s="146"/>
      <c r="CJ438" s="146"/>
      <c r="CK438" s="146"/>
      <c r="CL438" s="146"/>
      <c r="CM438" s="146"/>
      <c r="CN438" s="146"/>
      <c r="CO438" s="146"/>
      <c r="CP438" s="146"/>
      <c r="CQ438" s="146"/>
      <c r="CR438" s="146"/>
      <c r="CS438" s="146"/>
      <c r="CT438" s="146"/>
      <c r="CU438" s="146"/>
      <c r="CV438" s="146"/>
      <c r="CW438" s="146"/>
      <c r="CX438" s="146"/>
      <c r="CY438" s="146"/>
      <c r="CZ438" s="146"/>
      <c r="DA438" s="146"/>
      <c r="DB438" s="146"/>
      <c r="DC438" s="146"/>
      <c r="DD438" s="146"/>
      <c r="DE438" s="146"/>
      <c r="DF438" s="146"/>
      <c r="DG438" s="146"/>
      <c r="DH438" s="146"/>
      <c r="DI438" s="146"/>
      <c r="DJ438" s="146"/>
      <c r="DK438" s="146"/>
      <c r="DL438" s="146"/>
      <c r="DM438" s="146"/>
      <c r="DN438" s="146"/>
      <c r="DO438" s="146"/>
      <c r="DP438" s="146"/>
      <c r="DQ438" s="146"/>
      <c r="DR438" s="146"/>
      <c r="DS438" s="146"/>
      <c r="DT438" s="146"/>
      <c r="DU438" s="146"/>
      <c r="DV438" s="146"/>
      <c r="DW438" s="146"/>
      <c r="DX438" s="146"/>
      <c r="DY438" s="146"/>
      <c r="DZ438" s="146"/>
      <c r="EA438" s="146"/>
      <c r="EB438" s="146"/>
      <c r="EC438" s="146"/>
      <c r="ED438" s="146"/>
      <c r="EE438" s="146"/>
      <c r="EF438" s="146"/>
      <c r="EG438" s="146"/>
      <c r="EH438" s="146"/>
      <c r="EI438" s="146"/>
      <c r="EJ438" s="146"/>
      <c r="EK438" s="146"/>
      <c r="EL438" s="146"/>
      <c r="EM438" s="146"/>
      <c r="EN438" s="146"/>
      <c r="EO438" s="146"/>
      <c r="EP438" s="146"/>
      <c r="EQ438" s="146"/>
      <c r="ER438" s="146"/>
      <c r="ES438" s="146"/>
      <c r="ET438" s="470"/>
      <c r="EU438" s="470"/>
      <c r="EV438" s="470"/>
      <c r="EW438" s="470"/>
      <c r="EX438" s="470"/>
      <c r="EY438" s="470"/>
      <c r="EZ438" s="470"/>
      <c r="FA438" s="470"/>
      <c r="FB438" s="470"/>
      <c r="FC438" s="470"/>
      <c r="FD438" s="470"/>
      <c r="FE438" s="470"/>
      <c r="FF438" s="470"/>
      <c r="FG438" s="470"/>
      <c r="FH438" s="470"/>
      <c r="FI438" s="470"/>
      <c r="FJ438" s="470"/>
      <c r="FK438" s="470"/>
      <c r="FL438" s="470"/>
      <c r="FM438" s="470"/>
      <c r="FN438" s="470"/>
      <c r="FO438" s="470"/>
      <c r="FP438" s="470"/>
      <c r="FQ438" s="146"/>
      <c r="FR438" s="569"/>
      <c r="FS438" s="146"/>
      <c r="FT438" s="570"/>
      <c r="FU438" s="178"/>
    </row>
    <row r="439" ht="15.75" customHeight="1">
      <c r="AE439" s="146"/>
      <c r="AF439" s="146"/>
      <c r="AG439" s="146"/>
      <c r="AH439" s="146"/>
      <c r="AI439" s="146"/>
      <c r="AJ439" s="146"/>
      <c r="AK439" s="146"/>
      <c r="AL439" s="146"/>
      <c r="AM439" s="146"/>
      <c r="AN439" s="146"/>
      <c r="AO439" s="146"/>
      <c r="AP439" s="146"/>
      <c r="AQ439" s="146"/>
      <c r="AR439" s="146"/>
      <c r="AS439" s="146"/>
      <c r="AT439" s="146"/>
      <c r="AU439" s="146"/>
      <c r="AV439" s="146"/>
      <c r="AW439" s="146"/>
      <c r="AX439" s="146"/>
      <c r="AY439" s="146"/>
      <c r="AZ439" s="146"/>
      <c r="BA439" s="146"/>
      <c r="BB439" s="146"/>
      <c r="BC439" s="146"/>
      <c r="BD439" s="146"/>
      <c r="BE439" s="146"/>
      <c r="BF439" s="146"/>
      <c r="BG439" s="146"/>
      <c r="BI439" s="146"/>
      <c r="BJ439" s="146"/>
      <c r="BK439" s="146"/>
      <c r="BL439" s="146"/>
      <c r="BM439" s="146"/>
      <c r="BN439" s="146"/>
      <c r="BO439" s="146"/>
      <c r="BP439" s="146"/>
      <c r="BQ439" s="146"/>
      <c r="BR439" s="146"/>
      <c r="BS439" s="146"/>
      <c r="BT439" s="146"/>
      <c r="BU439" s="146"/>
      <c r="BV439" s="146"/>
      <c r="BW439" s="146"/>
      <c r="BX439" s="146"/>
      <c r="BY439" s="146"/>
      <c r="BZ439" s="146"/>
      <c r="CA439" s="146"/>
      <c r="CB439" s="146"/>
      <c r="CC439" s="146"/>
      <c r="CD439" s="146"/>
      <c r="CE439" s="146"/>
      <c r="CF439" s="146"/>
      <c r="CG439" s="146"/>
      <c r="CH439" s="146"/>
      <c r="CI439" s="146"/>
      <c r="CJ439" s="146"/>
      <c r="CK439" s="146"/>
      <c r="CL439" s="146"/>
      <c r="CM439" s="146"/>
      <c r="CN439" s="146"/>
      <c r="CO439" s="146"/>
      <c r="CP439" s="146"/>
      <c r="CQ439" s="146"/>
      <c r="CR439" s="146"/>
      <c r="CS439" s="146"/>
      <c r="CT439" s="146"/>
      <c r="CU439" s="146"/>
      <c r="CV439" s="146"/>
      <c r="CW439" s="146"/>
      <c r="CX439" s="146"/>
      <c r="CY439" s="146"/>
      <c r="CZ439" s="146"/>
      <c r="DA439" s="146"/>
      <c r="DB439" s="146"/>
      <c r="DC439" s="146"/>
      <c r="DD439" s="146"/>
      <c r="DE439" s="146"/>
      <c r="DF439" s="146"/>
      <c r="DG439" s="146"/>
      <c r="DH439" s="146"/>
      <c r="DI439" s="146"/>
      <c r="DJ439" s="146"/>
      <c r="DK439" s="146"/>
      <c r="DL439" s="146"/>
      <c r="DM439" s="146"/>
      <c r="DN439" s="146"/>
      <c r="DO439" s="146"/>
      <c r="DP439" s="146"/>
      <c r="DQ439" s="146"/>
      <c r="DR439" s="146"/>
      <c r="DS439" s="146"/>
      <c r="DT439" s="146"/>
      <c r="DU439" s="146"/>
      <c r="DV439" s="146"/>
      <c r="DW439" s="146"/>
      <c r="DX439" s="146"/>
      <c r="DY439" s="146"/>
      <c r="DZ439" s="146"/>
      <c r="EA439" s="146"/>
      <c r="EB439" s="146"/>
      <c r="EC439" s="146"/>
      <c r="ED439" s="146"/>
      <c r="EE439" s="146"/>
      <c r="EF439" s="146"/>
      <c r="EG439" s="146"/>
      <c r="EH439" s="146"/>
      <c r="EI439" s="146"/>
      <c r="EJ439" s="146"/>
      <c r="EK439" s="146"/>
      <c r="EL439" s="146"/>
      <c r="EM439" s="146"/>
      <c r="EN439" s="146"/>
      <c r="EO439" s="146"/>
      <c r="EP439" s="146"/>
      <c r="EQ439" s="146"/>
      <c r="ER439" s="146"/>
      <c r="ES439" s="146"/>
      <c r="ET439" s="470"/>
      <c r="EU439" s="470"/>
      <c r="EV439" s="470"/>
      <c r="EW439" s="470"/>
      <c r="EX439" s="470"/>
      <c r="EY439" s="470"/>
      <c r="EZ439" s="470"/>
      <c r="FA439" s="470"/>
      <c r="FB439" s="470"/>
      <c r="FC439" s="470"/>
      <c r="FD439" s="470"/>
      <c r="FE439" s="470"/>
      <c r="FF439" s="470"/>
      <c r="FG439" s="470"/>
      <c r="FH439" s="470"/>
      <c r="FI439" s="470"/>
      <c r="FJ439" s="470"/>
      <c r="FK439" s="470"/>
      <c r="FL439" s="470"/>
      <c r="FM439" s="470"/>
      <c r="FN439" s="470"/>
      <c r="FO439" s="470"/>
      <c r="FP439" s="470"/>
      <c r="FQ439" s="146"/>
      <c r="FR439" s="569"/>
      <c r="FS439" s="146"/>
      <c r="FT439" s="570"/>
      <c r="FU439" s="178"/>
    </row>
    <row r="440" ht="15.75" customHeight="1">
      <c r="AE440" s="146"/>
      <c r="AF440" s="146"/>
      <c r="AG440" s="146"/>
      <c r="AH440" s="146"/>
      <c r="AI440" s="146"/>
      <c r="AJ440" s="146"/>
      <c r="AK440" s="146"/>
      <c r="AL440" s="146"/>
      <c r="AM440" s="146"/>
      <c r="AN440" s="146"/>
      <c r="AO440" s="146"/>
      <c r="AP440" s="146"/>
      <c r="AQ440" s="146"/>
      <c r="AR440" s="146"/>
      <c r="AS440" s="146"/>
      <c r="AT440" s="146"/>
      <c r="AU440" s="146"/>
      <c r="AV440" s="146"/>
      <c r="AW440" s="146"/>
      <c r="AX440" s="146"/>
      <c r="AY440" s="146"/>
      <c r="AZ440" s="146"/>
      <c r="BA440" s="146"/>
      <c r="BB440" s="146"/>
      <c r="BC440" s="146"/>
      <c r="BD440" s="146"/>
      <c r="BE440" s="146"/>
      <c r="BF440" s="146"/>
      <c r="BG440" s="146"/>
      <c r="BI440" s="146"/>
      <c r="BJ440" s="146"/>
      <c r="BK440" s="146"/>
      <c r="BL440" s="146"/>
      <c r="BM440" s="146"/>
      <c r="BN440" s="146"/>
      <c r="BO440" s="146"/>
      <c r="BP440" s="146"/>
      <c r="BQ440" s="146"/>
      <c r="BR440" s="146"/>
      <c r="BS440" s="146"/>
      <c r="BT440" s="146"/>
      <c r="BU440" s="146"/>
      <c r="BV440" s="146"/>
      <c r="BW440" s="146"/>
      <c r="BX440" s="146"/>
      <c r="BY440" s="146"/>
      <c r="BZ440" s="146"/>
      <c r="CA440" s="146"/>
      <c r="CB440" s="146"/>
      <c r="CC440" s="146"/>
      <c r="CD440" s="146"/>
      <c r="CE440" s="146"/>
      <c r="CF440" s="146"/>
      <c r="CG440" s="146"/>
      <c r="CH440" s="146"/>
      <c r="CI440" s="146"/>
      <c r="CJ440" s="146"/>
      <c r="CK440" s="146"/>
      <c r="CL440" s="146"/>
      <c r="CM440" s="146"/>
      <c r="CN440" s="146"/>
      <c r="CO440" s="146"/>
      <c r="CP440" s="146"/>
      <c r="CQ440" s="146"/>
      <c r="CR440" s="146"/>
      <c r="CS440" s="146"/>
      <c r="CT440" s="146"/>
      <c r="CU440" s="146"/>
      <c r="CV440" s="146"/>
      <c r="CW440" s="146"/>
      <c r="CX440" s="146"/>
      <c r="CY440" s="146"/>
      <c r="CZ440" s="146"/>
      <c r="DA440" s="146"/>
      <c r="DB440" s="146"/>
      <c r="DC440" s="146"/>
      <c r="DD440" s="146"/>
      <c r="DE440" s="146"/>
      <c r="DF440" s="146"/>
      <c r="DG440" s="146"/>
      <c r="DH440" s="146"/>
      <c r="DI440" s="146"/>
      <c r="DJ440" s="146"/>
      <c r="DK440" s="146"/>
      <c r="DL440" s="146"/>
      <c r="DM440" s="146"/>
      <c r="DN440" s="146"/>
      <c r="DO440" s="146"/>
      <c r="DP440" s="146"/>
      <c r="DQ440" s="146"/>
      <c r="DR440" s="146"/>
      <c r="DS440" s="146"/>
      <c r="DT440" s="146"/>
      <c r="DU440" s="146"/>
      <c r="DV440" s="146"/>
      <c r="DW440" s="146"/>
      <c r="DX440" s="146"/>
      <c r="DY440" s="146"/>
      <c r="DZ440" s="146"/>
      <c r="EA440" s="146"/>
      <c r="EB440" s="146"/>
      <c r="EC440" s="146"/>
      <c r="ED440" s="146"/>
      <c r="EE440" s="146"/>
      <c r="EF440" s="146"/>
      <c r="EG440" s="146"/>
      <c r="EH440" s="146"/>
      <c r="EI440" s="146"/>
      <c r="EJ440" s="146"/>
      <c r="EK440" s="146"/>
      <c r="EL440" s="146"/>
      <c r="EM440" s="146"/>
      <c r="EN440" s="146"/>
      <c r="EO440" s="146"/>
      <c r="EP440" s="146"/>
      <c r="EQ440" s="146"/>
      <c r="ER440" s="146"/>
      <c r="ES440" s="146"/>
      <c r="ET440" s="470"/>
      <c r="EU440" s="470"/>
      <c r="EV440" s="470"/>
      <c r="EW440" s="470"/>
      <c r="EX440" s="470"/>
      <c r="EY440" s="470"/>
      <c r="EZ440" s="470"/>
      <c r="FA440" s="470"/>
      <c r="FB440" s="470"/>
      <c r="FC440" s="470"/>
      <c r="FD440" s="470"/>
      <c r="FE440" s="470"/>
      <c r="FF440" s="470"/>
      <c r="FG440" s="470"/>
      <c r="FH440" s="470"/>
      <c r="FI440" s="470"/>
      <c r="FJ440" s="470"/>
      <c r="FK440" s="470"/>
      <c r="FL440" s="470"/>
      <c r="FM440" s="470"/>
      <c r="FN440" s="470"/>
      <c r="FO440" s="470"/>
      <c r="FP440" s="470"/>
      <c r="FQ440" s="146"/>
      <c r="FR440" s="569"/>
      <c r="FS440" s="146"/>
      <c r="FT440" s="570"/>
      <c r="FU440" s="178"/>
    </row>
    <row r="441" ht="15.75" customHeight="1">
      <c r="AE441" s="146"/>
      <c r="AF441" s="146"/>
      <c r="AG441" s="146"/>
      <c r="AH441" s="146"/>
      <c r="AI441" s="146"/>
      <c r="AJ441" s="146"/>
      <c r="AK441" s="146"/>
      <c r="AL441" s="146"/>
      <c r="AM441" s="146"/>
      <c r="AN441" s="146"/>
      <c r="AO441" s="146"/>
      <c r="AP441" s="146"/>
      <c r="AQ441" s="146"/>
      <c r="AR441" s="146"/>
      <c r="AS441" s="146"/>
      <c r="AT441" s="146"/>
      <c r="AU441" s="146"/>
      <c r="AV441" s="146"/>
      <c r="AW441" s="146"/>
      <c r="AX441" s="146"/>
      <c r="AY441" s="146"/>
      <c r="AZ441" s="146"/>
      <c r="BA441" s="146"/>
      <c r="BB441" s="146"/>
      <c r="BC441" s="146"/>
      <c r="BD441" s="146"/>
      <c r="BE441" s="146"/>
      <c r="BF441" s="146"/>
      <c r="BG441" s="146"/>
      <c r="BI441" s="146"/>
      <c r="BJ441" s="146"/>
      <c r="BK441" s="146"/>
      <c r="BL441" s="146"/>
      <c r="BM441" s="146"/>
      <c r="BN441" s="146"/>
      <c r="BO441" s="146"/>
      <c r="BP441" s="146"/>
      <c r="BQ441" s="146"/>
      <c r="BR441" s="146"/>
      <c r="BS441" s="146"/>
      <c r="BT441" s="146"/>
      <c r="BU441" s="146"/>
      <c r="BV441" s="146"/>
      <c r="BW441" s="146"/>
      <c r="BX441" s="146"/>
      <c r="BY441" s="146"/>
      <c r="BZ441" s="146"/>
      <c r="CA441" s="146"/>
      <c r="CB441" s="146"/>
      <c r="CC441" s="146"/>
      <c r="CD441" s="146"/>
      <c r="CE441" s="146"/>
      <c r="CF441" s="146"/>
      <c r="CG441" s="146"/>
      <c r="CH441" s="146"/>
      <c r="CI441" s="146"/>
      <c r="CJ441" s="146"/>
      <c r="CK441" s="146"/>
      <c r="CL441" s="146"/>
      <c r="CM441" s="146"/>
      <c r="CN441" s="146"/>
      <c r="CO441" s="146"/>
      <c r="CP441" s="146"/>
      <c r="CQ441" s="146"/>
      <c r="CR441" s="146"/>
      <c r="CS441" s="146"/>
      <c r="CT441" s="146"/>
      <c r="CU441" s="146"/>
      <c r="CV441" s="146"/>
      <c r="CW441" s="146"/>
      <c r="CX441" s="146"/>
      <c r="CY441" s="146"/>
      <c r="CZ441" s="146"/>
      <c r="DA441" s="146"/>
      <c r="DB441" s="146"/>
      <c r="DC441" s="146"/>
      <c r="DD441" s="146"/>
      <c r="DE441" s="146"/>
      <c r="DF441" s="146"/>
      <c r="DG441" s="146"/>
      <c r="DH441" s="146"/>
      <c r="DI441" s="146"/>
      <c r="DJ441" s="146"/>
      <c r="DK441" s="146"/>
      <c r="DL441" s="146"/>
      <c r="DM441" s="146"/>
      <c r="DN441" s="146"/>
      <c r="DO441" s="146"/>
      <c r="DP441" s="146"/>
      <c r="DQ441" s="146"/>
      <c r="DR441" s="146"/>
      <c r="DS441" s="146"/>
      <c r="DT441" s="146"/>
      <c r="DU441" s="146"/>
      <c r="DV441" s="146"/>
      <c r="DW441" s="146"/>
      <c r="DX441" s="146"/>
      <c r="DY441" s="146"/>
      <c r="DZ441" s="146"/>
      <c r="EA441" s="146"/>
      <c r="EB441" s="146"/>
      <c r="EC441" s="146"/>
      <c r="ED441" s="146"/>
      <c r="EE441" s="146"/>
      <c r="EF441" s="146"/>
      <c r="EG441" s="146"/>
      <c r="EH441" s="146"/>
      <c r="EI441" s="146"/>
      <c r="EJ441" s="146"/>
      <c r="EK441" s="146"/>
      <c r="EL441" s="146"/>
      <c r="EM441" s="146"/>
      <c r="EN441" s="146"/>
      <c r="EO441" s="146"/>
      <c r="EP441" s="146"/>
      <c r="EQ441" s="146"/>
      <c r="ER441" s="146"/>
      <c r="ES441" s="146"/>
      <c r="ET441" s="470"/>
      <c r="EU441" s="470"/>
      <c r="EV441" s="470"/>
      <c r="EW441" s="470"/>
      <c r="EX441" s="470"/>
      <c r="EY441" s="470"/>
      <c r="EZ441" s="470"/>
      <c r="FA441" s="470"/>
      <c r="FB441" s="470"/>
      <c r="FC441" s="470"/>
      <c r="FD441" s="470"/>
      <c r="FE441" s="470"/>
      <c r="FF441" s="470"/>
      <c r="FG441" s="470"/>
      <c r="FH441" s="470"/>
      <c r="FI441" s="470"/>
      <c r="FJ441" s="470"/>
      <c r="FK441" s="470"/>
      <c r="FL441" s="470"/>
      <c r="FM441" s="470"/>
      <c r="FN441" s="470"/>
      <c r="FO441" s="470"/>
      <c r="FP441" s="470"/>
      <c r="FQ441" s="146"/>
      <c r="FR441" s="569"/>
      <c r="FS441" s="146"/>
      <c r="FT441" s="570"/>
      <c r="FU441" s="178"/>
    </row>
    <row r="442" ht="15.75" customHeight="1">
      <c r="AE442" s="146"/>
      <c r="AF442" s="146"/>
      <c r="AG442" s="146"/>
      <c r="AH442" s="146"/>
      <c r="AI442" s="146"/>
      <c r="AJ442" s="146"/>
      <c r="AK442" s="146"/>
      <c r="AL442" s="146"/>
      <c r="AM442" s="146"/>
      <c r="AN442" s="146"/>
      <c r="AO442" s="146"/>
      <c r="AP442" s="146"/>
      <c r="AQ442" s="146"/>
      <c r="AR442" s="146"/>
      <c r="AS442" s="146"/>
      <c r="AT442" s="146"/>
      <c r="AU442" s="146"/>
      <c r="AV442" s="146"/>
      <c r="AW442" s="146"/>
      <c r="AX442" s="146"/>
      <c r="AY442" s="146"/>
      <c r="AZ442" s="146"/>
      <c r="BA442" s="146"/>
      <c r="BB442" s="146"/>
      <c r="BC442" s="146"/>
      <c r="BD442" s="146"/>
      <c r="BE442" s="146"/>
      <c r="BF442" s="146"/>
      <c r="BG442" s="146"/>
      <c r="BI442" s="146"/>
      <c r="BJ442" s="146"/>
      <c r="BK442" s="146"/>
      <c r="BL442" s="146"/>
      <c r="BM442" s="146"/>
      <c r="BN442" s="146"/>
      <c r="BO442" s="146"/>
      <c r="BP442" s="146"/>
      <c r="BQ442" s="146"/>
      <c r="BR442" s="146"/>
      <c r="BS442" s="146"/>
      <c r="BT442" s="146"/>
      <c r="BU442" s="146"/>
      <c r="BV442" s="146"/>
      <c r="BW442" s="146"/>
      <c r="BX442" s="146"/>
      <c r="BY442" s="146"/>
      <c r="BZ442" s="146"/>
      <c r="CA442" s="146"/>
      <c r="CB442" s="146"/>
      <c r="CC442" s="146"/>
      <c r="CD442" s="146"/>
      <c r="CE442" s="146"/>
      <c r="CF442" s="146"/>
      <c r="CG442" s="146"/>
      <c r="CH442" s="146"/>
      <c r="CI442" s="146"/>
      <c r="CJ442" s="146"/>
      <c r="CK442" s="146"/>
      <c r="CL442" s="146"/>
      <c r="CM442" s="146"/>
      <c r="CN442" s="146"/>
      <c r="CO442" s="146"/>
      <c r="CP442" s="146"/>
      <c r="CQ442" s="146"/>
      <c r="CR442" s="146"/>
      <c r="CS442" s="146"/>
      <c r="CT442" s="146"/>
      <c r="CU442" s="146"/>
      <c r="CV442" s="146"/>
      <c r="CW442" s="146"/>
      <c r="CX442" s="146"/>
      <c r="CY442" s="146"/>
      <c r="CZ442" s="146"/>
      <c r="DA442" s="146"/>
      <c r="DB442" s="146"/>
      <c r="DC442" s="146"/>
      <c r="DD442" s="146"/>
      <c r="DE442" s="146"/>
      <c r="DF442" s="146"/>
      <c r="DG442" s="146"/>
      <c r="DH442" s="146"/>
      <c r="DI442" s="146"/>
      <c r="DJ442" s="146"/>
      <c r="DK442" s="146"/>
      <c r="DL442" s="146"/>
      <c r="DM442" s="146"/>
      <c r="DN442" s="146"/>
      <c r="DO442" s="146"/>
      <c r="DP442" s="146"/>
      <c r="DQ442" s="146"/>
      <c r="DR442" s="146"/>
      <c r="DS442" s="146"/>
      <c r="DT442" s="146"/>
      <c r="DU442" s="146"/>
      <c r="DV442" s="146"/>
      <c r="DW442" s="146"/>
      <c r="DX442" s="146"/>
      <c r="DY442" s="146"/>
      <c r="DZ442" s="146"/>
      <c r="EA442" s="146"/>
      <c r="EB442" s="146"/>
      <c r="EC442" s="146"/>
      <c r="ED442" s="146"/>
      <c r="EE442" s="146"/>
      <c r="EF442" s="146"/>
      <c r="EG442" s="146"/>
      <c r="EH442" s="146"/>
      <c r="EI442" s="146"/>
      <c r="EJ442" s="146"/>
      <c r="EK442" s="146"/>
      <c r="EL442" s="146"/>
      <c r="EM442" s="146"/>
      <c r="EN442" s="146"/>
      <c r="EO442" s="146"/>
      <c r="EP442" s="146"/>
      <c r="EQ442" s="146"/>
      <c r="ER442" s="146"/>
      <c r="ES442" s="146"/>
      <c r="ET442" s="470"/>
      <c r="EU442" s="470"/>
      <c r="EV442" s="470"/>
      <c r="EW442" s="470"/>
      <c r="EX442" s="470"/>
      <c r="EY442" s="470"/>
      <c r="EZ442" s="470"/>
      <c r="FA442" s="470"/>
      <c r="FB442" s="470"/>
      <c r="FC442" s="470"/>
      <c r="FD442" s="470"/>
      <c r="FE442" s="470"/>
      <c r="FF442" s="470"/>
      <c r="FG442" s="470"/>
      <c r="FH442" s="470"/>
      <c r="FI442" s="470"/>
      <c r="FJ442" s="470"/>
      <c r="FK442" s="470"/>
      <c r="FL442" s="470"/>
      <c r="FM442" s="470"/>
      <c r="FN442" s="470"/>
      <c r="FO442" s="470"/>
      <c r="FP442" s="470"/>
      <c r="FQ442" s="146"/>
      <c r="FR442" s="569"/>
      <c r="FS442" s="146"/>
      <c r="FT442" s="570"/>
      <c r="FU442" s="178"/>
    </row>
    <row r="443" ht="15.75" customHeight="1">
      <c r="AE443" s="146"/>
      <c r="AF443" s="146"/>
      <c r="AG443" s="146"/>
      <c r="AH443" s="146"/>
      <c r="AI443" s="146"/>
      <c r="AJ443" s="146"/>
      <c r="AK443" s="146"/>
      <c r="AL443" s="146"/>
      <c r="AM443" s="146"/>
      <c r="AN443" s="146"/>
      <c r="AO443" s="146"/>
      <c r="AP443" s="146"/>
      <c r="AQ443" s="146"/>
      <c r="AR443" s="146"/>
      <c r="AS443" s="146"/>
      <c r="AT443" s="146"/>
      <c r="AU443" s="146"/>
      <c r="AV443" s="146"/>
      <c r="AW443" s="146"/>
      <c r="AX443" s="146"/>
      <c r="AY443" s="146"/>
      <c r="AZ443" s="146"/>
      <c r="BA443" s="146"/>
      <c r="BB443" s="146"/>
      <c r="BC443" s="146"/>
      <c r="BD443" s="146"/>
      <c r="BE443" s="146"/>
      <c r="BF443" s="146"/>
      <c r="BG443" s="146"/>
      <c r="BI443" s="146"/>
      <c r="BJ443" s="146"/>
      <c r="BK443" s="146"/>
      <c r="BL443" s="146"/>
      <c r="BM443" s="146"/>
      <c r="BN443" s="146"/>
      <c r="BO443" s="146"/>
      <c r="BP443" s="146"/>
      <c r="BQ443" s="146"/>
      <c r="BR443" s="146"/>
      <c r="BS443" s="146"/>
      <c r="BT443" s="146"/>
      <c r="BU443" s="146"/>
      <c r="BV443" s="146"/>
      <c r="BW443" s="146"/>
      <c r="BX443" s="146"/>
      <c r="BY443" s="146"/>
      <c r="BZ443" s="146"/>
      <c r="CA443" s="146"/>
      <c r="CB443" s="146"/>
      <c r="CC443" s="146"/>
      <c r="CD443" s="146"/>
      <c r="CE443" s="146"/>
      <c r="CF443" s="146"/>
      <c r="CG443" s="146"/>
      <c r="CH443" s="146"/>
      <c r="CI443" s="146"/>
      <c r="CJ443" s="146"/>
      <c r="CK443" s="146"/>
      <c r="CL443" s="146"/>
      <c r="CM443" s="146"/>
      <c r="CN443" s="146"/>
      <c r="CO443" s="146"/>
      <c r="CP443" s="146"/>
      <c r="CQ443" s="146"/>
      <c r="CR443" s="146"/>
      <c r="CS443" s="146"/>
      <c r="CT443" s="146"/>
      <c r="CU443" s="146"/>
      <c r="CV443" s="146"/>
      <c r="CW443" s="146"/>
      <c r="CX443" s="146"/>
      <c r="CY443" s="146"/>
      <c r="CZ443" s="146"/>
      <c r="DA443" s="146"/>
      <c r="DB443" s="146"/>
      <c r="DC443" s="146"/>
      <c r="DD443" s="146"/>
      <c r="DE443" s="146"/>
      <c r="DF443" s="146"/>
      <c r="DG443" s="146"/>
      <c r="DH443" s="146"/>
      <c r="DI443" s="146"/>
      <c r="DJ443" s="146"/>
      <c r="DK443" s="146"/>
      <c r="DL443" s="146"/>
      <c r="DM443" s="146"/>
      <c r="DN443" s="146"/>
      <c r="DO443" s="146"/>
      <c r="DP443" s="146"/>
      <c r="DQ443" s="146"/>
      <c r="DR443" s="146"/>
      <c r="DS443" s="146"/>
      <c r="DT443" s="146"/>
      <c r="DU443" s="146"/>
      <c r="DV443" s="146"/>
      <c r="DW443" s="146"/>
      <c r="DX443" s="146"/>
      <c r="DY443" s="146"/>
      <c r="DZ443" s="146"/>
      <c r="EA443" s="146"/>
      <c r="EB443" s="146"/>
      <c r="EC443" s="146"/>
      <c r="ED443" s="146"/>
      <c r="EE443" s="146"/>
      <c r="EF443" s="146"/>
      <c r="EG443" s="146"/>
      <c r="EH443" s="146"/>
      <c r="EI443" s="146"/>
      <c r="EJ443" s="146"/>
      <c r="EK443" s="146"/>
      <c r="EL443" s="146"/>
      <c r="EM443" s="146"/>
      <c r="EN443" s="146"/>
      <c r="EO443" s="146"/>
      <c r="EP443" s="146"/>
      <c r="EQ443" s="146"/>
      <c r="ER443" s="146"/>
      <c r="ES443" s="146"/>
      <c r="ET443" s="470"/>
      <c r="EU443" s="470"/>
      <c r="EV443" s="470"/>
      <c r="EW443" s="470"/>
      <c r="EX443" s="470"/>
      <c r="EY443" s="470"/>
      <c r="EZ443" s="470"/>
      <c r="FA443" s="470"/>
      <c r="FB443" s="470"/>
      <c r="FC443" s="470"/>
      <c r="FD443" s="470"/>
      <c r="FE443" s="470"/>
      <c r="FF443" s="470"/>
      <c r="FG443" s="470"/>
      <c r="FH443" s="470"/>
      <c r="FI443" s="470"/>
      <c r="FJ443" s="470"/>
      <c r="FK443" s="470"/>
      <c r="FL443" s="470"/>
      <c r="FM443" s="470"/>
      <c r="FN443" s="470"/>
      <c r="FO443" s="470"/>
      <c r="FP443" s="470"/>
      <c r="FQ443" s="146"/>
      <c r="FR443" s="569"/>
      <c r="FS443" s="146"/>
      <c r="FT443" s="570"/>
      <c r="FU443" s="178"/>
    </row>
    <row r="444" ht="15.75" customHeight="1">
      <c r="AE444" s="146"/>
      <c r="AF444" s="146"/>
      <c r="AG444" s="146"/>
      <c r="AH444" s="146"/>
      <c r="AI444" s="146"/>
      <c r="AJ444" s="146"/>
      <c r="AK444" s="146"/>
      <c r="AL444" s="146"/>
      <c r="AM444" s="146"/>
      <c r="AN444" s="146"/>
      <c r="AO444" s="146"/>
      <c r="AP444" s="146"/>
      <c r="AQ444" s="146"/>
      <c r="AR444" s="146"/>
      <c r="AS444" s="146"/>
      <c r="AT444" s="146"/>
      <c r="AU444" s="146"/>
      <c r="AV444" s="146"/>
      <c r="AW444" s="146"/>
      <c r="AX444" s="146"/>
      <c r="AY444" s="146"/>
      <c r="AZ444" s="146"/>
      <c r="BA444" s="146"/>
      <c r="BB444" s="146"/>
      <c r="BC444" s="146"/>
      <c r="BD444" s="146"/>
      <c r="BE444" s="146"/>
      <c r="BF444" s="146"/>
      <c r="BG444" s="146"/>
      <c r="BI444" s="146"/>
      <c r="BJ444" s="146"/>
      <c r="BK444" s="146"/>
      <c r="BL444" s="146"/>
      <c r="BM444" s="146"/>
      <c r="BN444" s="146"/>
      <c r="BO444" s="146"/>
      <c r="BP444" s="146"/>
      <c r="BQ444" s="146"/>
      <c r="BR444" s="146"/>
      <c r="BS444" s="146"/>
      <c r="BT444" s="146"/>
      <c r="BU444" s="146"/>
      <c r="BV444" s="146"/>
      <c r="BW444" s="146"/>
      <c r="BX444" s="146"/>
      <c r="BY444" s="146"/>
      <c r="BZ444" s="146"/>
      <c r="CA444" s="146"/>
      <c r="CB444" s="146"/>
      <c r="CC444" s="146"/>
      <c r="CD444" s="146"/>
      <c r="CE444" s="146"/>
      <c r="CF444" s="146"/>
      <c r="CG444" s="146"/>
      <c r="CH444" s="146"/>
      <c r="CI444" s="146"/>
      <c r="CJ444" s="146"/>
      <c r="CK444" s="146"/>
      <c r="CL444" s="146"/>
      <c r="CM444" s="146"/>
      <c r="CN444" s="146"/>
      <c r="CO444" s="146"/>
      <c r="CP444" s="146"/>
      <c r="CQ444" s="146"/>
      <c r="CR444" s="146"/>
      <c r="CS444" s="146"/>
      <c r="CT444" s="146"/>
      <c r="CU444" s="146"/>
      <c r="CV444" s="146"/>
      <c r="CW444" s="146"/>
      <c r="CX444" s="146"/>
      <c r="CY444" s="146"/>
      <c r="CZ444" s="146"/>
      <c r="DA444" s="146"/>
      <c r="DB444" s="146"/>
      <c r="DC444" s="146"/>
      <c r="DD444" s="146"/>
      <c r="DE444" s="146"/>
      <c r="DF444" s="146"/>
      <c r="DG444" s="146"/>
      <c r="DH444" s="146"/>
      <c r="DI444" s="146"/>
      <c r="DJ444" s="146"/>
      <c r="DK444" s="146"/>
      <c r="DL444" s="146"/>
      <c r="DM444" s="146"/>
      <c r="DN444" s="146"/>
      <c r="DO444" s="146"/>
      <c r="DP444" s="146"/>
      <c r="DQ444" s="146"/>
      <c r="DR444" s="146"/>
      <c r="DS444" s="146"/>
      <c r="DT444" s="146"/>
      <c r="DU444" s="146"/>
      <c r="DV444" s="146"/>
      <c r="DW444" s="146"/>
      <c r="DX444" s="146"/>
      <c r="DY444" s="146"/>
      <c r="DZ444" s="146"/>
      <c r="EA444" s="146"/>
      <c r="EB444" s="146"/>
      <c r="EC444" s="146"/>
      <c r="ED444" s="146"/>
      <c r="EE444" s="146"/>
      <c r="EF444" s="146"/>
      <c r="EG444" s="146"/>
      <c r="EH444" s="146"/>
      <c r="EI444" s="146"/>
      <c r="EJ444" s="146"/>
      <c r="EK444" s="146"/>
      <c r="EL444" s="146"/>
      <c r="EM444" s="146"/>
      <c r="EN444" s="146"/>
      <c r="EO444" s="146"/>
      <c r="EP444" s="146"/>
      <c r="EQ444" s="146"/>
      <c r="ER444" s="146"/>
      <c r="ES444" s="146"/>
      <c r="ET444" s="470"/>
      <c r="EU444" s="470"/>
      <c r="EV444" s="470"/>
      <c r="EW444" s="470"/>
      <c r="EX444" s="470"/>
      <c r="EY444" s="470"/>
      <c r="EZ444" s="470"/>
      <c r="FA444" s="470"/>
      <c r="FB444" s="470"/>
      <c r="FC444" s="470"/>
      <c r="FD444" s="470"/>
      <c r="FE444" s="470"/>
      <c r="FF444" s="470"/>
      <c r="FG444" s="470"/>
      <c r="FH444" s="470"/>
      <c r="FI444" s="470"/>
      <c r="FJ444" s="470"/>
      <c r="FK444" s="470"/>
      <c r="FL444" s="470"/>
      <c r="FM444" s="470"/>
      <c r="FN444" s="470"/>
      <c r="FO444" s="470"/>
      <c r="FP444" s="470"/>
      <c r="FQ444" s="146"/>
      <c r="FR444" s="569"/>
      <c r="FS444" s="146"/>
      <c r="FT444" s="570"/>
      <c r="FU444" s="178"/>
    </row>
    <row r="445" ht="15.75" customHeight="1">
      <c r="AE445" s="146"/>
      <c r="AF445" s="146"/>
      <c r="AG445" s="146"/>
      <c r="AH445" s="146"/>
      <c r="AI445" s="146"/>
      <c r="AJ445" s="146"/>
      <c r="AK445" s="146"/>
      <c r="AL445" s="146"/>
      <c r="AM445" s="146"/>
      <c r="AN445" s="146"/>
      <c r="AO445" s="146"/>
      <c r="AP445" s="146"/>
      <c r="AQ445" s="146"/>
      <c r="AR445" s="146"/>
      <c r="AS445" s="146"/>
      <c r="AT445" s="146"/>
      <c r="AU445" s="146"/>
      <c r="AV445" s="146"/>
      <c r="AW445" s="146"/>
      <c r="AX445" s="146"/>
      <c r="AY445" s="146"/>
      <c r="AZ445" s="146"/>
      <c r="BA445" s="146"/>
      <c r="BB445" s="146"/>
      <c r="BC445" s="146"/>
      <c r="BD445" s="146"/>
      <c r="BE445" s="146"/>
      <c r="BF445" s="146"/>
      <c r="BG445" s="146"/>
      <c r="BI445" s="146"/>
      <c r="BJ445" s="146"/>
      <c r="BK445" s="146"/>
      <c r="BL445" s="146"/>
      <c r="BM445" s="146"/>
      <c r="BN445" s="146"/>
      <c r="BO445" s="146"/>
      <c r="BP445" s="146"/>
      <c r="BQ445" s="146"/>
      <c r="BR445" s="146"/>
      <c r="BS445" s="146"/>
      <c r="BT445" s="146"/>
      <c r="BU445" s="146"/>
      <c r="BV445" s="146"/>
      <c r="BW445" s="146"/>
      <c r="BX445" s="146"/>
      <c r="BY445" s="146"/>
      <c r="BZ445" s="146"/>
      <c r="CA445" s="146"/>
      <c r="CB445" s="146"/>
      <c r="CC445" s="146"/>
      <c r="CD445" s="146"/>
      <c r="CE445" s="146"/>
      <c r="CF445" s="146"/>
      <c r="CG445" s="146"/>
      <c r="CH445" s="146"/>
      <c r="CI445" s="146"/>
      <c r="CJ445" s="146"/>
      <c r="CK445" s="146"/>
      <c r="CL445" s="146"/>
      <c r="CM445" s="146"/>
      <c r="CN445" s="146"/>
      <c r="CO445" s="146"/>
      <c r="CP445" s="146"/>
      <c r="CQ445" s="146"/>
      <c r="CR445" s="146"/>
      <c r="CS445" s="146"/>
      <c r="CT445" s="146"/>
      <c r="CU445" s="146"/>
      <c r="CV445" s="146"/>
      <c r="CW445" s="146"/>
      <c r="CX445" s="146"/>
      <c r="CY445" s="146"/>
      <c r="CZ445" s="146"/>
      <c r="DA445" s="146"/>
      <c r="DB445" s="146"/>
      <c r="DC445" s="146"/>
      <c r="DD445" s="146"/>
      <c r="DE445" s="146"/>
      <c r="DF445" s="146"/>
      <c r="DG445" s="146"/>
      <c r="DH445" s="146"/>
      <c r="DI445" s="146"/>
      <c r="DJ445" s="146"/>
      <c r="DK445" s="146"/>
      <c r="DL445" s="146"/>
      <c r="DM445" s="146"/>
      <c r="DN445" s="146"/>
      <c r="DO445" s="146"/>
      <c r="DP445" s="146"/>
      <c r="DQ445" s="146"/>
      <c r="DR445" s="146"/>
      <c r="DS445" s="146"/>
      <c r="DT445" s="146"/>
      <c r="DU445" s="146"/>
      <c r="DV445" s="146"/>
      <c r="DW445" s="146"/>
      <c r="DX445" s="146"/>
      <c r="DY445" s="146"/>
      <c r="DZ445" s="146"/>
      <c r="EA445" s="146"/>
      <c r="EB445" s="146"/>
      <c r="EC445" s="146"/>
      <c r="ED445" s="146"/>
      <c r="EE445" s="146"/>
      <c r="EF445" s="146"/>
      <c r="EG445" s="146"/>
      <c r="EH445" s="146"/>
      <c r="EI445" s="146"/>
      <c r="EJ445" s="146"/>
      <c r="EK445" s="146"/>
      <c r="EL445" s="146"/>
      <c r="EM445" s="146"/>
      <c r="EN445" s="146"/>
      <c r="EO445" s="146"/>
      <c r="EP445" s="146"/>
      <c r="EQ445" s="146"/>
      <c r="ER445" s="146"/>
      <c r="ES445" s="146"/>
      <c r="ET445" s="470"/>
      <c r="EU445" s="470"/>
      <c r="EV445" s="470"/>
      <c r="EW445" s="470"/>
      <c r="EX445" s="470"/>
      <c r="EY445" s="470"/>
      <c r="EZ445" s="470"/>
      <c r="FA445" s="470"/>
      <c r="FB445" s="470"/>
      <c r="FC445" s="470"/>
      <c r="FD445" s="470"/>
      <c r="FE445" s="470"/>
      <c r="FF445" s="470"/>
      <c r="FG445" s="470"/>
      <c r="FH445" s="470"/>
      <c r="FI445" s="470"/>
      <c r="FJ445" s="470"/>
      <c r="FK445" s="470"/>
      <c r="FL445" s="470"/>
      <c r="FM445" s="470"/>
      <c r="FN445" s="470"/>
      <c r="FO445" s="470"/>
      <c r="FP445" s="470"/>
      <c r="FQ445" s="146"/>
      <c r="FR445" s="569"/>
      <c r="FS445" s="146"/>
      <c r="FT445" s="570"/>
      <c r="FU445" s="178"/>
    </row>
  </sheetData>
  <mergeCells count="5">
    <mergeCell ref="B76:C77"/>
    <mergeCell ref="B78:C78"/>
    <mergeCell ref="B79:C79"/>
    <mergeCell ref="B80:C80"/>
    <mergeCell ref="B81:C81"/>
  </mergeCells>
  <conditionalFormatting sqref="FT1:FT75 FT78:FT445 AI83:BV151 BW83:DV163 DW83:FP151 FV93 B149">
    <cfRule type="cellIs" dxfId="2" priority="1" operator="between">
      <formula>20</formula>
      <formula>50</formula>
    </cfRule>
  </conditionalFormatting>
  <conditionalFormatting sqref="FT1:FT75 FT78:FT445 AI83:BV151 BW83:DV163 DW83:FP151 FV93 B149">
    <cfRule type="cellIs" dxfId="3" priority="2" operator="between">
      <formula>15</formula>
      <formula>20</formula>
    </cfRule>
  </conditionalFormatting>
  <conditionalFormatting sqref="FT4:FT72 AI83:BV151 BW83:DV163 DW83:FP151 FV93 B149">
    <cfRule type="cellIs" dxfId="4" priority="3" operator="between">
      <formula>50</formula>
      <formula>80</formula>
    </cfRule>
  </conditionalFormatting>
  <conditionalFormatting sqref="FT4:FT72 AI83:BV151 BW83:DV163 DW83:FP151 FV93 B149">
    <cfRule type="cellIs" dxfId="5" priority="4" operator="greaterThanOrEqual">
      <formula>80</formula>
    </cfRule>
  </conditionalFormatting>
  <conditionalFormatting sqref="FS83:FS151">
    <cfRule type="colorScale" priority="5">
      <colorScale>
        <cfvo type="formula" val="0"/>
        <cfvo type="formula" val="1"/>
        <cfvo type="formula" val="2"/>
        <color rgb="FF57BB8A"/>
        <color rgb="FFFFFF00"/>
        <color rgb="FFCC0000"/>
      </colorScale>
    </cfRule>
  </conditionalFormatting>
  <hyperlinks>
    <hyperlink r:id="rId1" ref="C199"/>
  </hyperlinks>
  <drawing r:id="rId2"/>
  <tableParts count="1"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0"/>
  <cols>
    <col customWidth="1" min="1" max="1" width="4.75"/>
    <col customWidth="1" min="2" max="2" width="16.0"/>
    <col customWidth="1" min="3" max="3" width="10.38"/>
    <col customWidth="1" hidden="1" min="4" max="119" width="7.0"/>
    <col customWidth="1" min="120" max="173" width="7.0"/>
    <col customWidth="1" min="174" max="174" width="11.25"/>
    <col customWidth="1" min="175" max="186" width="7.0"/>
  </cols>
  <sheetData>
    <row r="1">
      <c r="A1" s="573"/>
      <c r="B1" s="573" t="s">
        <v>244</v>
      </c>
      <c r="D1" s="461"/>
      <c r="E1" s="461"/>
      <c r="F1" s="461"/>
      <c r="G1" s="461"/>
      <c r="H1" s="461"/>
      <c r="I1" s="401"/>
      <c r="J1" s="461"/>
      <c r="K1" s="461"/>
      <c r="L1" s="461"/>
      <c r="M1" s="461"/>
      <c r="N1" s="461"/>
      <c r="O1" s="461"/>
      <c r="P1" s="461"/>
      <c r="Q1" s="461"/>
      <c r="R1" s="461"/>
      <c r="S1" s="461"/>
      <c r="T1" s="461"/>
      <c r="U1" s="461"/>
      <c r="V1" s="461"/>
      <c r="W1" s="461"/>
      <c r="X1" s="461"/>
      <c r="Y1" s="461"/>
      <c r="Z1" s="461"/>
      <c r="AA1" s="461"/>
      <c r="AB1" s="461"/>
      <c r="AC1" s="461"/>
      <c r="AD1" s="461"/>
      <c r="AE1" s="461"/>
      <c r="AF1" s="461"/>
      <c r="AG1" s="461"/>
      <c r="AH1" s="461"/>
      <c r="AI1" s="461"/>
      <c r="AJ1" s="461"/>
      <c r="AK1" s="461"/>
      <c r="AL1" s="461"/>
      <c r="AM1" s="461"/>
      <c r="AN1" s="461"/>
      <c r="AO1" s="461"/>
      <c r="AP1" s="461"/>
      <c r="AQ1" s="461"/>
      <c r="AR1" s="461"/>
      <c r="AS1" s="461"/>
      <c r="AT1" s="461"/>
      <c r="AU1" s="461"/>
      <c r="AV1" s="461"/>
      <c r="AW1" s="461"/>
      <c r="AX1" s="461"/>
      <c r="AY1" s="461"/>
      <c r="AZ1" s="461"/>
      <c r="BA1" s="461"/>
      <c r="BB1" s="461"/>
      <c r="BC1" s="461"/>
      <c r="BD1" s="461"/>
      <c r="BE1" s="461"/>
      <c r="BF1" s="461"/>
      <c r="BG1" s="461"/>
      <c r="BH1" s="461"/>
      <c r="BI1" s="461"/>
      <c r="BJ1" s="461"/>
      <c r="BK1" s="461"/>
      <c r="BL1" s="461"/>
      <c r="BM1" s="461"/>
      <c r="BN1" s="461"/>
      <c r="BO1" s="461"/>
      <c r="BP1" s="461"/>
      <c r="BQ1" s="461"/>
      <c r="BR1" s="461"/>
      <c r="BS1" s="461"/>
      <c r="BT1" s="461"/>
      <c r="BU1" s="461"/>
      <c r="BV1" s="461"/>
      <c r="BW1" s="461"/>
      <c r="BX1" s="461"/>
      <c r="BY1" s="461"/>
      <c r="BZ1" s="461"/>
      <c r="CA1" s="461"/>
      <c r="CB1" s="461"/>
      <c r="CC1" s="461"/>
      <c r="CD1" s="461"/>
      <c r="CE1" s="461"/>
      <c r="CF1" s="461"/>
      <c r="CG1" s="461"/>
      <c r="CH1" s="461"/>
      <c r="CI1" s="461"/>
      <c r="CJ1" s="461"/>
      <c r="CK1" s="461"/>
      <c r="CL1" s="461"/>
      <c r="CM1" s="461"/>
      <c r="CN1" s="461"/>
      <c r="CO1" s="461"/>
      <c r="CP1" s="461"/>
      <c r="CQ1" s="461"/>
      <c r="CR1" s="461"/>
      <c r="CS1" s="461"/>
      <c r="CT1" s="461"/>
      <c r="CU1" s="461"/>
      <c r="CV1" s="461"/>
      <c r="CW1" s="461"/>
      <c r="CX1" s="461"/>
      <c r="CY1" s="461"/>
      <c r="CZ1" s="461"/>
      <c r="DA1" s="461"/>
      <c r="DB1" s="461"/>
      <c r="DC1" s="461"/>
      <c r="DD1" s="461"/>
      <c r="DE1" s="461"/>
      <c r="DF1" s="461"/>
      <c r="DG1" s="461"/>
      <c r="DH1" s="461"/>
      <c r="DI1" s="461"/>
      <c r="DJ1" s="461"/>
      <c r="DK1" s="461"/>
      <c r="DL1" s="461"/>
      <c r="DM1" s="461"/>
      <c r="DN1" s="461"/>
      <c r="DO1" s="461"/>
      <c r="DP1" s="574"/>
      <c r="DQ1" s="574"/>
      <c r="DR1" s="574"/>
      <c r="DS1" s="574"/>
      <c r="DT1" s="574"/>
      <c r="DU1" s="574"/>
      <c r="DV1" s="574"/>
      <c r="DW1" s="574"/>
      <c r="DX1" s="574"/>
      <c r="DY1" s="574"/>
      <c r="DZ1" s="574"/>
      <c r="EA1" s="574"/>
      <c r="EB1" s="574"/>
      <c r="EC1" s="574"/>
      <c r="ED1" s="574"/>
      <c r="EE1" s="574"/>
      <c r="EF1" s="574"/>
      <c r="EG1" s="574"/>
      <c r="EH1" s="574"/>
      <c r="EI1" s="574"/>
      <c r="EJ1" s="574"/>
      <c r="EK1" s="574"/>
      <c r="EL1" s="574"/>
      <c r="EM1" s="574"/>
      <c r="EN1" s="574"/>
      <c r="EO1" s="575"/>
      <c r="EP1" s="575"/>
      <c r="EQ1" s="575"/>
      <c r="ER1" s="575"/>
      <c r="ES1" s="575"/>
      <c r="ET1" s="575"/>
      <c r="EU1" s="575"/>
      <c r="EV1" s="574"/>
      <c r="EW1" s="461"/>
      <c r="EX1" s="461"/>
      <c r="EY1" s="461"/>
      <c r="EZ1" s="461"/>
      <c r="FA1" s="461"/>
      <c r="FB1" s="461"/>
      <c r="FC1" s="461"/>
      <c r="FD1" s="461"/>
      <c r="FE1" s="461"/>
      <c r="FF1" s="461"/>
      <c r="FG1" s="461"/>
      <c r="FH1" s="461"/>
      <c r="FI1" s="461"/>
      <c r="FJ1" s="461"/>
      <c r="FK1" s="461"/>
      <c r="FL1" s="461"/>
      <c r="FM1" s="461"/>
      <c r="FN1" s="461"/>
      <c r="FO1" s="461"/>
      <c r="FP1" s="461"/>
      <c r="FQ1" s="461"/>
      <c r="FR1" s="576" t="s">
        <v>245</v>
      </c>
      <c r="FS1" s="573"/>
      <c r="FT1" s="461"/>
      <c r="FU1" s="461"/>
      <c r="FV1" s="461"/>
      <c r="FW1" s="461"/>
      <c r="FX1" s="461"/>
      <c r="FY1" s="461"/>
      <c r="FZ1" s="461"/>
      <c r="GA1" s="461"/>
      <c r="GB1" s="461"/>
      <c r="GC1" s="461"/>
      <c r="GD1" s="461"/>
    </row>
    <row r="2">
      <c r="A2" s="573"/>
      <c r="D2" s="461"/>
      <c r="E2" s="461"/>
      <c r="F2" s="461"/>
      <c r="G2" s="461"/>
      <c r="H2" s="461"/>
      <c r="I2" s="405"/>
      <c r="J2" s="461"/>
      <c r="K2" s="461"/>
      <c r="L2" s="461"/>
      <c r="M2" s="461"/>
      <c r="N2" s="461"/>
      <c r="O2" s="461"/>
      <c r="P2" s="461"/>
      <c r="Q2" s="461"/>
      <c r="R2" s="461"/>
      <c r="S2" s="461"/>
      <c r="T2" s="461"/>
      <c r="U2" s="461"/>
      <c r="V2" s="461"/>
      <c r="W2" s="461"/>
      <c r="X2" s="461"/>
      <c r="Y2" s="461"/>
      <c r="Z2" s="461"/>
      <c r="AA2" s="461"/>
      <c r="AB2" s="461"/>
      <c r="AC2" s="461"/>
      <c r="AD2" s="461"/>
      <c r="AE2" s="461"/>
      <c r="AF2" s="461"/>
      <c r="AG2" s="461"/>
      <c r="AH2" s="461"/>
      <c r="AI2" s="461"/>
      <c r="AJ2" s="461"/>
      <c r="AK2" s="461"/>
      <c r="AL2" s="461"/>
      <c r="AM2" s="461"/>
      <c r="AN2" s="461"/>
      <c r="AO2" s="461"/>
      <c r="AP2" s="461"/>
      <c r="AQ2" s="461"/>
      <c r="AR2" s="461"/>
      <c r="AS2" s="461"/>
      <c r="AT2" s="461"/>
      <c r="AU2" s="461"/>
      <c r="AV2" s="461"/>
      <c r="AW2" s="461"/>
      <c r="AX2" s="461"/>
      <c r="AY2" s="461"/>
      <c r="AZ2" s="461"/>
      <c r="BA2" s="461"/>
      <c r="BB2" s="461"/>
      <c r="BC2" s="461"/>
      <c r="BD2" s="461"/>
      <c r="BE2" s="461"/>
      <c r="BF2" s="461"/>
      <c r="BG2" s="461"/>
      <c r="BH2" s="461"/>
      <c r="BI2" s="461"/>
      <c r="BJ2" s="461"/>
      <c r="BK2" s="461"/>
      <c r="BL2" s="461"/>
      <c r="BM2" s="461"/>
      <c r="BN2" s="461"/>
      <c r="BO2" s="461"/>
      <c r="BP2" s="461"/>
      <c r="BQ2" s="461"/>
      <c r="BR2" s="461"/>
      <c r="BS2" s="461"/>
      <c r="BT2" s="461"/>
      <c r="BU2" s="461"/>
      <c r="BV2" s="461"/>
      <c r="BW2" s="461"/>
      <c r="BX2" s="461"/>
      <c r="BY2" s="461"/>
      <c r="BZ2" s="461"/>
      <c r="CA2" s="461"/>
      <c r="CB2" s="461"/>
      <c r="CC2" s="461"/>
      <c r="CD2" s="461"/>
      <c r="CE2" s="461"/>
      <c r="CF2" s="461"/>
      <c r="CG2" s="461"/>
      <c r="CH2" s="461"/>
      <c r="CI2" s="461"/>
      <c r="CJ2" s="461"/>
      <c r="CK2" s="461"/>
      <c r="CL2" s="461"/>
      <c r="CM2" s="461"/>
      <c r="CN2" s="461"/>
      <c r="CO2" s="461"/>
      <c r="CP2" s="461"/>
      <c r="CQ2" s="461"/>
      <c r="CR2" s="461"/>
      <c r="CS2" s="461"/>
      <c r="CT2" s="461"/>
      <c r="CU2" s="461"/>
      <c r="CV2" s="461"/>
      <c r="CW2" s="461"/>
      <c r="CX2" s="461"/>
      <c r="CY2" s="461"/>
      <c r="CZ2" s="461"/>
      <c r="DA2" s="461"/>
      <c r="DB2" s="461"/>
      <c r="DC2" s="461"/>
      <c r="DD2" s="461"/>
      <c r="DE2" s="461"/>
      <c r="DF2" s="461"/>
      <c r="DG2" s="461"/>
      <c r="DH2" s="461"/>
      <c r="DI2" s="461"/>
      <c r="DJ2" s="461"/>
      <c r="DK2" s="461"/>
      <c r="DL2" s="461"/>
      <c r="DM2" s="461"/>
      <c r="DN2" s="461"/>
      <c r="DO2" s="461"/>
      <c r="DP2" s="574"/>
      <c r="DQ2" s="574"/>
      <c r="DR2" s="574"/>
      <c r="DS2" s="574"/>
      <c r="DT2" s="574"/>
      <c r="DU2" s="574"/>
      <c r="DV2" s="574"/>
      <c r="DW2" s="574"/>
      <c r="DX2" s="574"/>
      <c r="DY2" s="574"/>
      <c r="DZ2" s="574"/>
      <c r="EA2" s="574"/>
      <c r="EB2" s="574"/>
      <c r="EC2" s="574"/>
      <c r="ED2" s="574"/>
      <c r="EE2" s="574"/>
      <c r="EF2" s="574"/>
      <c r="EG2" s="574"/>
      <c r="EH2" s="574"/>
      <c r="EI2" s="574"/>
      <c r="EJ2" s="574"/>
      <c r="EK2" s="574"/>
      <c r="EL2" s="574"/>
      <c r="EM2" s="574"/>
      <c r="EN2" s="574"/>
      <c r="EO2" s="575"/>
      <c r="EP2" s="575"/>
      <c r="EQ2" s="575"/>
      <c r="ER2" s="575"/>
      <c r="ES2" s="575"/>
      <c r="ET2" s="575"/>
      <c r="EU2" s="575"/>
      <c r="EV2" s="574"/>
      <c r="EW2" s="461"/>
      <c r="EX2" s="461"/>
      <c r="EY2" s="461"/>
      <c r="EZ2" s="461"/>
      <c r="FA2" s="461"/>
      <c r="FB2" s="461"/>
      <c r="FC2" s="461"/>
      <c r="FD2" s="461"/>
      <c r="FE2" s="461"/>
      <c r="FF2" s="461"/>
      <c r="FG2" s="461"/>
      <c r="FH2" s="461"/>
      <c r="FI2" s="461"/>
      <c r="FJ2" s="461"/>
      <c r="FK2" s="461"/>
      <c r="FL2" s="461"/>
      <c r="FM2" s="461"/>
      <c r="FN2" s="461"/>
      <c r="FO2" s="461"/>
      <c r="FP2" s="461"/>
      <c r="FQ2" s="461"/>
      <c r="FR2" s="576" t="s">
        <v>246</v>
      </c>
      <c r="FS2" s="573"/>
      <c r="FT2" s="461"/>
      <c r="FU2" s="461"/>
      <c r="FV2" s="461"/>
      <c r="FW2" s="461"/>
      <c r="FX2" s="461"/>
      <c r="FY2" s="461"/>
      <c r="FZ2" s="461"/>
      <c r="GA2" s="461"/>
      <c r="GB2" s="461"/>
      <c r="GC2" s="461"/>
      <c r="GD2" s="461"/>
    </row>
    <row r="3" ht="15.75" customHeight="1">
      <c r="A3" s="577"/>
      <c r="B3" s="578"/>
      <c r="C3" s="579"/>
      <c r="D3" s="579"/>
      <c r="E3" s="579"/>
      <c r="F3" s="579"/>
      <c r="G3" s="579"/>
      <c r="H3" s="579"/>
      <c r="I3" s="579"/>
      <c r="J3" s="579"/>
      <c r="K3" s="579"/>
      <c r="L3" s="579"/>
      <c r="M3" s="579"/>
      <c r="N3" s="579"/>
      <c r="O3" s="579"/>
      <c r="P3" s="579"/>
      <c r="Q3" s="579"/>
      <c r="R3" s="579"/>
      <c r="S3" s="579"/>
      <c r="T3" s="579"/>
      <c r="U3" s="579"/>
      <c r="V3" s="579"/>
      <c r="W3" s="579"/>
      <c r="X3" s="579"/>
      <c r="Y3" s="579"/>
      <c r="Z3" s="579"/>
      <c r="AA3" s="579"/>
      <c r="AB3" s="579"/>
      <c r="AC3" s="579"/>
      <c r="AD3" s="579"/>
      <c r="AE3" s="580">
        <v>44016.0</v>
      </c>
      <c r="AF3" s="580">
        <v>44017.0</v>
      </c>
      <c r="AG3" s="580">
        <v>44018.0</v>
      </c>
      <c r="AH3" s="580">
        <v>44019.0</v>
      </c>
      <c r="AI3" s="580">
        <v>44020.0</v>
      </c>
      <c r="AJ3" s="580">
        <v>44021.0</v>
      </c>
      <c r="AK3" s="580">
        <v>44022.0</v>
      </c>
      <c r="AL3" s="580">
        <v>44023.0</v>
      </c>
      <c r="AM3" s="580">
        <v>44024.0</v>
      </c>
      <c r="AN3" s="580">
        <v>44025.0</v>
      </c>
      <c r="AO3" s="580">
        <v>44026.0</v>
      </c>
      <c r="AP3" s="580">
        <v>44027.0</v>
      </c>
      <c r="AQ3" s="580">
        <v>44028.0</v>
      </c>
      <c r="AR3" s="580">
        <v>44029.0</v>
      </c>
      <c r="AS3" s="580">
        <v>44030.0</v>
      </c>
      <c r="AT3" s="580">
        <v>44031.0</v>
      </c>
      <c r="AU3" s="580">
        <v>44032.0</v>
      </c>
      <c r="AV3" s="580">
        <v>44033.0</v>
      </c>
      <c r="AW3" s="580">
        <v>44034.0</v>
      </c>
      <c r="AX3" s="580">
        <v>44035.0</v>
      </c>
      <c r="AY3" s="580">
        <v>44036.0</v>
      </c>
      <c r="AZ3" s="580">
        <v>44037.0</v>
      </c>
      <c r="BA3" s="580">
        <v>44038.0</v>
      </c>
      <c r="BB3" s="580">
        <v>44039.0</v>
      </c>
      <c r="BC3" s="580">
        <v>44040.0</v>
      </c>
      <c r="BD3" s="580">
        <v>44041.0</v>
      </c>
      <c r="BE3" s="580">
        <v>44042.0</v>
      </c>
      <c r="BF3" s="580">
        <v>44043.0</v>
      </c>
      <c r="BG3" s="580">
        <v>44044.0</v>
      </c>
      <c r="BH3" s="580">
        <v>44045.0</v>
      </c>
      <c r="BI3" s="580">
        <v>44046.0</v>
      </c>
      <c r="BJ3" s="580">
        <v>44047.0</v>
      </c>
      <c r="BK3" s="580">
        <v>44048.0</v>
      </c>
      <c r="BL3" s="580">
        <v>44049.0</v>
      </c>
      <c r="BM3" s="580">
        <v>44050.0</v>
      </c>
      <c r="BN3" s="580">
        <v>44051.0</v>
      </c>
      <c r="BO3" s="580">
        <v>44052.0</v>
      </c>
      <c r="BP3" s="580">
        <v>44053.0</v>
      </c>
      <c r="BQ3" s="580">
        <v>44054.0</v>
      </c>
      <c r="BR3" s="580">
        <v>44055.0</v>
      </c>
      <c r="BS3" s="580">
        <v>44056.0</v>
      </c>
      <c r="BT3" s="580">
        <v>44057.0</v>
      </c>
      <c r="BU3" s="580">
        <v>44058.0</v>
      </c>
      <c r="BV3" s="580">
        <v>44059.0</v>
      </c>
      <c r="BW3" s="580">
        <v>44060.0</v>
      </c>
      <c r="BX3" s="580">
        <v>44061.0</v>
      </c>
      <c r="BY3" s="580">
        <v>44062.0</v>
      </c>
      <c r="BZ3" s="580">
        <v>44063.0</v>
      </c>
      <c r="CA3" s="580">
        <v>44064.0</v>
      </c>
      <c r="CB3" s="580">
        <v>44065.0</v>
      </c>
      <c r="CC3" s="580">
        <v>44066.0</v>
      </c>
      <c r="CD3" s="580">
        <v>44067.0</v>
      </c>
      <c r="CE3" s="580">
        <v>44068.0</v>
      </c>
      <c r="CF3" s="580">
        <v>44069.0</v>
      </c>
      <c r="CG3" s="580">
        <v>44070.0</v>
      </c>
      <c r="CH3" s="580">
        <v>44071.0</v>
      </c>
      <c r="CI3" s="580">
        <v>44072.0</v>
      </c>
      <c r="CJ3" s="580">
        <v>44073.0</v>
      </c>
      <c r="CK3" s="580">
        <v>44074.0</v>
      </c>
      <c r="CL3" s="580">
        <v>44075.0</v>
      </c>
      <c r="CM3" s="580">
        <v>44076.0</v>
      </c>
      <c r="CN3" s="580">
        <v>44077.0</v>
      </c>
      <c r="CO3" s="580">
        <v>44078.0</v>
      </c>
      <c r="CP3" s="580">
        <v>44079.0</v>
      </c>
      <c r="CQ3" s="580">
        <v>44080.0</v>
      </c>
      <c r="CR3" s="580">
        <v>44081.0</v>
      </c>
      <c r="CS3" s="580">
        <v>44082.0</v>
      </c>
      <c r="CT3" s="580">
        <v>44083.0</v>
      </c>
      <c r="CU3" s="580">
        <v>44084.0</v>
      </c>
      <c r="CV3" s="580">
        <v>44085.0</v>
      </c>
      <c r="CW3" s="580">
        <v>44086.0</v>
      </c>
      <c r="CX3" s="580">
        <v>44087.0</v>
      </c>
      <c r="CY3" s="580">
        <v>44088.0</v>
      </c>
      <c r="CZ3" s="580">
        <v>44089.0</v>
      </c>
      <c r="DA3" s="580">
        <v>44090.0</v>
      </c>
      <c r="DB3" s="580">
        <v>44091.0</v>
      </c>
      <c r="DC3" s="580">
        <v>44092.0</v>
      </c>
      <c r="DD3" s="580">
        <v>44093.0</v>
      </c>
      <c r="DE3" s="580">
        <v>44094.0</v>
      </c>
      <c r="DF3" s="580">
        <v>44095.0</v>
      </c>
      <c r="DG3" s="580">
        <v>44096.0</v>
      </c>
      <c r="DH3" s="580">
        <v>44097.0</v>
      </c>
      <c r="DI3" s="580">
        <v>44098.0</v>
      </c>
      <c r="DJ3" s="580">
        <v>44099.0</v>
      </c>
      <c r="DK3" s="580">
        <v>44100.0</v>
      </c>
      <c r="DL3" s="580">
        <v>44101.0</v>
      </c>
      <c r="DM3" s="580">
        <v>44102.0</v>
      </c>
      <c r="DN3" s="580">
        <v>44103.0</v>
      </c>
      <c r="DO3" s="580">
        <v>44104.0</v>
      </c>
      <c r="DP3" s="580">
        <v>44105.0</v>
      </c>
      <c r="DQ3" s="580">
        <v>44106.0</v>
      </c>
      <c r="DR3" s="580">
        <v>44107.0</v>
      </c>
      <c r="DS3" s="580">
        <v>44108.0</v>
      </c>
      <c r="DT3" s="580">
        <v>44109.0</v>
      </c>
      <c r="DU3" s="580">
        <v>44110.0</v>
      </c>
      <c r="DV3" s="580">
        <v>44111.0</v>
      </c>
      <c r="DW3" s="580">
        <v>44112.0</v>
      </c>
      <c r="DX3" s="580">
        <v>44113.0</v>
      </c>
      <c r="DY3" s="580">
        <v>44114.0</v>
      </c>
      <c r="DZ3" s="580">
        <v>44115.0</v>
      </c>
      <c r="EA3" s="580">
        <v>44116.0</v>
      </c>
      <c r="EB3" s="580">
        <v>44117.0</v>
      </c>
      <c r="EC3" s="580">
        <v>44118.0</v>
      </c>
      <c r="ED3" s="580">
        <v>44119.0</v>
      </c>
      <c r="EE3" s="580">
        <v>44120.0</v>
      </c>
      <c r="EF3" s="580">
        <v>44121.0</v>
      </c>
      <c r="EG3" s="580">
        <v>44122.0</v>
      </c>
      <c r="EH3" s="580">
        <v>44123.0</v>
      </c>
      <c r="EI3" s="580">
        <v>44124.0</v>
      </c>
      <c r="EJ3" s="580">
        <v>44125.0</v>
      </c>
      <c r="EK3" s="580">
        <v>44126.0</v>
      </c>
      <c r="EL3" s="580">
        <v>44127.0</v>
      </c>
      <c r="EM3" s="580">
        <v>44128.0</v>
      </c>
      <c r="EN3" s="580">
        <v>44129.0</v>
      </c>
      <c r="EO3" s="580">
        <v>44130.0</v>
      </c>
      <c r="EP3" s="580">
        <v>44131.0</v>
      </c>
      <c r="EQ3" s="580">
        <v>44132.0</v>
      </c>
      <c r="ER3" s="580">
        <v>44133.0</v>
      </c>
      <c r="ES3" s="580">
        <v>44134.0</v>
      </c>
      <c r="ET3" s="580">
        <v>44135.0</v>
      </c>
      <c r="EU3" s="580">
        <v>44136.0</v>
      </c>
      <c r="EV3" s="580">
        <v>44137.0</v>
      </c>
      <c r="EW3" s="580">
        <v>44138.0</v>
      </c>
      <c r="EX3" s="581">
        <v>44139.0</v>
      </c>
      <c r="EY3" s="581">
        <v>44140.0</v>
      </c>
      <c r="EZ3" s="581">
        <v>44141.0</v>
      </c>
      <c r="FA3" s="581">
        <v>44142.0</v>
      </c>
      <c r="FB3" s="581">
        <v>44143.0</v>
      </c>
      <c r="FC3" s="581">
        <v>44144.0</v>
      </c>
      <c r="FD3" s="581">
        <v>44145.0</v>
      </c>
      <c r="FE3" s="581">
        <v>44146.0</v>
      </c>
      <c r="FF3" s="581">
        <v>44147.0</v>
      </c>
      <c r="FG3" s="581">
        <v>44148.0</v>
      </c>
      <c r="FH3" s="581">
        <v>44149.0</v>
      </c>
      <c r="FI3" s="581">
        <v>44150.0</v>
      </c>
      <c r="FJ3" s="581">
        <v>44151.0</v>
      </c>
      <c r="FK3" s="581">
        <v>44152.0</v>
      </c>
      <c r="FL3" s="581">
        <v>44153.0</v>
      </c>
      <c r="FM3" s="581">
        <v>44154.0</v>
      </c>
      <c r="FN3" s="581">
        <v>44155.0</v>
      </c>
      <c r="FO3" s="581">
        <v>44156.0</v>
      </c>
      <c r="FP3" s="581">
        <v>44157.0</v>
      </c>
      <c r="FQ3" s="582"/>
      <c r="FR3" s="583"/>
      <c r="FS3" s="579"/>
      <c r="FT3" s="579"/>
      <c r="FU3" s="579"/>
      <c r="FV3" s="579"/>
      <c r="FW3" s="579"/>
      <c r="FX3" s="579"/>
      <c r="FY3" s="579"/>
      <c r="FZ3" s="579"/>
      <c r="GA3" s="579"/>
      <c r="GB3" s="579"/>
      <c r="GC3" s="579"/>
      <c r="GD3" s="579"/>
    </row>
    <row r="4">
      <c r="A4" s="5">
        <f t="shared" ref="A4:A72" si="1">ROW(A1)</f>
        <v>1</v>
      </c>
      <c r="B4" s="584" t="str">
        <f t="array" ref="B4:FP72">SORT('Νομοί'!B83:FP151,171,false)</f>
        <v>Π.Ε. Δράμας</v>
      </c>
      <c r="C4" s="307">
        <v>98287.0</v>
      </c>
      <c r="D4" s="479"/>
      <c r="E4" s="479"/>
      <c r="F4" s="479"/>
      <c r="G4" s="479"/>
      <c r="H4" s="479"/>
      <c r="I4" s="479"/>
      <c r="J4" s="585"/>
      <c r="K4" s="585"/>
      <c r="L4" s="585"/>
      <c r="M4" s="585"/>
      <c r="N4" s="585"/>
      <c r="O4" s="585"/>
      <c r="P4" s="585"/>
      <c r="Q4" s="585"/>
      <c r="R4" s="586"/>
      <c r="S4" s="586"/>
      <c r="T4" s="586"/>
      <c r="U4" s="586"/>
      <c r="V4" s="586"/>
      <c r="W4" s="586"/>
      <c r="X4" s="586"/>
      <c r="Y4" s="586"/>
      <c r="Z4" s="586"/>
      <c r="AA4" s="586"/>
      <c r="AB4" s="586"/>
      <c r="AC4" s="586"/>
      <c r="AD4" s="586"/>
      <c r="AE4" s="586"/>
      <c r="AF4" s="586"/>
      <c r="AG4" s="586"/>
      <c r="AH4" s="586"/>
      <c r="AI4" s="587">
        <v>4.069714204320001</v>
      </c>
      <c r="AJ4" s="587">
        <v>4.069714204320001</v>
      </c>
      <c r="AK4" s="587">
        <v>4.069714204320001</v>
      </c>
      <c r="AL4" s="587">
        <v>5.087142755400002</v>
      </c>
      <c r="AM4" s="587">
        <v>5.087142755400002</v>
      </c>
      <c r="AN4" s="587">
        <v>5.087142755400002</v>
      </c>
      <c r="AO4" s="587">
        <v>3.052285653240001</v>
      </c>
      <c r="AP4" s="587">
        <v>1.0174285510800003</v>
      </c>
      <c r="AQ4" s="587">
        <v>2.0348571021600006</v>
      </c>
      <c r="AR4" s="587">
        <v>2.0348571021600006</v>
      </c>
      <c r="AS4" s="587">
        <v>1.0174285510800003</v>
      </c>
      <c r="AT4" s="587">
        <v>1.0174285510800003</v>
      </c>
      <c r="AU4" s="587">
        <v>1.0174285510800003</v>
      </c>
      <c r="AV4" s="587">
        <v>1.0174285510800003</v>
      </c>
      <c r="AW4" s="587">
        <v>1.0174285510800003</v>
      </c>
      <c r="AX4" s="587">
        <v>0.0</v>
      </c>
      <c r="AY4" s="587">
        <v>0.0</v>
      </c>
      <c r="AZ4" s="587">
        <v>0.0</v>
      </c>
      <c r="BA4" s="587">
        <v>0.0</v>
      </c>
      <c r="BB4" s="587">
        <v>0.0</v>
      </c>
      <c r="BC4" s="587">
        <v>0.0</v>
      </c>
      <c r="BD4" s="587">
        <v>0.0</v>
      </c>
      <c r="BE4" s="587">
        <v>0.0</v>
      </c>
      <c r="BF4" s="587">
        <v>0.0</v>
      </c>
      <c r="BG4" s="587">
        <v>0.0</v>
      </c>
      <c r="BH4" s="587">
        <v>0.0</v>
      </c>
      <c r="BI4" s="587">
        <v>0.0</v>
      </c>
      <c r="BJ4" s="587">
        <v>1.0174285510800003</v>
      </c>
      <c r="BK4" s="587">
        <v>2.0348571021600006</v>
      </c>
      <c r="BL4" s="587">
        <v>2.0348571021600006</v>
      </c>
      <c r="BM4" s="587">
        <v>3.052285653240001</v>
      </c>
      <c r="BN4" s="587">
        <v>3.052285653240001</v>
      </c>
      <c r="BO4" s="587">
        <v>4.069714204320001</v>
      </c>
      <c r="BP4" s="587">
        <v>4.069714204320001</v>
      </c>
      <c r="BQ4" s="587">
        <v>3.052285653240001</v>
      </c>
      <c r="BR4" s="587">
        <v>3.052285653240001</v>
      </c>
      <c r="BS4" s="587">
        <v>3.052285653240001</v>
      </c>
      <c r="BT4" s="587">
        <v>2.0348571021600006</v>
      </c>
      <c r="BU4" s="587">
        <v>5.087142755400002</v>
      </c>
      <c r="BV4" s="587">
        <v>6.104571306480002</v>
      </c>
      <c r="BW4" s="587">
        <v>6.104571306480002</v>
      </c>
      <c r="BX4" s="587">
        <v>6.104571306480002</v>
      </c>
      <c r="BY4" s="587">
        <v>6.104571306480002</v>
      </c>
      <c r="BZ4" s="587">
        <v>8.139428408640002</v>
      </c>
      <c r="CA4" s="587">
        <v>9.156856959720004</v>
      </c>
      <c r="CB4" s="587">
        <v>6.104571306480002</v>
      </c>
      <c r="CC4" s="587">
        <v>6.104571306480002</v>
      </c>
      <c r="CD4" s="587">
        <v>6.104571306480002</v>
      </c>
      <c r="CE4" s="587">
        <v>6.104571306480002</v>
      </c>
      <c r="CF4" s="587">
        <v>10.174285510800004</v>
      </c>
      <c r="CG4" s="587">
        <v>9.156856959720004</v>
      </c>
      <c r="CH4" s="587">
        <v>8.139428408640002</v>
      </c>
      <c r="CI4" s="587">
        <v>10.174285510800004</v>
      </c>
      <c r="CJ4" s="587">
        <v>8.139428408640002</v>
      </c>
      <c r="CK4" s="587">
        <v>8.139428408640002</v>
      </c>
      <c r="CL4" s="587">
        <v>8.139428408640002</v>
      </c>
      <c r="CM4" s="587">
        <v>7.121999857560002</v>
      </c>
      <c r="CN4" s="587">
        <v>6.104571306480002</v>
      </c>
      <c r="CO4" s="587">
        <v>7.121999857560002</v>
      </c>
      <c r="CP4" s="587">
        <v>5.087142755400002</v>
      </c>
      <c r="CQ4" s="587">
        <v>6.104571306480002</v>
      </c>
      <c r="CR4" s="587">
        <v>6.104571306480002</v>
      </c>
      <c r="CS4" s="587">
        <v>6.104571306480002</v>
      </c>
      <c r="CT4" s="587">
        <v>2.0348571021600006</v>
      </c>
      <c r="CU4" s="587">
        <v>2.0348571021600006</v>
      </c>
      <c r="CV4" s="587">
        <v>5.087142755400002</v>
      </c>
      <c r="CW4" s="587">
        <v>5.087142755400002</v>
      </c>
      <c r="CX4" s="587">
        <v>4.069714204320001</v>
      </c>
      <c r="CY4" s="587">
        <v>4.069714204320001</v>
      </c>
      <c r="CZ4" s="587">
        <v>4.069714204320001</v>
      </c>
      <c r="DA4" s="587">
        <v>7.121999857560002</v>
      </c>
      <c r="DB4" s="587">
        <v>7.121999857560002</v>
      </c>
      <c r="DC4" s="587">
        <v>3.052285653240001</v>
      </c>
      <c r="DD4" s="587">
        <v>3.052285653240001</v>
      </c>
      <c r="DE4" s="587">
        <v>3.052285653240001</v>
      </c>
      <c r="DF4" s="587">
        <v>3.052285653240001</v>
      </c>
      <c r="DG4" s="587">
        <v>3.052285653240001</v>
      </c>
      <c r="DH4" s="587">
        <v>0.0</v>
      </c>
      <c r="DI4" s="587">
        <v>0.0</v>
      </c>
      <c r="DJ4" s="587">
        <v>0.0</v>
      </c>
      <c r="DK4" s="587">
        <v>0.0</v>
      </c>
      <c r="DL4" s="587">
        <v>0.0</v>
      </c>
      <c r="DM4" s="587">
        <v>2.0348571021600006</v>
      </c>
      <c r="DN4" s="587">
        <v>2.0348571021600006</v>
      </c>
      <c r="DO4" s="587">
        <v>3.052285653240001</v>
      </c>
      <c r="DP4" s="582">
        <v>3.052285653240001</v>
      </c>
      <c r="DQ4" s="582">
        <v>3.052285653240001</v>
      </c>
      <c r="DR4" s="582">
        <v>7.121999857560002</v>
      </c>
      <c r="DS4" s="582">
        <v>8.139428408640002</v>
      </c>
      <c r="DT4" s="582">
        <v>6.104571306480002</v>
      </c>
      <c r="DU4" s="582">
        <v>6.104571306480002</v>
      </c>
      <c r="DV4" s="582">
        <v>5.087142755400002</v>
      </c>
      <c r="DW4" s="582">
        <v>7.121999857560002</v>
      </c>
      <c r="DX4" s="582">
        <v>9.156856959720004</v>
      </c>
      <c r="DY4" s="582">
        <v>5.087142755400002</v>
      </c>
      <c r="DZ4" s="582">
        <v>4.069714204320001</v>
      </c>
      <c r="EA4" s="582">
        <v>5.087142755400002</v>
      </c>
      <c r="EB4" s="582">
        <v>7.121999857560002</v>
      </c>
      <c r="EC4" s="582">
        <v>7.121999857560002</v>
      </c>
      <c r="ED4" s="582">
        <v>6.104571306480002</v>
      </c>
      <c r="EE4" s="582">
        <v>4.069714204320001</v>
      </c>
      <c r="EF4" s="582">
        <v>4.069714204320001</v>
      </c>
      <c r="EG4" s="582">
        <v>6.104571306480002</v>
      </c>
      <c r="EH4" s="582">
        <v>5.087142755400002</v>
      </c>
      <c r="EI4" s="582">
        <v>5.087142755400002</v>
      </c>
      <c r="EJ4" s="582">
        <v>5.087142755400002</v>
      </c>
      <c r="EK4" s="582">
        <v>6.104571306480002</v>
      </c>
      <c r="EL4" s="582">
        <v>12.209142612960004</v>
      </c>
      <c r="EM4" s="582">
        <v>26.45314232808001</v>
      </c>
      <c r="EN4" s="582">
        <v>37.64485638996001</v>
      </c>
      <c r="EO4" s="582">
        <v>37.64485638996001</v>
      </c>
      <c r="EP4" s="582">
        <v>53.92371320724002</v>
      </c>
      <c r="EQ4" s="582">
        <v>88.51628394396003</v>
      </c>
      <c r="ER4" s="582">
        <v>110.89971206772005</v>
      </c>
      <c r="ES4" s="582">
        <v>138.37028294688005</v>
      </c>
      <c r="ET4" s="582">
        <v>179.06742499008007</v>
      </c>
      <c r="EU4" s="582">
        <v>257.40942342324007</v>
      </c>
      <c r="EV4" s="582">
        <v>317.4377079369601</v>
      </c>
      <c r="EW4" s="582">
        <v>345.9257073672001</v>
      </c>
      <c r="EX4" s="582">
        <v>397.81456347228016</v>
      </c>
      <c r="EY4" s="582">
        <v>538.2197035213202</v>
      </c>
      <c r="EZ4" s="582">
        <v>606.3874164436802</v>
      </c>
      <c r="FA4" s="582">
        <v>705.0779858984403</v>
      </c>
      <c r="FB4" s="582">
        <v>645.0497013847203</v>
      </c>
      <c r="FC4" s="582">
        <v>609.4397020969202</v>
      </c>
      <c r="FD4" s="582">
        <v>615.5442734034002</v>
      </c>
      <c r="FE4" s="582">
        <v>577.8994170134403</v>
      </c>
      <c r="FF4" s="582">
        <v>512.7839897443201</v>
      </c>
      <c r="FG4" s="582">
        <v>435.45941986224017</v>
      </c>
      <c r="FH4" s="582">
        <v>366.27427838880016</v>
      </c>
      <c r="FI4" s="582">
        <v>364.23942128664015</v>
      </c>
      <c r="FJ4" s="582">
        <v>489.3831330694802</v>
      </c>
      <c r="FK4" s="582">
        <v>524.9931323572802</v>
      </c>
      <c r="FL4" s="582">
        <v>572.8122742580402</v>
      </c>
      <c r="FM4" s="582">
        <v>587.0562739731603</v>
      </c>
      <c r="FN4" s="582">
        <v>625.7185589142002</v>
      </c>
      <c r="FO4" s="582">
        <v>597.2305594839602</v>
      </c>
      <c r="FP4" s="582">
        <v>615.5442734034002</v>
      </c>
      <c r="FR4" s="588">
        <f t="shared" ref="FR4:FR72" si="2">IF(INDIRECT(CELL("address",INDEX(C4:FQ4,MATCH(MAX($C$3:$FQ$3)-7,$C$3:$FQ$3,0))))=0,IF(INDIRECT(CELL("address",INDEX(C4:FQ4,MATCH(MAX($C$3:$FQ$3),$C$3:$FQ$3,0))))=0,0,1),(INDIRECT(CELL("address",INDEX(C4:FQ4,MATCH(MAX($C$3:$FQ$3),$C$3:$FQ$3,0))))-INDIRECT(CELL("address",INDEX(C4:FQ4,MATCH(MAX($C$3:$FQ$3)-7,$C$3:$FQ$3,0)))))/INDIRECT(CELL("address",INDEX(C4:FQ4,MATCH(MAX($C$3:$FQ$3)-7,$C$3:$FQ$3,0)))))</f>
        <v>0.6899441341</v>
      </c>
    </row>
    <row r="5">
      <c r="A5" s="5">
        <f t="shared" si="1"/>
        <v>2</v>
      </c>
      <c r="B5" s="584" t="s">
        <v>155</v>
      </c>
      <c r="C5" s="307">
        <v>139680.0</v>
      </c>
      <c r="D5" s="479"/>
      <c r="E5" s="479"/>
      <c r="F5" s="479"/>
      <c r="G5" s="479"/>
      <c r="H5" s="479"/>
      <c r="I5" s="479"/>
      <c r="J5" s="585"/>
      <c r="K5" s="585"/>
      <c r="L5" s="585"/>
      <c r="M5" s="585"/>
      <c r="N5" s="585"/>
      <c r="O5" s="585"/>
      <c r="P5" s="585"/>
      <c r="Q5" s="585"/>
      <c r="R5" s="586"/>
      <c r="S5" s="586"/>
      <c r="T5" s="586"/>
      <c r="U5" s="586"/>
      <c r="V5" s="586"/>
      <c r="W5" s="586"/>
      <c r="X5" s="586"/>
      <c r="Y5" s="586"/>
      <c r="Z5" s="586"/>
      <c r="AA5" s="586"/>
      <c r="AB5" s="586"/>
      <c r="AC5" s="586"/>
      <c r="AD5" s="586"/>
      <c r="AE5" s="586"/>
      <c r="AF5" s="586"/>
      <c r="AG5" s="586"/>
      <c r="AH5" s="586"/>
      <c r="AI5" s="587">
        <v>0.0</v>
      </c>
      <c r="AJ5" s="587">
        <v>0.0</v>
      </c>
      <c r="AK5" s="587">
        <v>0.0</v>
      </c>
      <c r="AL5" s="587">
        <v>0.0</v>
      </c>
      <c r="AM5" s="587">
        <v>0.0</v>
      </c>
      <c r="AN5" s="587">
        <v>0.0</v>
      </c>
      <c r="AO5" s="587">
        <v>0.0</v>
      </c>
      <c r="AP5" s="587">
        <v>0.0</v>
      </c>
      <c r="AQ5" s="587">
        <v>0.0</v>
      </c>
      <c r="AR5" s="587">
        <v>0.0</v>
      </c>
      <c r="AS5" s="587">
        <v>0.0</v>
      </c>
      <c r="AT5" s="587">
        <v>0.0</v>
      </c>
      <c r="AU5" s="587">
        <v>0.0</v>
      </c>
      <c r="AV5" s="587">
        <v>0.715922107674685</v>
      </c>
      <c r="AW5" s="587">
        <v>0.715922107674685</v>
      </c>
      <c r="AX5" s="587">
        <v>0.715922107674685</v>
      </c>
      <c r="AY5" s="587">
        <v>0.715922107674685</v>
      </c>
      <c r="AZ5" s="587">
        <v>0.715922107674685</v>
      </c>
      <c r="BA5" s="587">
        <v>0.715922107674685</v>
      </c>
      <c r="BB5" s="587">
        <v>0.715922107674685</v>
      </c>
      <c r="BC5" s="587">
        <v>0.0</v>
      </c>
      <c r="BD5" s="587">
        <v>0.0</v>
      </c>
      <c r="BE5" s="587">
        <v>0.0</v>
      </c>
      <c r="BF5" s="587">
        <v>0.715922107674685</v>
      </c>
      <c r="BG5" s="587">
        <v>1.43184421534937</v>
      </c>
      <c r="BH5" s="587">
        <v>1.43184421534937</v>
      </c>
      <c r="BI5" s="587">
        <v>2.147766323024055</v>
      </c>
      <c r="BJ5" s="587">
        <v>2.86368843069874</v>
      </c>
      <c r="BK5" s="587">
        <v>3.5796105383734247</v>
      </c>
      <c r="BL5" s="587">
        <v>5.72737686139748</v>
      </c>
      <c r="BM5" s="587">
        <v>7.8751431844215345</v>
      </c>
      <c r="BN5" s="587">
        <v>9.306987399770904</v>
      </c>
      <c r="BO5" s="587">
        <v>10.02290950744559</v>
      </c>
      <c r="BP5" s="587">
        <v>11.45475372279496</v>
      </c>
      <c r="BQ5" s="587">
        <v>12.170675830469644</v>
      </c>
      <c r="BR5" s="587">
        <v>16.466208476517753</v>
      </c>
      <c r="BS5" s="587">
        <v>15.034364261168385</v>
      </c>
      <c r="BT5" s="587">
        <v>15.034364261168385</v>
      </c>
      <c r="BU5" s="587">
        <v>16.466208476517753</v>
      </c>
      <c r="BV5" s="587">
        <v>17.18213058419244</v>
      </c>
      <c r="BW5" s="587">
        <v>15.750286368843069</v>
      </c>
      <c r="BX5" s="587">
        <v>15.750286368843069</v>
      </c>
      <c r="BY5" s="587">
        <v>11.45475372279496</v>
      </c>
      <c r="BZ5" s="587">
        <v>16.466208476517753</v>
      </c>
      <c r="CA5" s="587">
        <v>21.477663230240548</v>
      </c>
      <c r="CB5" s="587">
        <v>20.04581901489118</v>
      </c>
      <c r="CC5" s="587">
        <v>19.329896907216494</v>
      </c>
      <c r="CD5" s="587">
        <v>21.477663230240548</v>
      </c>
      <c r="CE5" s="587">
        <v>24.34135166093929</v>
      </c>
      <c r="CF5" s="587">
        <v>26.489117983963343</v>
      </c>
      <c r="CG5" s="587">
        <v>25.057273768613975</v>
      </c>
      <c r="CH5" s="587">
        <v>24.34135166093929</v>
      </c>
      <c r="CI5" s="587">
        <v>27.20504009163803</v>
      </c>
      <c r="CJ5" s="587">
        <v>27.20504009163803</v>
      </c>
      <c r="CK5" s="587">
        <v>25.77319587628866</v>
      </c>
      <c r="CL5" s="587">
        <v>25.057273768613975</v>
      </c>
      <c r="CM5" s="587">
        <v>26.489117983963343</v>
      </c>
      <c r="CN5" s="587">
        <v>26.489117983963343</v>
      </c>
      <c r="CO5" s="587">
        <v>26.489117983963343</v>
      </c>
      <c r="CP5" s="587">
        <v>27.20504009163803</v>
      </c>
      <c r="CQ5" s="587">
        <v>32.932416953035506</v>
      </c>
      <c r="CR5" s="587">
        <v>31.500572737686138</v>
      </c>
      <c r="CS5" s="587">
        <v>32.21649484536082</v>
      </c>
      <c r="CT5" s="587">
        <v>45.81901489117984</v>
      </c>
      <c r="CU5" s="587">
        <v>91.63802978235968</v>
      </c>
      <c r="CV5" s="587">
        <v>97.36540664375715</v>
      </c>
      <c r="CW5" s="587">
        <v>124.57044673539518</v>
      </c>
      <c r="CX5" s="587">
        <v>121.70675830469645</v>
      </c>
      <c r="CY5" s="587">
        <v>125.28636884306987</v>
      </c>
      <c r="CZ5" s="587">
        <v>127.43413516609392</v>
      </c>
      <c r="DA5" s="587">
        <v>117.41122565864833</v>
      </c>
      <c r="DB5" s="587">
        <v>72.30813287514319</v>
      </c>
      <c r="DC5" s="587">
        <v>59.42153493699885</v>
      </c>
      <c r="DD5" s="587">
        <v>29.352806414662084</v>
      </c>
      <c r="DE5" s="587">
        <v>27.920962199312715</v>
      </c>
      <c r="DF5" s="587">
        <v>25.057273768613975</v>
      </c>
      <c r="DG5" s="587">
        <v>20.04581901489118</v>
      </c>
      <c r="DH5" s="587">
        <v>17.18213058419244</v>
      </c>
      <c r="DI5" s="587">
        <v>15.034364261168385</v>
      </c>
      <c r="DJ5" s="587">
        <v>15.034364261168385</v>
      </c>
      <c r="DK5" s="587">
        <v>15.750286368843069</v>
      </c>
      <c r="DL5" s="587">
        <v>17.18213058419244</v>
      </c>
      <c r="DM5" s="587">
        <v>16.466208476517753</v>
      </c>
      <c r="DN5" s="587">
        <v>17.898052691867125</v>
      </c>
      <c r="DO5" s="587">
        <v>22.193585337915234</v>
      </c>
      <c r="DP5" s="582">
        <v>22.90950744558992</v>
      </c>
      <c r="DQ5" s="582">
        <v>106.67239404352806</v>
      </c>
      <c r="DR5" s="582">
        <v>107.38831615120274</v>
      </c>
      <c r="DS5" s="582">
        <v>109.5360824742268</v>
      </c>
      <c r="DT5" s="582">
        <v>111.68384879725086</v>
      </c>
      <c r="DU5" s="582">
        <v>115.97938144329896</v>
      </c>
      <c r="DV5" s="582">
        <v>110.96792668957617</v>
      </c>
      <c r="DW5" s="582">
        <v>114.54753722794959</v>
      </c>
      <c r="DX5" s="582">
        <v>34.36426116838488</v>
      </c>
      <c r="DY5" s="582">
        <v>32.932416953035506</v>
      </c>
      <c r="DZ5" s="582">
        <v>29.352806414662084</v>
      </c>
      <c r="EA5" s="582">
        <v>29.352806414662084</v>
      </c>
      <c r="EB5" s="582">
        <v>22.90950744558992</v>
      </c>
      <c r="EC5" s="582">
        <v>20.04581901489118</v>
      </c>
      <c r="ED5" s="582">
        <v>18.613974799541808</v>
      </c>
      <c r="EE5" s="582">
        <v>17.898052691867125</v>
      </c>
      <c r="EF5" s="582">
        <v>19.329896907216494</v>
      </c>
      <c r="EG5" s="582">
        <v>21.477663230240548</v>
      </c>
      <c r="EH5" s="582">
        <v>22.193585337915234</v>
      </c>
      <c r="EI5" s="582">
        <v>28.636884306987398</v>
      </c>
      <c r="EJ5" s="582">
        <v>33.64833906071019</v>
      </c>
      <c r="EK5" s="582">
        <v>31.500572737686138</v>
      </c>
      <c r="EL5" s="582">
        <v>31.500572737686138</v>
      </c>
      <c r="EM5" s="582">
        <v>37.227949599083615</v>
      </c>
      <c r="EN5" s="582">
        <v>41.52348224513173</v>
      </c>
      <c r="EO5" s="582">
        <v>38.65979381443299</v>
      </c>
      <c r="EP5" s="582">
        <v>45.81901489117984</v>
      </c>
      <c r="EQ5" s="582">
        <v>63.71706758304696</v>
      </c>
      <c r="ER5" s="582">
        <v>70.87628865979381</v>
      </c>
      <c r="ES5" s="582">
        <v>88.77434135166094</v>
      </c>
      <c r="ET5" s="582">
        <v>90.922107674685</v>
      </c>
      <c r="EU5" s="582">
        <v>104.524627720504</v>
      </c>
      <c r="EV5" s="582">
        <v>115.26345933562428</v>
      </c>
      <c r="EW5" s="582">
        <v>156.786941580756</v>
      </c>
      <c r="EX5" s="582">
        <v>171.1053837342497</v>
      </c>
      <c r="EY5" s="582">
        <v>208.33333333333331</v>
      </c>
      <c r="EZ5" s="582">
        <v>250.57273768613973</v>
      </c>
      <c r="FA5" s="582">
        <v>287.8006872852234</v>
      </c>
      <c r="FB5" s="582">
        <v>355.09736540664375</v>
      </c>
      <c r="FC5" s="582">
        <v>369.41580756013747</v>
      </c>
      <c r="FD5" s="582">
        <v>340.77892325315</v>
      </c>
      <c r="FE5" s="582">
        <v>351.51775486827034</v>
      </c>
      <c r="FF5" s="582">
        <v>442.4398625429553</v>
      </c>
      <c r="FG5" s="582">
        <v>485.3951890034364</v>
      </c>
      <c r="FH5" s="582">
        <v>549.828178694158</v>
      </c>
      <c r="FI5" s="582">
        <v>509.7365406643757</v>
      </c>
      <c r="FJ5" s="582">
        <v>572.0217640320733</v>
      </c>
      <c r="FK5" s="582">
        <v>599.2268041237113</v>
      </c>
      <c r="FL5" s="582">
        <v>668.6712485681558</v>
      </c>
      <c r="FM5" s="582">
        <v>636.454753722795</v>
      </c>
      <c r="FN5" s="582">
        <v>607.1019473081328</v>
      </c>
      <c r="FO5" s="582">
        <v>593.4994272623138</v>
      </c>
      <c r="FP5" s="582">
        <v>579.8969072164948</v>
      </c>
      <c r="FR5" s="588">
        <f t="shared" si="2"/>
        <v>0.1376404494</v>
      </c>
    </row>
    <row r="6">
      <c r="A6" s="5">
        <f t="shared" si="1"/>
        <v>3</v>
      </c>
      <c r="B6" s="584" t="s">
        <v>165</v>
      </c>
      <c r="C6" s="307">
        <v>51414.0</v>
      </c>
      <c r="D6" s="479"/>
      <c r="E6" s="479"/>
      <c r="F6" s="479"/>
      <c r="G6" s="479"/>
      <c r="H6" s="479"/>
      <c r="I6" s="479"/>
      <c r="J6" s="585"/>
      <c r="K6" s="585"/>
      <c r="L6" s="585"/>
      <c r="M6" s="585"/>
      <c r="N6" s="585"/>
      <c r="O6" s="585"/>
      <c r="P6" s="585"/>
      <c r="Q6" s="585"/>
      <c r="R6" s="586"/>
      <c r="S6" s="586"/>
      <c r="T6" s="586"/>
      <c r="U6" s="586"/>
      <c r="V6" s="586"/>
      <c r="W6" s="586"/>
      <c r="X6" s="586"/>
      <c r="Y6" s="586"/>
      <c r="Z6" s="586"/>
      <c r="AA6" s="586"/>
      <c r="AB6" s="586"/>
      <c r="AC6" s="586"/>
      <c r="AD6" s="586"/>
      <c r="AE6" s="586"/>
      <c r="AF6" s="586"/>
      <c r="AG6" s="586"/>
      <c r="AH6" s="586"/>
      <c r="AI6" s="587">
        <v>0.0</v>
      </c>
      <c r="AJ6" s="587">
        <v>0.0</v>
      </c>
      <c r="AK6" s="587">
        <v>0.0</v>
      </c>
      <c r="AL6" s="587">
        <v>0.0</v>
      </c>
      <c r="AM6" s="587">
        <v>0.0</v>
      </c>
      <c r="AN6" s="587">
        <v>0.0</v>
      </c>
      <c r="AO6" s="587">
        <v>0.0</v>
      </c>
      <c r="AP6" s="587">
        <v>0.0</v>
      </c>
      <c r="AQ6" s="587">
        <v>0.0</v>
      </c>
      <c r="AR6" s="587">
        <v>0.0</v>
      </c>
      <c r="AS6" s="587">
        <v>0.0</v>
      </c>
      <c r="AT6" s="587">
        <v>0.0</v>
      </c>
      <c r="AU6" s="587">
        <v>0.0</v>
      </c>
      <c r="AV6" s="587">
        <v>0.0</v>
      </c>
      <c r="AW6" s="587">
        <v>0.0</v>
      </c>
      <c r="AX6" s="587">
        <v>0.0</v>
      </c>
      <c r="AY6" s="587">
        <v>0.0</v>
      </c>
      <c r="AZ6" s="587">
        <v>0.0</v>
      </c>
      <c r="BA6" s="587">
        <v>0.0</v>
      </c>
      <c r="BB6" s="587">
        <v>0.0</v>
      </c>
      <c r="BC6" s="587">
        <v>0.0</v>
      </c>
      <c r="BD6" s="587">
        <v>0.0</v>
      </c>
      <c r="BE6" s="587">
        <v>0.0</v>
      </c>
      <c r="BF6" s="587">
        <v>1.944995526510289</v>
      </c>
      <c r="BG6" s="587">
        <v>1.944995526510289</v>
      </c>
      <c r="BH6" s="587">
        <v>1.944995526510289</v>
      </c>
      <c r="BI6" s="587">
        <v>1.944995526510289</v>
      </c>
      <c r="BJ6" s="587">
        <v>1.944995526510289</v>
      </c>
      <c r="BK6" s="587">
        <v>1.944995526510289</v>
      </c>
      <c r="BL6" s="587">
        <v>1.944995526510289</v>
      </c>
      <c r="BM6" s="587">
        <v>3.889991053020578</v>
      </c>
      <c r="BN6" s="587">
        <v>7.779982106041156</v>
      </c>
      <c r="BO6" s="587">
        <v>7.779982106041156</v>
      </c>
      <c r="BP6" s="587">
        <v>7.779982106041156</v>
      </c>
      <c r="BQ6" s="587">
        <v>15.559964212082312</v>
      </c>
      <c r="BR6" s="587">
        <v>23.339946318123467</v>
      </c>
      <c r="BS6" s="587">
        <v>23.339946318123467</v>
      </c>
      <c r="BT6" s="587">
        <v>19.44995526510289</v>
      </c>
      <c r="BU6" s="587">
        <v>15.559964212082312</v>
      </c>
      <c r="BV6" s="587">
        <v>15.559964212082312</v>
      </c>
      <c r="BW6" s="587">
        <v>15.559964212082312</v>
      </c>
      <c r="BX6" s="587">
        <v>9.724977632551445</v>
      </c>
      <c r="BY6" s="587">
        <v>1.944995526510289</v>
      </c>
      <c r="BZ6" s="587">
        <v>7.779982106041156</v>
      </c>
      <c r="CA6" s="587">
        <v>9.724977632551445</v>
      </c>
      <c r="CB6" s="587">
        <v>15.559964212082312</v>
      </c>
      <c r="CC6" s="587">
        <v>15.559964212082312</v>
      </c>
      <c r="CD6" s="587">
        <v>17.5049597385926</v>
      </c>
      <c r="CE6" s="587">
        <v>15.559964212082312</v>
      </c>
      <c r="CF6" s="587">
        <v>15.559964212082312</v>
      </c>
      <c r="CG6" s="587">
        <v>9.724977632551445</v>
      </c>
      <c r="CH6" s="587">
        <v>9.724977632551445</v>
      </c>
      <c r="CI6" s="587">
        <v>3.889991053020578</v>
      </c>
      <c r="CJ6" s="587">
        <v>3.889991053020578</v>
      </c>
      <c r="CK6" s="587">
        <v>3.889991053020578</v>
      </c>
      <c r="CL6" s="587">
        <v>5.834986579530867</v>
      </c>
      <c r="CM6" s="587">
        <v>5.834986579530867</v>
      </c>
      <c r="CN6" s="587">
        <v>5.834986579530867</v>
      </c>
      <c r="CO6" s="587">
        <v>3.889991053020578</v>
      </c>
      <c r="CP6" s="587">
        <v>3.889991053020578</v>
      </c>
      <c r="CQ6" s="587">
        <v>3.889991053020578</v>
      </c>
      <c r="CR6" s="587">
        <v>3.889991053020578</v>
      </c>
      <c r="CS6" s="587">
        <v>1.944995526510289</v>
      </c>
      <c r="CT6" s="587">
        <v>1.944995526510289</v>
      </c>
      <c r="CU6" s="587">
        <v>3.889991053020578</v>
      </c>
      <c r="CV6" s="587">
        <v>3.889991053020578</v>
      </c>
      <c r="CW6" s="587">
        <v>3.889991053020578</v>
      </c>
      <c r="CX6" s="587">
        <v>3.889991053020578</v>
      </c>
      <c r="CY6" s="587">
        <v>1.944995526510289</v>
      </c>
      <c r="CZ6" s="587">
        <v>1.944995526510289</v>
      </c>
      <c r="DA6" s="587">
        <v>3.889991053020578</v>
      </c>
      <c r="DB6" s="587">
        <v>1.944995526510289</v>
      </c>
      <c r="DC6" s="587">
        <v>3.889991053020578</v>
      </c>
      <c r="DD6" s="587">
        <v>3.889991053020578</v>
      </c>
      <c r="DE6" s="587">
        <v>3.889991053020578</v>
      </c>
      <c r="DF6" s="587">
        <v>3.889991053020578</v>
      </c>
      <c r="DG6" s="587">
        <v>3.889991053020578</v>
      </c>
      <c r="DH6" s="587">
        <v>1.944995526510289</v>
      </c>
      <c r="DI6" s="587">
        <v>3.889991053020578</v>
      </c>
      <c r="DJ6" s="587">
        <v>3.889991053020578</v>
      </c>
      <c r="DK6" s="587">
        <v>3.889991053020578</v>
      </c>
      <c r="DL6" s="587">
        <v>3.889991053020578</v>
      </c>
      <c r="DM6" s="587">
        <v>5.834986579530867</v>
      </c>
      <c r="DN6" s="587">
        <v>5.834986579530867</v>
      </c>
      <c r="DO6" s="587">
        <v>9.724977632551445</v>
      </c>
      <c r="DP6" s="582">
        <v>9.724977632551445</v>
      </c>
      <c r="DQ6" s="582">
        <v>7.779982106041156</v>
      </c>
      <c r="DR6" s="582">
        <v>11.669973159061733</v>
      </c>
      <c r="DS6" s="582">
        <v>13.614968685572022</v>
      </c>
      <c r="DT6" s="582">
        <v>11.669973159061733</v>
      </c>
      <c r="DU6" s="582">
        <v>13.614968685572022</v>
      </c>
      <c r="DV6" s="582">
        <v>9.724977632551445</v>
      </c>
      <c r="DW6" s="582">
        <v>9.724977632551445</v>
      </c>
      <c r="DX6" s="582">
        <v>9.724977632551445</v>
      </c>
      <c r="DY6" s="582">
        <v>7.779982106041156</v>
      </c>
      <c r="DZ6" s="582">
        <v>5.834986579530867</v>
      </c>
      <c r="EA6" s="582">
        <v>5.834986579530867</v>
      </c>
      <c r="EB6" s="582">
        <v>3.889991053020578</v>
      </c>
      <c r="EC6" s="582">
        <v>3.889991053020578</v>
      </c>
      <c r="ED6" s="582">
        <v>1.944995526510289</v>
      </c>
      <c r="EE6" s="582">
        <v>3.889991053020578</v>
      </c>
      <c r="EF6" s="582">
        <v>3.889991053020578</v>
      </c>
      <c r="EG6" s="582">
        <v>5.834986579530867</v>
      </c>
      <c r="EH6" s="582">
        <v>5.834986579530867</v>
      </c>
      <c r="EI6" s="582">
        <v>13.614968685572022</v>
      </c>
      <c r="EJ6" s="582">
        <v>15.559964212082312</v>
      </c>
      <c r="EK6" s="582">
        <v>17.5049597385926</v>
      </c>
      <c r="EL6" s="582">
        <v>15.559964212082312</v>
      </c>
      <c r="EM6" s="582">
        <v>21.394950791613176</v>
      </c>
      <c r="EN6" s="582">
        <v>23.339946318123467</v>
      </c>
      <c r="EO6" s="582">
        <v>27.229937371144043</v>
      </c>
      <c r="EP6" s="582">
        <v>23.339946318123467</v>
      </c>
      <c r="EQ6" s="582">
        <v>29.174932897654333</v>
      </c>
      <c r="ER6" s="582">
        <v>33.06492395067491</v>
      </c>
      <c r="ES6" s="582">
        <v>44.73489710973664</v>
      </c>
      <c r="ET6" s="582">
        <v>46.67989263624693</v>
      </c>
      <c r="EU6" s="582">
        <v>64.18485237483954</v>
      </c>
      <c r="EV6" s="582">
        <v>79.74481658692184</v>
      </c>
      <c r="EW6" s="582">
        <v>108.91974948457617</v>
      </c>
      <c r="EX6" s="582">
        <v>116.69973159061733</v>
      </c>
      <c r="EY6" s="582">
        <v>151.70965106780253</v>
      </c>
      <c r="EZ6" s="582">
        <v>176.99459291243627</v>
      </c>
      <c r="FA6" s="582">
        <v>237.28945423425523</v>
      </c>
      <c r="FB6" s="582">
        <v>235.34445870774496</v>
      </c>
      <c r="FC6" s="582">
        <v>272.29937371144047</v>
      </c>
      <c r="FD6" s="582">
        <v>248.959427393317</v>
      </c>
      <c r="FE6" s="582">
        <v>289.804333450033</v>
      </c>
      <c r="FF6" s="582">
        <v>285.9143423970125</v>
      </c>
      <c r="FG6" s="582">
        <v>318.97926634768737</v>
      </c>
      <c r="FH6" s="582">
        <v>318.97926634768737</v>
      </c>
      <c r="FI6" s="582">
        <v>317.0342708211771</v>
      </c>
      <c r="FJ6" s="582">
        <v>317.0342708211771</v>
      </c>
      <c r="FK6" s="582">
        <v>420.11903372622237</v>
      </c>
      <c r="FL6" s="582">
        <v>478.46889952153106</v>
      </c>
      <c r="FM6" s="582">
        <v>560.1587116349632</v>
      </c>
      <c r="FN6" s="582">
        <v>527.0937876842883</v>
      </c>
      <c r="FO6" s="582">
        <v>542.6537518963706</v>
      </c>
      <c r="FP6" s="582">
        <v>556.2687205819426</v>
      </c>
      <c r="FR6" s="588">
        <f t="shared" si="2"/>
        <v>0.754601227</v>
      </c>
    </row>
    <row r="7">
      <c r="A7" s="5">
        <f t="shared" si="1"/>
        <v>4</v>
      </c>
      <c r="B7" s="584" t="s">
        <v>109</v>
      </c>
      <c r="C7" s="307">
        <v>31757.0</v>
      </c>
      <c r="D7" s="479"/>
      <c r="E7" s="479"/>
      <c r="F7" s="479"/>
      <c r="G7" s="479"/>
      <c r="H7" s="479"/>
      <c r="I7" s="479"/>
      <c r="J7" s="585"/>
      <c r="K7" s="585"/>
      <c r="L7" s="585"/>
      <c r="M7" s="585"/>
      <c r="N7" s="585"/>
      <c r="O7" s="585"/>
      <c r="P7" s="585"/>
      <c r="Q7" s="585"/>
      <c r="R7" s="586"/>
      <c r="S7" s="586"/>
      <c r="T7" s="586"/>
      <c r="U7" s="586"/>
      <c r="V7" s="586"/>
      <c r="W7" s="586"/>
      <c r="X7" s="586"/>
      <c r="Y7" s="586"/>
      <c r="Z7" s="586"/>
      <c r="AA7" s="586"/>
      <c r="AB7" s="586"/>
      <c r="AC7" s="586"/>
      <c r="AD7" s="586"/>
      <c r="AE7" s="586"/>
      <c r="AF7" s="586"/>
      <c r="AG7" s="586"/>
      <c r="AH7" s="586"/>
      <c r="AI7" s="587">
        <v>0.0</v>
      </c>
      <c r="AJ7" s="587">
        <v>0.0</v>
      </c>
      <c r="AK7" s="587">
        <v>0.0</v>
      </c>
      <c r="AL7" s="587">
        <v>0.0</v>
      </c>
      <c r="AM7" s="587">
        <v>0.0</v>
      </c>
      <c r="AN7" s="587">
        <v>0.0</v>
      </c>
      <c r="AO7" s="587">
        <v>0.0</v>
      </c>
      <c r="AP7" s="587">
        <v>6.297824101772837</v>
      </c>
      <c r="AQ7" s="587">
        <v>6.297824101772837</v>
      </c>
      <c r="AR7" s="587">
        <v>6.297824101772837</v>
      </c>
      <c r="AS7" s="587">
        <v>6.297824101772837</v>
      </c>
      <c r="AT7" s="587">
        <v>6.297824101772837</v>
      </c>
      <c r="AU7" s="587">
        <v>6.297824101772837</v>
      </c>
      <c r="AV7" s="587">
        <v>6.297824101772837</v>
      </c>
      <c r="AW7" s="587">
        <v>0.0</v>
      </c>
      <c r="AX7" s="587">
        <v>0.0</v>
      </c>
      <c r="AY7" s="587">
        <v>0.0</v>
      </c>
      <c r="AZ7" s="587">
        <v>0.0</v>
      </c>
      <c r="BA7" s="587">
        <v>0.0</v>
      </c>
      <c r="BB7" s="587">
        <v>0.0</v>
      </c>
      <c r="BC7" s="587">
        <v>0.0</v>
      </c>
      <c r="BD7" s="587">
        <v>0.0</v>
      </c>
      <c r="BE7" s="587">
        <v>0.0</v>
      </c>
      <c r="BF7" s="587">
        <v>0.0</v>
      </c>
      <c r="BG7" s="587">
        <v>0.0</v>
      </c>
      <c r="BH7" s="587">
        <v>0.0</v>
      </c>
      <c r="BI7" s="587">
        <v>0.0</v>
      </c>
      <c r="BJ7" s="587">
        <v>0.0</v>
      </c>
      <c r="BK7" s="587">
        <v>0.0</v>
      </c>
      <c r="BL7" s="587">
        <v>0.0</v>
      </c>
      <c r="BM7" s="587">
        <v>0.0</v>
      </c>
      <c r="BN7" s="587">
        <v>0.0</v>
      </c>
      <c r="BO7" s="587">
        <v>0.0</v>
      </c>
      <c r="BP7" s="587">
        <v>0.0</v>
      </c>
      <c r="BQ7" s="587">
        <v>0.0</v>
      </c>
      <c r="BR7" s="587">
        <v>3.1489120508864183</v>
      </c>
      <c r="BS7" s="587">
        <v>3.1489120508864183</v>
      </c>
      <c r="BT7" s="587">
        <v>6.297824101772837</v>
      </c>
      <c r="BU7" s="587">
        <v>6.297824101772837</v>
      </c>
      <c r="BV7" s="587">
        <v>6.297824101772837</v>
      </c>
      <c r="BW7" s="587">
        <v>6.297824101772837</v>
      </c>
      <c r="BX7" s="587">
        <v>6.297824101772837</v>
      </c>
      <c r="BY7" s="587">
        <v>3.1489120508864183</v>
      </c>
      <c r="BZ7" s="587">
        <v>3.1489120508864183</v>
      </c>
      <c r="CA7" s="587">
        <v>0.0</v>
      </c>
      <c r="CB7" s="587">
        <v>0.0</v>
      </c>
      <c r="CC7" s="587">
        <v>6.297824101772837</v>
      </c>
      <c r="CD7" s="587">
        <v>6.297824101772837</v>
      </c>
      <c r="CE7" s="587">
        <v>6.297824101772837</v>
      </c>
      <c r="CF7" s="587">
        <v>6.297824101772837</v>
      </c>
      <c r="CG7" s="587">
        <v>6.297824101772837</v>
      </c>
      <c r="CH7" s="587">
        <v>6.297824101772837</v>
      </c>
      <c r="CI7" s="587">
        <v>9.446736152659255</v>
      </c>
      <c r="CJ7" s="587">
        <v>3.1489120508864183</v>
      </c>
      <c r="CK7" s="587">
        <v>6.297824101772837</v>
      </c>
      <c r="CL7" s="587">
        <v>6.297824101772837</v>
      </c>
      <c r="CM7" s="587">
        <v>6.297824101772837</v>
      </c>
      <c r="CN7" s="587">
        <v>9.446736152659255</v>
      </c>
      <c r="CO7" s="587">
        <v>12.595648203545673</v>
      </c>
      <c r="CP7" s="587">
        <v>9.446736152659255</v>
      </c>
      <c r="CQ7" s="587">
        <v>9.446736152659255</v>
      </c>
      <c r="CR7" s="587">
        <v>9.446736152659255</v>
      </c>
      <c r="CS7" s="587">
        <v>12.595648203545673</v>
      </c>
      <c r="CT7" s="587">
        <v>15.744560254432093</v>
      </c>
      <c r="CU7" s="587">
        <v>15.744560254432093</v>
      </c>
      <c r="CV7" s="587">
        <v>15.744560254432093</v>
      </c>
      <c r="CW7" s="587">
        <v>15.744560254432093</v>
      </c>
      <c r="CX7" s="587">
        <v>15.744560254432093</v>
      </c>
      <c r="CY7" s="587">
        <v>18.89347230531851</v>
      </c>
      <c r="CZ7" s="587">
        <v>15.744560254432093</v>
      </c>
      <c r="DA7" s="587">
        <v>12.595648203545673</v>
      </c>
      <c r="DB7" s="587">
        <v>12.595648203545673</v>
      </c>
      <c r="DC7" s="587">
        <v>12.595648203545673</v>
      </c>
      <c r="DD7" s="587">
        <v>12.595648203545673</v>
      </c>
      <c r="DE7" s="587">
        <v>12.595648203545673</v>
      </c>
      <c r="DF7" s="587">
        <v>6.297824101772837</v>
      </c>
      <c r="DG7" s="587">
        <v>12.595648203545673</v>
      </c>
      <c r="DH7" s="587">
        <v>15.744560254432093</v>
      </c>
      <c r="DI7" s="587">
        <v>15.744560254432093</v>
      </c>
      <c r="DJ7" s="587">
        <v>18.89347230531851</v>
      </c>
      <c r="DK7" s="587">
        <v>22.04238435620493</v>
      </c>
      <c r="DL7" s="587">
        <v>25.191296407091347</v>
      </c>
      <c r="DM7" s="587">
        <v>25.191296407091347</v>
      </c>
      <c r="DN7" s="587">
        <v>25.191296407091347</v>
      </c>
      <c r="DO7" s="587">
        <v>22.04238435620493</v>
      </c>
      <c r="DP7" s="582">
        <v>28.340208457977766</v>
      </c>
      <c r="DQ7" s="582">
        <v>22.04238435620493</v>
      </c>
      <c r="DR7" s="582">
        <v>18.89347230531851</v>
      </c>
      <c r="DS7" s="582">
        <v>15.744560254432093</v>
      </c>
      <c r="DT7" s="582">
        <v>15.744560254432093</v>
      </c>
      <c r="DU7" s="582">
        <v>9.446736152659255</v>
      </c>
      <c r="DV7" s="582">
        <v>9.446736152659255</v>
      </c>
      <c r="DW7" s="582">
        <v>9.446736152659255</v>
      </c>
      <c r="DX7" s="582">
        <v>12.595648203545673</v>
      </c>
      <c r="DY7" s="582">
        <v>12.595648203545673</v>
      </c>
      <c r="DZ7" s="582">
        <v>12.595648203545673</v>
      </c>
      <c r="EA7" s="582">
        <v>15.744560254432093</v>
      </c>
      <c r="EB7" s="582">
        <v>22.04238435620493</v>
      </c>
      <c r="EC7" s="582">
        <v>22.04238435620493</v>
      </c>
      <c r="ED7" s="582">
        <v>18.89347230531851</v>
      </c>
      <c r="EE7" s="582">
        <v>15.744560254432093</v>
      </c>
      <c r="EF7" s="582">
        <v>15.744560254432093</v>
      </c>
      <c r="EG7" s="582">
        <v>15.744560254432093</v>
      </c>
      <c r="EH7" s="582">
        <v>12.595648203545673</v>
      </c>
      <c r="EI7" s="582">
        <v>6.297824101772837</v>
      </c>
      <c r="EJ7" s="582">
        <v>6.297824101772837</v>
      </c>
      <c r="EK7" s="582">
        <v>0.0</v>
      </c>
      <c r="EL7" s="582">
        <v>0.0</v>
      </c>
      <c r="EM7" s="582">
        <v>0.0</v>
      </c>
      <c r="EN7" s="582">
        <v>6.297824101772837</v>
      </c>
      <c r="EO7" s="582">
        <v>6.297824101772837</v>
      </c>
      <c r="EP7" s="582">
        <v>9.446736152659255</v>
      </c>
      <c r="EQ7" s="582">
        <v>15.744560254432093</v>
      </c>
      <c r="ER7" s="582">
        <v>15.744560254432093</v>
      </c>
      <c r="ES7" s="582">
        <v>22.04238435620493</v>
      </c>
      <c r="ET7" s="582">
        <v>22.04238435620493</v>
      </c>
      <c r="EU7" s="582">
        <v>22.04238435620493</v>
      </c>
      <c r="EV7" s="582">
        <v>25.191296407091347</v>
      </c>
      <c r="EW7" s="582">
        <v>28.340208457977766</v>
      </c>
      <c r="EX7" s="582">
        <v>25.191296407091347</v>
      </c>
      <c r="EY7" s="582">
        <v>37.78694461063702</v>
      </c>
      <c r="EZ7" s="582">
        <v>47.23368076329628</v>
      </c>
      <c r="FA7" s="582">
        <v>100.76518562836539</v>
      </c>
      <c r="FB7" s="582">
        <v>100.76518562836539</v>
      </c>
      <c r="FC7" s="582">
        <v>122.80756998457032</v>
      </c>
      <c r="FD7" s="582">
        <v>135.403218188116</v>
      </c>
      <c r="FE7" s="582">
        <v>192.08363510407153</v>
      </c>
      <c r="FF7" s="582">
        <v>236.1684038164814</v>
      </c>
      <c r="FG7" s="582">
        <v>295.99773278332333</v>
      </c>
      <c r="FH7" s="582">
        <v>295.99773278332333</v>
      </c>
      <c r="FI7" s="582">
        <v>409.3585666152344</v>
      </c>
      <c r="FJ7" s="582">
        <v>503.825928141827</v>
      </c>
      <c r="FK7" s="582">
        <v>579.399817363101</v>
      </c>
      <c r="FL7" s="582">
        <v>579.399817363101</v>
      </c>
      <c r="FM7" s="582">
        <v>604.5911137701924</v>
      </c>
      <c r="FN7" s="582">
        <v>547.9106968542368</v>
      </c>
      <c r="FO7" s="582">
        <v>551.0596089051232</v>
      </c>
      <c r="FP7" s="582">
        <v>447.1455112258714</v>
      </c>
      <c r="FR7" s="588">
        <f t="shared" si="2"/>
        <v>0.09230769231</v>
      </c>
    </row>
    <row r="8">
      <c r="A8" s="5">
        <f t="shared" si="1"/>
        <v>5</v>
      </c>
      <c r="B8" s="589" t="s">
        <v>102</v>
      </c>
      <c r="C8" s="590">
        <v>1110000.0</v>
      </c>
      <c r="D8" s="591"/>
      <c r="E8" s="591"/>
      <c r="F8" s="591"/>
      <c r="G8" s="591"/>
      <c r="H8" s="591"/>
      <c r="I8" s="591"/>
      <c r="J8" s="592"/>
      <c r="K8" s="592"/>
      <c r="L8" s="592"/>
      <c r="M8" s="592"/>
      <c r="N8" s="592"/>
      <c r="O8" s="592"/>
      <c r="P8" s="592"/>
      <c r="Q8" s="592"/>
      <c r="R8" s="593"/>
      <c r="S8" s="593"/>
      <c r="T8" s="593"/>
      <c r="U8" s="593"/>
      <c r="V8" s="593"/>
      <c r="W8" s="593"/>
      <c r="X8" s="593"/>
      <c r="Y8" s="593"/>
      <c r="Z8" s="593"/>
      <c r="AA8" s="593"/>
      <c r="AB8" s="593"/>
      <c r="AC8" s="593"/>
      <c r="AD8" s="593"/>
      <c r="AE8" s="593"/>
      <c r="AF8" s="593"/>
      <c r="AG8" s="593"/>
      <c r="AH8" s="593"/>
      <c r="AI8" s="594">
        <v>0.0900900900900901</v>
      </c>
      <c r="AJ8" s="594">
        <v>0.6306306306306306</v>
      </c>
      <c r="AK8" s="594">
        <v>1.3513513513513513</v>
      </c>
      <c r="AL8" s="594">
        <v>1.5315315315315317</v>
      </c>
      <c r="AM8" s="594">
        <v>1.981981981981982</v>
      </c>
      <c r="AN8" s="594">
        <v>2.2522522522522523</v>
      </c>
      <c r="AO8" s="594">
        <v>2.882882882882883</v>
      </c>
      <c r="AP8" s="594">
        <v>3.3333333333333335</v>
      </c>
      <c r="AQ8" s="594">
        <v>3.0630630630630633</v>
      </c>
      <c r="AR8" s="594">
        <v>2.5225225225225225</v>
      </c>
      <c r="AS8" s="594">
        <v>2.4324324324324325</v>
      </c>
      <c r="AT8" s="594">
        <v>2.1621621621621623</v>
      </c>
      <c r="AU8" s="594">
        <v>2.1621621621621623</v>
      </c>
      <c r="AV8" s="594">
        <v>1.8918918918918919</v>
      </c>
      <c r="AW8" s="594">
        <v>2.1621621621621623</v>
      </c>
      <c r="AX8" s="594">
        <v>2.2522522522522523</v>
      </c>
      <c r="AY8" s="594">
        <v>2.5225225225225225</v>
      </c>
      <c r="AZ8" s="594">
        <v>2.7027027027027026</v>
      </c>
      <c r="BA8" s="594">
        <v>2.6126126126126126</v>
      </c>
      <c r="BB8" s="594">
        <v>2.5225225225225225</v>
      </c>
      <c r="BC8" s="594">
        <v>2.9729729729729732</v>
      </c>
      <c r="BD8" s="594">
        <v>3.2432432432432434</v>
      </c>
      <c r="BE8" s="594">
        <v>3.5135135135135136</v>
      </c>
      <c r="BF8" s="594">
        <v>4.684684684684685</v>
      </c>
      <c r="BG8" s="594">
        <v>7.657657657657658</v>
      </c>
      <c r="BH8" s="594">
        <v>8.91891891891892</v>
      </c>
      <c r="BI8" s="594">
        <v>9.36936936936937</v>
      </c>
      <c r="BJ8" s="594">
        <v>12.792792792792794</v>
      </c>
      <c r="BK8" s="594">
        <v>13.783783783783784</v>
      </c>
      <c r="BL8" s="594">
        <v>16.576576576576578</v>
      </c>
      <c r="BM8" s="594">
        <v>18.37837837837838</v>
      </c>
      <c r="BN8" s="594">
        <v>18.91891891891892</v>
      </c>
      <c r="BO8" s="594">
        <v>20.99099099099099</v>
      </c>
      <c r="BP8" s="594">
        <v>21.98198198198198</v>
      </c>
      <c r="BQ8" s="594">
        <v>21.53153153153153</v>
      </c>
      <c r="BR8" s="594">
        <v>27.207207207207208</v>
      </c>
      <c r="BS8" s="594">
        <v>27.117117117117118</v>
      </c>
      <c r="BT8" s="594">
        <v>29.72972972972973</v>
      </c>
      <c r="BU8" s="594">
        <v>31.71171171171171</v>
      </c>
      <c r="BV8" s="594">
        <v>31.62162162162162</v>
      </c>
      <c r="BW8" s="594">
        <v>32.7027027027027</v>
      </c>
      <c r="BX8" s="594">
        <v>35.22522522522522</v>
      </c>
      <c r="BY8" s="594">
        <v>31.53153153153153</v>
      </c>
      <c r="BZ8" s="594">
        <v>34.234234234234236</v>
      </c>
      <c r="CA8" s="594">
        <v>32.612612612612615</v>
      </c>
      <c r="CB8" s="594">
        <v>31.35135135135135</v>
      </c>
      <c r="CC8" s="594">
        <v>29.00900900900901</v>
      </c>
      <c r="CD8" s="594">
        <v>27.92792792792793</v>
      </c>
      <c r="CE8" s="594">
        <v>23.783783783783786</v>
      </c>
      <c r="CF8" s="594">
        <v>24.684684684684687</v>
      </c>
      <c r="CG8" s="594">
        <v>20.9009009009009</v>
      </c>
      <c r="CH8" s="594">
        <v>18.91891891891892</v>
      </c>
      <c r="CI8" s="594">
        <v>17.207207207207208</v>
      </c>
      <c r="CJ8" s="594">
        <v>17.65765765765766</v>
      </c>
      <c r="CK8" s="594">
        <v>16.846846846846848</v>
      </c>
      <c r="CL8" s="594">
        <v>17.2972972972973</v>
      </c>
      <c r="CM8" s="594">
        <v>13.963963963963964</v>
      </c>
      <c r="CN8" s="594">
        <v>12.792792792792794</v>
      </c>
      <c r="CO8" s="594">
        <v>11.801801801801803</v>
      </c>
      <c r="CP8" s="594">
        <v>10.72072072072072</v>
      </c>
      <c r="CQ8" s="594">
        <v>10.09009009009009</v>
      </c>
      <c r="CR8" s="594">
        <v>9.54954954954955</v>
      </c>
      <c r="CS8" s="594">
        <v>7.747747747747748</v>
      </c>
      <c r="CT8" s="594">
        <v>7.747747747747748</v>
      </c>
      <c r="CU8" s="594">
        <v>8.288288288288289</v>
      </c>
      <c r="CV8" s="594">
        <v>8.558558558558559</v>
      </c>
      <c r="CW8" s="594">
        <v>9.72972972972973</v>
      </c>
      <c r="CX8" s="594">
        <v>9.72972972972973</v>
      </c>
      <c r="CY8" s="594">
        <v>10.18018018018018</v>
      </c>
      <c r="CZ8" s="594">
        <v>11.35135135135135</v>
      </c>
      <c r="DA8" s="594">
        <v>12.162162162162163</v>
      </c>
      <c r="DB8" s="594">
        <v>12.162162162162163</v>
      </c>
      <c r="DC8" s="594">
        <v>11.531531531531533</v>
      </c>
      <c r="DD8" s="594">
        <v>9.00900900900901</v>
      </c>
      <c r="DE8" s="594">
        <v>9.18918918918919</v>
      </c>
      <c r="DF8" s="594">
        <v>8.91891891891892</v>
      </c>
      <c r="DG8" s="594">
        <v>8.64864864864865</v>
      </c>
      <c r="DH8" s="594">
        <v>7.207207207207207</v>
      </c>
      <c r="DI8" s="594">
        <v>6.576576576576577</v>
      </c>
      <c r="DJ8" s="594">
        <v>6.486486486486487</v>
      </c>
      <c r="DK8" s="594">
        <v>7.5675675675675675</v>
      </c>
      <c r="DL8" s="594">
        <v>7.297297297297297</v>
      </c>
      <c r="DM8" s="594">
        <v>7.207207207207207</v>
      </c>
      <c r="DN8" s="594">
        <v>6.576576576576577</v>
      </c>
      <c r="DO8" s="594">
        <v>6.756756756756757</v>
      </c>
      <c r="DP8" s="595">
        <v>6.396396396396397</v>
      </c>
      <c r="DQ8" s="595">
        <v>5.855855855855856</v>
      </c>
      <c r="DR8" s="595">
        <v>5.315315315315315</v>
      </c>
      <c r="DS8" s="595">
        <v>5.405405405405405</v>
      </c>
      <c r="DT8" s="595">
        <v>5.225225225225225</v>
      </c>
      <c r="DU8" s="595">
        <v>4.864864864864865</v>
      </c>
      <c r="DV8" s="595">
        <v>5.225225225225225</v>
      </c>
      <c r="DW8" s="595">
        <v>7.5675675675675675</v>
      </c>
      <c r="DX8" s="595">
        <v>9.36936936936937</v>
      </c>
      <c r="DY8" s="595">
        <v>9.36936936936937</v>
      </c>
      <c r="DZ8" s="595">
        <v>10.27027027027027</v>
      </c>
      <c r="EA8" s="595">
        <v>10.63063063063063</v>
      </c>
      <c r="EB8" s="595">
        <v>13.153153153153154</v>
      </c>
      <c r="EC8" s="595">
        <v>15.135135135135135</v>
      </c>
      <c r="ED8" s="595">
        <v>17.207207207207208</v>
      </c>
      <c r="EE8" s="595">
        <v>20.63063063063063</v>
      </c>
      <c r="EF8" s="595">
        <v>26.666666666666668</v>
      </c>
      <c r="EG8" s="595">
        <v>29.72972972972973</v>
      </c>
      <c r="EH8" s="595">
        <v>33.6036036036036</v>
      </c>
      <c r="EI8" s="595">
        <v>41.62162162162162</v>
      </c>
      <c r="EJ8" s="595">
        <v>54.5045045045045</v>
      </c>
      <c r="EK8" s="595">
        <v>66.3963963963964</v>
      </c>
      <c r="EL8" s="595">
        <v>78.46846846846847</v>
      </c>
      <c r="EM8" s="595">
        <v>90.990990990991</v>
      </c>
      <c r="EN8" s="595">
        <v>102.52252252252252</v>
      </c>
      <c r="EO8" s="595">
        <v>105.67567567567568</v>
      </c>
      <c r="EP8" s="595">
        <v>120.63063063063063</v>
      </c>
      <c r="EQ8" s="595">
        <v>138.91891891891893</v>
      </c>
      <c r="ER8" s="595">
        <v>146.75675675675677</v>
      </c>
      <c r="ES8" s="595">
        <v>177.65765765765767</v>
      </c>
      <c r="ET8" s="595">
        <v>233.6936936936937</v>
      </c>
      <c r="EU8" s="595">
        <v>257.83783783783787</v>
      </c>
      <c r="EV8" s="595">
        <v>269.1891891891892</v>
      </c>
      <c r="EW8" s="595">
        <v>296.5765765765766</v>
      </c>
      <c r="EX8" s="595">
        <v>336.1261261261261</v>
      </c>
      <c r="EY8" s="595">
        <v>389.00900900900905</v>
      </c>
      <c r="EZ8" s="595">
        <v>401.89189189189193</v>
      </c>
      <c r="FA8" s="595">
        <v>376.7567567567568</v>
      </c>
      <c r="FB8" s="595">
        <v>379.8198198198198</v>
      </c>
      <c r="FC8" s="595">
        <v>398.1081081081081</v>
      </c>
      <c r="FD8" s="595">
        <v>403.2432432432432</v>
      </c>
      <c r="FE8" s="595">
        <v>399.09909909909913</v>
      </c>
      <c r="FF8" s="595">
        <v>396.036036036036</v>
      </c>
      <c r="FG8" s="595">
        <v>399.8198198198198</v>
      </c>
      <c r="FH8" s="595">
        <v>418.3783783783784</v>
      </c>
      <c r="FI8" s="595">
        <v>414.05405405405406</v>
      </c>
      <c r="FJ8" s="595">
        <v>421.0810810810811</v>
      </c>
      <c r="FK8" s="595">
        <v>415.94594594594594</v>
      </c>
      <c r="FL8" s="595">
        <v>427.47747747747746</v>
      </c>
      <c r="FM8" s="595">
        <v>422.6126126126126</v>
      </c>
      <c r="FN8" s="595">
        <v>417.92792792792795</v>
      </c>
      <c r="FO8" s="595">
        <v>403.51351351351354</v>
      </c>
      <c r="FP8" s="595">
        <v>391.8018018018018</v>
      </c>
      <c r="FQ8" s="593"/>
      <c r="FR8" s="596">
        <f t="shared" si="2"/>
        <v>-0.05374238468</v>
      </c>
      <c r="FS8" s="593"/>
      <c r="FT8" s="593"/>
      <c r="FU8" s="593"/>
      <c r="FV8" s="593"/>
      <c r="FW8" s="593"/>
      <c r="FX8" s="593"/>
      <c r="FY8" s="593"/>
      <c r="FZ8" s="593"/>
      <c r="GA8" s="593"/>
      <c r="GB8" s="593"/>
      <c r="GC8" s="593"/>
      <c r="GD8" s="597"/>
    </row>
    <row r="9">
      <c r="A9" s="5">
        <f t="shared" si="1"/>
        <v>6</v>
      </c>
      <c r="B9" s="584" t="s">
        <v>133</v>
      </c>
      <c r="C9" s="307">
        <v>80419.0</v>
      </c>
      <c r="D9" s="479"/>
      <c r="E9" s="479"/>
      <c r="F9" s="479"/>
      <c r="G9" s="479"/>
      <c r="H9" s="479"/>
      <c r="I9" s="479"/>
      <c r="J9" s="585"/>
      <c r="K9" s="585"/>
      <c r="L9" s="585"/>
      <c r="M9" s="585"/>
      <c r="N9" s="585"/>
      <c r="O9" s="585"/>
      <c r="P9" s="585"/>
      <c r="Q9" s="585"/>
      <c r="R9" s="586"/>
      <c r="S9" s="586"/>
      <c r="T9" s="586"/>
      <c r="U9" s="586"/>
      <c r="V9" s="586"/>
      <c r="W9" s="586"/>
      <c r="X9" s="586"/>
      <c r="Y9" s="586"/>
      <c r="Z9" s="586"/>
      <c r="AA9" s="586"/>
      <c r="AB9" s="586"/>
      <c r="AC9" s="586"/>
      <c r="AD9" s="586"/>
      <c r="AE9" s="586"/>
      <c r="AF9" s="586"/>
      <c r="AG9" s="586"/>
      <c r="AH9" s="586"/>
      <c r="AI9" s="587">
        <v>0.0</v>
      </c>
      <c r="AJ9" s="587">
        <v>0.0</v>
      </c>
      <c r="AK9" s="587">
        <v>0.0</v>
      </c>
      <c r="AL9" s="587">
        <v>0.0</v>
      </c>
      <c r="AM9" s="587">
        <v>0.0</v>
      </c>
      <c r="AN9" s="587">
        <v>0.0</v>
      </c>
      <c r="AO9" s="587">
        <v>0.0</v>
      </c>
      <c r="AP9" s="587">
        <v>0.0</v>
      </c>
      <c r="AQ9" s="587">
        <v>0.0</v>
      </c>
      <c r="AR9" s="587">
        <v>0.0</v>
      </c>
      <c r="AS9" s="587">
        <v>0.0</v>
      </c>
      <c r="AT9" s="587">
        <v>0.0</v>
      </c>
      <c r="AU9" s="587">
        <v>0.0</v>
      </c>
      <c r="AV9" s="587">
        <v>0.0</v>
      </c>
      <c r="AW9" s="587">
        <v>0.0</v>
      </c>
      <c r="AX9" s="587">
        <v>0.0</v>
      </c>
      <c r="AY9" s="587">
        <v>0.0</v>
      </c>
      <c r="AZ9" s="587">
        <v>0.0</v>
      </c>
      <c r="BA9" s="587">
        <v>0.0</v>
      </c>
      <c r="BB9" s="587">
        <v>0.0</v>
      </c>
      <c r="BC9" s="587">
        <v>0.0</v>
      </c>
      <c r="BD9" s="587">
        <v>1.2434872356035267</v>
      </c>
      <c r="BE9" s="587">
        <v>1.2434872356035267</v>
      </c>
      <c r="BF9" s="587">
        <v>1.2434872356035267</v>
      </c>
      <c r="BG9" s="587">
        <v>1.2434872356035267</v>
      </c>
      <c r="BH9" s="587">
        <v>1.2434872356035267</v>
      </c>
      <c r="BI9" s="587">
        <v>1.2434872356035267</v>
      </c>
      <c r="BJ9" s="587">
        <v>1.2434872356035267</v>
      </c>
      <c r="BK9" s="587">
        <v>0.0</v>
      </c>
      <c r="BL9" s="587">
        <v>1.2434872356035267</v>
      </c>
      <c r="BM9" s="587">
        <v>1.2434872356035267</v>
      </c>
      <c r="BN9" s="587">
        <v>2.4869744712070534</v>
      </c>
      <c r="BO9" s="587">
        <v>2.4869744712070534</v>
      </c>
      <c r="BP9" s="587">
        <v>2.4869744712070534</v>
      </c>
      <c r="BQ9" s="587">
        <v>3.73046170681058</v>
      </c>
      <c r="BR9" s="587">
        <v>4.973948942414107</v>
      </c>
      <c r="BS9" s="587">
        <v>6.217436178017633</v>
      </c>
      <c r="BT9" s="587">
        <v>9.947897884828214</v>
      </c>
      <c r="BU9" s="587">
        <v>9.947897884828214</v>
      </c>
      <c r="BV9" s="587">
        <v>11.19138512043174</v>
      </c>
      <c r="BW9" s="587">
        <v>12.434872356035266</v>
      </c>
      <c r="BX9" s="587">
        <v>11.19138512043174</v>
      </c>
      <c r="BY9" s="587">
        <v>11.19138512043174</v>
      </c>
      <c r="BZ9" s="587">
        <v>14.92184682724232</v>
      </c>
      <c r="CA9" s="587">
        <v>11.19138512043174</v>
      </c>
      <c r="CB9" s="587">
        <v>11.19138512043174</v>
      </c>
      <c r="CC9" s="587">
        <v>9.947897884828214</v>
      </c>
      <c r="CD9" s="587">
        <v>8.704410649224686</v>
      </c>
      <c r="CE9" s="587">
        <v>9.947897884828214</v>
      </c>
      <c r="CF9" s="587">
        <v>8.704410649224686</v>
      </c>
      <c r="CG9" s="587">
        <v>2.4869744712070534</v>
      </c>
      <c r="CH9" s="587">
        <v>3.73046170681058</v>
      </c>
      <c r="CI9" s="587">
        <v>2.4869744712070534</v>
      </c>
      <c r="CJ9" s="587">
        <v>3.73046170681058</v>
      </c>
      <c r="CK9" s="587">
        <v>3.73046170681058</v>
      </c>
      <c r="CL9" s="587">
        <v>2.4869744712070534</v>
      </c>
      <c r="CM9" s="587">
        <v>13.678359591638792</v>
      </c>
      <c r="CN9" s="587">
        <v>14.92184682724232</v>
      </c>
      <c r="CO9" s="587">
        <v>13.678359591638792</v>
      </c>
      <c r="CP9" s="587">
        <v>16.165334062845847</v>
      </c>
      <c r="CQ9" s="587">
        <v>14.92184682724232</v>
      </c>
      <c r="CR9" s="587">
        <v>14.92184682724232</v>
      </c>
      <c r="CS9" s="587">
        <v>14.92184682724232</v>
      </c>
      <c r="CT9" s="587">
        <v>19.895795769656427</v>
      </c>
      <c r="CU9" s="587">
        <v>21.13928300525995</v>
      </c>
      <c r="CV9" s="587">
        <v>21.13928300525995</v>
      </c>
      <c r="CW9" s="587">
        <v>18.6523085340529</v>
      </c>
      <c r="CX9" s="587">
        <v>18.6523085340529</v>
      </c>
      <c r="CY9" s="587">
        <v>18.6523085340529</v>
      </c>
      <c r="CZ9" s="587">
        <v>18.6523085340529</v>
      </c>
      <c r="DA9" s="587">
        <v>3.73046170681058</v>
      </c>
      <c r="DB9" s="587">
        <v>1.2434872356035267</v>
      </c>
      <c r="DC9" s="587">
        <v>3.73046170681058</v>
      </c>
      <c r="DD9" s="587">
        <v>3.73046170681058</v>
      </c>
      <c r="DE9" s="587">
        <v>3.73046170681058</v>
      </c>
      <c r="DF9" s="587">
        <v>3.73046170681058</v>
      </c>
      <c r="DG9" s="587">
        <v>6.217436178017633</v>
      </c>
      <c r="DH9" s="587">
        <v>4.973948942414107</v>
      </c>
      <c r="DI9" s="587">
        <v>4.973948942414107</v>
      </c>
      <c r="DJ9" s="587">
        <v>2.4869744712070534</v>
      </c>
      <c r="DK9" s="587">
        <v>2.4869744712070534</v>
      </c>
      <c r="DL9" s="587">
        <v>2.4869744712070534</v>
      </c>
      <c r="DM9" s="587">
        <v>2.4869744712070534</v>
      </c>
      <c r="DN9" s="587">
        <v>0.0</v>
      </c>
      <c r="DO9" s="587">
        <v>0.0</v>
      </c>
      <c r="DP9" s="582">
        <v>0.0</v>
      </c>
      <c r="DQ9" s="582">
        <v>0.0</v>
      </c>
      <c r="DR9" s="582">
        <v>1.2434872356035267</v>
      </c>
      <c r="DS9" s="582">
        <v>1.2434872356035267</v>
      </c>
      <c r="DT9" s="582">
        <v>1.2434872356035267</v>
      </c>
      <c r="DU9" s="582">
        <v>3.73046170681058</v>
      </c>
      <c r="DV9" s="582">
        <v>6.217436178017633</v>
      </c>
      <c r="DW9" s="582">
        <v>18.6523085340529</v>
      </c>
      <c r="DX9" s="582">
        <v>21.13928300525995</v>
      </c>
      <c r="DY9" s="582">
        <v>21.13928300525995</v>
      </c>
      <c r="DZ9" s="582">
        <v>21.13928300525995</v>
      </c>
      <c r="EA9" s="582">
        <v>21.13928300525995</v>
      </c>
      <c r="EB9" s="582">
        <v>23.626257476467003</v>
      </c>
      <c r="EC9" s="582">
        <v>27.356719183277583</v>
      </c>
      <c r="ED9" s="582">
        <v>17.40882129844937</v>
      </c>
      <c r="EE9" s="582">
        <v>14.92184682724232</v>
      </c>
      <c r="EF9" s="582">
        <v>17.40882129844937</v>
      </c>
      <c r="EG9" s="582">
        <v>21.13928300525995</v>
      </c>
      <c r="EH9" s="582">
        <v>22.38277024086348</v>
      </c>
      <c r="EI9" s="582">
        <v>19.895795769656427</v>
      </c>
      <c r="EJ9" s="582">
        <v>19.895795769656427</v>
      </c>
      <c r="EK9" s="582">
        <v>22.38277024086348</v>
      </c>
      <c r="EL9" s="582">
        <v>28.60020641888111</v>
      </c>
      <c r="EM9" s="582">
        <v>43.522053246123434</v>
      </c>
      <c r="EN9" s="582">
        <v>50.98297665974459</v>
      </c>
      <c r="EO9" s="582">
        <v>49.73948942414106</v>
      </c>
      <c r="EP9" s="582">
        <v>60.9308745445728</v>
      </c>
      <c r="EQ9" s="582">
        <v>70.87877242940101</v>
      </c>
      <c r="ER9" s="582">
        <v>83.31364478543628</v>
      </c>
      <c r="ES9" s="582">
        <v>88.28759372785039</v>
      </c>
      <c r="ET9" s="582">
        <v>92.01805543466097</v>
      </c>
      <c r="EU9" s="582">
        <v>113.15733843992092</v>
      </c>
      <c r="EV9" s="582">
        <v>136.78359591638792</v>
      </c>
      <c r="EW9" s="582">
        <v>155.43590445044083</v>
      </c>
      <c r="EX9" s="582">
        <v>202.68841940337484</v>
      </c>
      <c r="EY9" s="582">
        <v>233.775600293463</v>
      </c>
      <c r="EZ9" s="582">
        <v>256.1583705343265</v>
      </c>
      <c r="FA9" s="582">
        <v>258.64534500553356</v>
      </c>
      <c r="FB9" s="582">
        <v>358.12432385381567</v>
      </c>
      <c r="FC9" s="582">
        <v>348.1764259689875</v>
      </c>
      <c r="FD9" s="582">
        <v>335.7415536129522</v>
      </c>
      <c r="FE9" s="582">
        <v>318.33273231450283</v>
      </c>
      <c r="FF9" s="582">
        <v>318.33273231450283</v>
      </c>
      <c r="FG9" s="582">
        <v>360.6112983250227</v>
      </c>
      <c r="FH9" s="582">
        <v>381.75058133028267</v>
      </c>
      <c r="FI9" s="582">
        <v>277.2976535395864</v>
      </c>
      <c r="FJ9" s="582">
        <v>286.0020641888111</v>
      </c>
      <c r="FK9" s="582">
        <v>325.79365572812395</v>
      </c>
      <c r="FL9" s="582">
        <v>405.3768388067497</v>
      </c>
      <c r="FM9" s="582">
        <v>441.43796863925195</v>
      </c>
      <c r="FN9" s="582">
        <v>397.9159153931285</v>
      </c>
      <c r="FO9" s="582">
        <v>396.67242815752496</v>
      </c>
      <c r="FP9" s="582">
        <v>384.2375558014897</v>
      </c>
      <c r="FR9" s="588">
        <f t="shared" si="2"/>
        <v>0.3856502242</v>
      </c>
    </row>
    <row r="10">
      <c r="A10" s="5">
        <f t="shared" si="1"/>
        <v>7</v>
      </c>
      <c r="B10" s="584" t="s">
        <v>120</v>
      </c>
      <c r="C10" s="307">
        <v>140611.0</v>
      </c>
      <c r="D10" s="479"/>
      <c r="E10" s="479"/>
      <c r="F10" s="479"/>
      <c r="G10" s="479"/>
      <c r="H10" s="479"/>
      <c r="I10" s="479"/>
      <c r="J10" s="585"/>
      <c r="K10" s="585"/>
      <c r="L10" s="585"/>
      <c r="M10" s="585"/>
      <c r="N10" s="585"/>
      <c r="O10" s="585"/>
      <c r="P10" s="585"/>
      <c r="Q10" s="585"/>
      <c r="R10" s="586"/>
      <c r="S10" s="586"/>
      <c r="T10" s="586"/>
      <c r="U10" s="586"/>
      <c r="V10" s="586"/>
      <c r="W10" s="586"/>
      <c r="X10" s="586"/>
      <c r="Y10" s="586"/>
      <c r="Z10" s="586"/>
      <c r="AA10" s="586"/>
      <c r="AB10" s="586"/>
      <c r="AC10" s="586"/>
      <c r="AD10" s="586"/>
      <c r="AE10" s="586"/>
      <c r="AF10" s="586"/>
      <c r="AG10" s="586"/>
      <c r="AH10" s="586"/>
      <c r="AI10" s="587">
        <v>0.0</v>
      </c>
      <c r="AJ10" s="587">
        <v>0.0</v>
      </c>
      <c r="AK10" s="587">
        <v>0.711181913221583</v>
      </c>
      <c r="AL10" s="587">
        <v>0.711181913221583</v>
      </c>
      <c r="AM10" s="587">
        <v>4.267091479329498</v>
      </c>
      <c r="AN10" s="587">
        <v>4.978273392551081</v>
      </c>
      <c r="AO10" s="587">
        <v>5.689455305772664</v>
      </c>
      <c r="AP10" s="587">
        <v>5.689455305772664</v>
      </c>
      <c r="AQ10" s="587">
        <v>5.689455305772664</v>
      </c>
      <c r="AR10" s="587">
        <v>4.978273392551081</v>
      </c>
      <c r="AS10" s="587">
        <v>4.978273392551081</v>
      </c>
      <c r="AT10" s="587">
        <v>1.422363826443166</v>
      </c>
      <c r="AU10" s="587">
        <v>0.711181913221583</v>
      </c>
      <c r="AV10" s="587">
        <v>0.0</v>
      </c>
      <c r="AW10" s="587">
        <v>0.0</v>
      </c>
      <c r="AX10" s="587">
        <v>0.0</v>
      </c>
      <c r="AY10" s="587">
        <v>0.0</v>
      </c>
      <c r="AZ10" s="587">
        <v>0.711181913221583</v>
      </c>
      <c r="BA10" s="587">
        <v>0.711181913221583</v>
      </c>
      <c r="BB10" s="587">
        <v>0.711181913221583</v>
      </c>
      <c r="BC10" s="587">
        <v>2.133545739664749</v>
      </c>
      <c r="BD10" s="587">
        <v>2.844727652886332</v>
      </c>
      <c r="BE10" s="587">
        <v>2.844727652886332</v>
      </c>
      <c r="BF10" s="587">
        <v>2.844727652886332</v>
      </c>
      <c r="BG10" s="587">
        <v>2.133545739664749</v>
      </c>
      <c r="BH10" s="587">
        <v>2.844727652886332</v>
      </c>
      <c r="BI10" s="587">
        <v>2.844727652886332</v>
      </c>
      <c r="BJ10" s="587">
        <v>2.844727652886332</v>
      </c>
      <c r="BK10" s="587">
        <v>3.555909566107915</v>
      </c>
      <c r="BL10" s="587">
        <v>3.555909566107915</v>
      </c>
      <c r="BM10" s="587">
        <v>4.267091479329498</v>
      </c>
      <c r="BN10" s="587">
        <v>7.11181913221583</v>
      </c>
      <c r="BO10" s="587">
        <v>6.400637218994246</v>
      </c>
      <c r="BP10" s="587">
        <v>6.400637218994246</v>
      </c>
      <c r="BQ10" s="587">
        <v>4.978273392551081</v>
      </c>
      <c r="BR10" s="587">
        <v>5.689455305772664</v>
      </c>
      <c r="BS10" s="587">
        <v>7.11181913221583</v>
      </c>
      <c r="BT10" s="587">
        <v>8.534182958658995</v>
      </c>
      <c r="BU10" s="587">
        <v>6.400637218994246</v>
      </c>
      <c r="BV10" s="587">
        <v>7.11181913221583</v>
      </c>
      <c r="BW10" s="587">
        <v>10.667728698323744</v>
      </c>
      <c r="BX10" s="587">
        <v>14.934820177653242</v>
      </c>
      <c r="BY10" s="587">
        <v>17.06836591731799</v>
      </c>
      <c r="BZ10" s="587">
        <v>20.624275483425905</v>
      </c>
      <c r="CA10" s="587">
        <v>20.624275483425905</v>
      </c>
      <c r="CB10" s="587">
        <v>23.46900313631224</v>
      </c>
      <c r="CC10" s="587">
        <v>24.891366962755402</v>
      </c>
      <c r="CD10" s="587">
        <v>22.04663930986907</v>
      </c>
      <c r="CE10" s="587">
        <v>20.624275483425905</v>
      </c>
      <c r="CF10" s="587">
        <v>22.757821223090655</v>
      </c>
      <c r="CG10" s="587">
        <v>22.757821223090655</v>
      </c>
      <c r="CH10" s="587">
        <v>24.891366962755402</v>
      </c>
      <c r="CI10" s="587">
        <v>23.46900313631224</v>
      </c>
      <c r="CJ10" s="587">
        <v>21.335457396647488</v>
      </c>
      <c r="CK10" s="587">
        <v>26.31373078919857</v>
      </c>
      <c r="CL10" s="587">
        <v>28.44727652886332</v>
      </c>
      <c r="CM10" s="587">
        <v>32.714368008192814</v>
      </c>
      <c r="CN10" s="587">
        <v>32.003186094971234</v>
      </c>
      <c r="CO10" s="587">
        <v>32.714368008192814</v>
      </c>
      <c r="CP10" s="587">
        <v>34.13673183463598</v>
      </c>
      <c r="CQ10" s="587">
        <v>34.13673183463598</v>
      </c>
      <c r="CR10" s="587">
        <v>32.003186094971234</v>
      </c>
      <c r="CS10" s="587">
        <v>31.29200418174965</v>
      </c>
      <c r="CT10" s="587">
        <v>27.024912702420153</v>
      </c>
      <c r="CU10" s="587">
        <v>28.44727652886332</v>
      </c>
      <c r="CV10" s="587">
        <v>28.44727652886332</v>
      </c>
      <c r="CW10" s="587">
        <v>27.736094615641736</v>
      </c>
      <c r="CX10" s="587">
        <v>28.44727652886332</v>
      </c>
      <c r="CY10" s="587">
        <v>27.736094615641736</v>
      </c>
      <c r="CZ10" s="587">
        <v>25.602548875976986</v>
      </c>
      <c r="DA10" s="587">
        <v>20.624275483425905</v>
      </c>
      <c r="DB10" s="587">
        <v>18.490729743761158</v>
      </c>
      <c r="DC10" s="587">
        <v>16.357184004096407</v>
      </c>
      <c r="DD10" s="587">
        <v>13.512456351210076</v>
      </c>
      <c r="DE10" s="587">
        <v>12.801274437988493</v>
      </c>
      <c r="DF10" s="587">
        <v>9.956546785102162</v>
      </c>
      <c r="DG10" s="587">
        <v>11.378910611545328</v>
      </c>
      <c r="DH10" s="587">
        <v>10.667728698323744</v>
      </c>
      <c r="DI10" s="587">
        <v>7.11181913221583</v>
      </c>
      <c r="DJ10" s="587">
        <v>4.267091479329498</v>
      </c>
      <c r="DK10" s="587">
        <v>4.978273392551081</v>
      </c>
      <c r="DL10" s="587">
        <v>4.978273392551081</v>
      </c>
      <c r="DM10" s="587">
        <v>4.978273392551081</v>
      </c>
      <c r="DN10" s="587">
        <v>3.555909566107915</v>
      </c>
      <c r="DO10" s="587">
        <v>4.978273392551081</v>
      </c>
      <c r="DP10" s="582">
        <v>4.978273392551081</v>
      </c>
      <c r="DQ10" s="582">
        <v>4.978273392551081</v>
      </c>
      <c r="DR10" s="582">
        <v>4.267091479329498</v>
      </c>
      <c r="DS10" s="582">
        <v>4.267091479329498</v>
      </c>
      <c r="DT10" s="582">
        <v>5.689455305772664</v>
      </c>
      <c r="DU10" s="582">
        <v>3.555909566107915</v>
      </c>
      <c r="DV10" s="582">
        <v>5.689455305772664</v>
      </c>
      <c r="DW10" s="582">
        <v>6.400637218994246</v>
      </c>
      <c r="DX10" s="582">
        <v>7.823001045437413</v>
      </c>
      <c r="DY10" s="582">
        <v>7.823001045437413</v>
      </c>
      <c r="DZ10" s="582">
        <v>7.823001045437413</v>
      </c>
      <c r="EA10" s="582">
        <v>6.400637218994246</v>
      </c>
      <c r="EB10" s="582">
        <v>10.667728698323744</v>
      </c>
      <c r="EC10" s="582">
        <v>7.11181913221583</v>
      </c>
      <c r="ED10" s="582">
        <v>9.245364871880579</v>
      </c>
      <c r="EE10" s="582">
        <v>9.956546785102162</v>
      </c>
      <c r="EF10" s="582">
        <v>11.378910611545328</v>
      </c>
      <c r="EG10" s="582">
        <v>11.378910611545328</v>
      </c>
      <c r="EH10" s="582">
        <v>13.512456351210076</v>
      </c>
      <c r="EI10" s="582">
        <v>9.956546785102162</v>
      </c>
      <c r="EJ10" s="582">
        <v>11.378910611545328</v>
      </c>
      <c r="EK10" s="582">
        <v>12.090092524766911</v>
      </c>
      <c r="EL10" s="582">
        <v>11.378910611545328</v>
      </c>
      <c r="EM10" s="582">
        <v>19.20191165698274</v>
      </c>
      <c r="EN10" s="582">
        <v>22.04663930986907</v>
      </c>
      <c r="EO10" s="582">
        <v>23.46900313631224</v>
      </c>
      <c r="EP10" s="582">
        <v>32.003186094971234</v>
      </c>
      <c r="EQ10" s="582">
        <v>38.40382331396548</v>
      </c>
      <c r="ER10" s="582">
        <v>44.09327861973814</v>
      </c>
      <c r="ES10" s="582">
        <v>59.73928071061297</v>
      </c>
      <c r="ET10" s="582">
        <v>65.42873601638563</v>
      </c>
      <c r="EU10" s="582">
        <v>68.98464558249354</v>
      </c>
      <c r="EV10" s="582">
        <v>76.80764662793096</v>
      </c>
      <c r="EW10" s="582">
        <v>105.25492315679428</v>
      </c>
      <c r="EX10" s="582">
        <v>128.72392629310653</v>
      </c>
      <c r="EY10" s="582">
        <v>188.46320700371948</v>
      </c>
      <c r="EZ10" s="582">
        <v>215.48811970613963</v>
      </c>
      <c r="FA10" s="582">
        <v>236.82357710278714</v>
      </c>
      <c r="FB10" s="582">
        <v>238.95712284245187</v>
      </c>
      <c r="FC10" s="582">
        <v>260.2925802390994</v>
      </c>
      <c r="FD10" s="582">
        <v>266.6932174580936</v>
      </c>
      <c r="FE10" s="582">
        <v>295.1404939869569</v>
      </c>
      <c r="FF10" s="582">
        <v>297.98522163984325</v>
      </c>
      <c r="FG10" s="582">
        <v>310.0753141646102</v>
      </c>
      <c r="FH10" s="582">
        <v>325.721316255485</v>
      </c>
      <c r="FI10" s="582">
        <v>343.5008640860246</v>
      </c>
      <c r="FJ10" s="582">
        <v>337.8114087802519</v>
      </c>
      <c r="FK10" s="582">
        <v>337.8114087802519</v>
      </c>
      <c r="FL10" s="582">
        <v>356.30213852401306</v>
      </c>
      <c r="FM10" s="582">
        <v>361.99159382978576</v>
      </c>
      <c r="FN10" s="582">
        <v>385.46059696609797</v>
      </c>
      <c r="FO10" s="582">
        <v>376.92641400743895</v>
      </c>
      <c r="FP10" s="582">
        <v>370.5257767884447</v>
      </c>
      <c r="FR10" s="588">
        <f t="shared" si="2"/>
        <v>0.07867494824</v>
      </c>
    </row>
    <row r="11">
      <c r="A11" s="5">
        <f t="shared" si="1"/>
        <v>8</v>
      </c>
      <c r="B11" s="584" t="s">
        <v>161</v>
      </c>
      <c r="C11" s="307">
        <v>176430.0</v>
      </c>
      <c r="D11" s="479"/>
      <c r="E11" s="479"/>
      <c r="F11" s="479"/>
      <c r="G11" s="479"/>
      <c r="H11" s="479"/>
      <c r="I11" s="479"/>
      <c r="J11" s="585"/>
      <c r="K11" s="585"/>
      <c r="L11" s="585"/>
      <c r="M11" s="585"/>
      <c r="N11" s="585"/>
      <c r="O11" s="585"/>
      <c r="P11" s="585"/>
      <c r="Q11" s="585"/>
      <c r="R11" s="586"/>
      <c r="S11" s="586"/>
      <c r="T11" s="586"/>
      <c r="U11" s="586"/>
      <c r="V11" s="586"/>
      <c r="W11" s="586"/>
      <c r="X11" s="586"/>
      <c r="Y11" s="586"/>
      <c r="Z11" s="586"/>
      <c r="AA11" s="586"/>
      <c r="AB11" s="586"/>
      <c r="AC11" s="586"/>
      <c r="AD11" s="586"/>
      <c r="AE11" s="586"/>
      <c r="AF11" s="586"/>
      <c r="AG11" s="586"/>
      <c r="AH11" s="586"/>
      <c r="AI11" s="587">
        <v>0.0</v>
      </c>
      <c r="AJ11" s="587">
        <v>0.0</v>
      </c>
      <c r="AK11" s="587">
        <v>0.0</v>
      </c>
      <c r="AL11" s="587">
        <v>0.0</v>
      </c>
      <c r="AM11" s="587">
        <v>0.0</v>
      </c>
      <c r="AN11" s="587">
        <v>0.0</v>
      </c>
      <c r="AO11" s="587">
        <v>0.0</v>
      </c>
      <c r="AP11" s="587">
        <v>0.0</v>
      </c>
      <c r="AQ11" s="587">
        <v>0.0</v>
      </c>
      <c r="AR11" s="587">
        <v>0.0</v>
      </c>
      <c r="AS11" s="587">
        <v>0.0</v>
      </c>
      <c r="AT11" s="587">
        <v>0.0</v>
      </c>
      <c r="AU11" s="587">
        <v>0.0</v>
      </c>
      <c r="AV11" s="587">
        <v>0.0</v>
      </c>
      <c r="AW11" s="587">
        <v>0.0</v>
      </c>
      <c r="AX11" s="587">
        <v>0.0</v>
      </c>
      <c r="AY11" s="587">
        <v>0.0</v>
      </c>
      <c r="AZ11" s="587">
        <v>0.0</v>
      </c>
      <c r="BA11" s="587">
        <v>0.0</v>
      </c>
      <c r="BB11" s="587">
        <v>0.0</v>
      </c>
      <c r="BC11" s="587">
        <v>0.0</v>
      </c>
      <c r="BD11" s="587">
        <v>0.0</v>
      </c>
      <c r="BE11" s="587">
        <v>0.0</v>
      </c>
      <c r="BF11" s="587">
        <v>0.0</v>
      </c>
      <c r="BG11" s="587">
        <v>0.0</v>
      </c>
      <c r="BH11" s="587">
        <v>0.0</v>
      </c>
      <c r="BI11" s="587">
        <v>0.0</v>
      </c>
      <c r="BJ11" s="587">
        <v>1.1335940599671257</v>
      </c>
      <c r="BK11" s="587">
        <v>1.1335940599671257</v>
      </c>
      <c r="BL11" s="587">
        <v>1.1335940599671257</v>
      </c>
      <c r="BM11" s="587">
        <v>1.7003910899506887</v>
      </c>
      <c r="BN11" s="587">
        <v>1.7003910899506887</v>
      </c>
      <c r="BO11" s="587">
        <v>3.4007821799013773</v>
      </c>
      <c r="BP11" s="587">
        <v>3.9675792098849403</v>
      </c>
      <c r="BQ11" s="587">
        <v>2.8339851499178144</v>
      </c>
      <c r="BR11" s="587">
        <v>5.667970299835629</v>
      </c>
      <c r="BS11" s="587">
        <v>6.234767329819192</v>
      </c>
      <c r="BT11" s="587">
        <v>6.234767329819192</v>
      </c>
      <c r="BU11" s="587">
        <v>6.801564359802755</v>
      </c>
      <c r="BV11" s="587">
        <v>5.667970299835629</v>
      </c>
      <c r="BW11" s="587">
        <v>5.667970299835629</v>
      </c>
      <c r="BX11" s="587">
        <v>5.667970299835629</v>
      </c>
      <c r="BY11" s="587">
        <v>3.4007821799013773</v>
      </c>
      <c r="BZ11" s="587">
        <v>3.9675792098849403</v>
      </c>
      <c r="CA11" s="587">
        <v>3.4007821799013773</v>
      </c>
      <c r="CB11" s="587">
        <v>3.9675792098849403</v>
      </c>
      <c r="CC11" s="587">
        <v>3.9675792098849403</v>
      </c>
      <c r="CD11" s="587">
        <v>3.9675792098849403</v>
      </c>
      <c r="CE11" s="587">
        <v>3.9675792098849403</v>
      </c>
      <c r="CF11" s="587">
        <v>3.4007821799013773</v>
      </c>
      <c r="CG11" s="587">
        <v>2.2671881199342514</v>
      </c>
      <c r="CH11" s="587">
        <v>4.534376239868503</v>
      </c>
      <c r="CI11" s="587">
        <v>4.534376239868503</v>
      </c>
      <c r="CJ11" s="587">
        <v>3.9675792098849403</v>
      </c>
      <c r="CK11" s="587">
        <v>3.4007821799013773</v>
      </c>
      <c r="CL11" s="587">
        <v>5.667970299835629</v>
      </c>
      <c r="CM11" s="587">
        <v>7.368361389786318</v>
      </c>
      <c r="CN11" s="587">
        <v>7.935158419769881</v>
      </c>
      <c r="CO11" s="587">
        <v>7.935158419769881</v>
      </c>
      <c r="CP11" s="587">
        <v>9.635549509720569</v>
      </c>
      <c r="CQ11" s="587">
        <v>10.769143569687696</v>
      </c>
      <c r="CR11" s="587">
        <v>11.335940599671257</v>
      </c>
      <c r="CS11" s="587">
        <v>9.068752479737006</v>
      </c>
      <c r="CT11" s="587">
        <v>7.368361389786318</v>
      </c>
      <c r="CU11" s="587">
        <v>6.801564359802755</v>
      </c>
      <c r="CV11" s="587">
        <v>4.534376239868503</v>
      </c>
      <c r="CW11" s="587">
        <v>1.7003910899506887</v>
      </c>
      <c r="CX11" s="587">
        <v>0.5667970299835629</v>
      </c>
      <c r="CY11" s="587">
        <v>0.0</v>
      </c>
      <c r="CZ11" s="587">
        <v>0.0</v>
      </c>
      <c r="DA11" s="587">
        <v>0.0</v>
      </c>
      <c r="DB11" s="587">
        <v>0.0</v>
      </c>
      <c r="DC11" s="587">
        <v>0.0</v>
      </c>
      <c r="DD11" s="587">
        <v>0.0</v>
      </c>
      <c r="DE11" s="587">
        <v>0.0</v>
      </c>
      <c r="DF11" s="587">
        <v>0.5667970299835629</v>
      </c>
      <c r="DG11" s="587">
        <v>1.1335940599671257</v>
      </c>
      <c r="DH11" s="587">
        <v>1.7003910899506887</v>
      </c>
      <c r="DI11" s="587">
        <v>5.667970299835629</v>
      </c>
      <c r="DJ11" s="587">
        <v>6.234767329819192</v>
      </c>
      <c r="DK11" s="587">
        <v>6.801564359802755</v>
      </c>
      <c r="DL11" s="587">
        <v>6.801564359802755</v>
      </c>
      <c r="DM11" s="587">
        <v>6.234767329819192</v>
      </c>
      <c r="DN11" s="587">
        <v>5.667970299835629</v>
      </c>
      <c r="DO11" s="587">
        <v>6.801564359802755</v>
      </c>
      <c r="DP11" s="582">
        <v>2.8339851499178144</v>
      </c>
      <c r="DQ11" s="582">
        <v>2.2671881199342514</v>
      </c>
      <c r="DR11" s="582">
        <v>1.7003910899506887</v>
      </c>
      <c r="DS11" s="582">
        <v>1.7003910899506887</v>
      </c>
      <c r="DT11" s="582">
        <v>1.7003910899506887</v>
      </c>
      <c r="DU11" s="582">
        <v>1.7003910899506887</v>
      </c>
      <c r="DV11" s="582">
        <v>0.0</v>
      </c>
      <c r="DW11" s="582">
        <v>0.5667970299835629</v>
      </c>
      <c r="DX11" s="582">
        <v>1.1335940599671257</v>
      </c>
      <c r="DY11" s="582">
        <v>1.1335940599671257</v>
      </c>
      <c r="DZ11" s="582">
        <v>1.7003910899506887</v>
      </c>
      <c r="EA11" s="582">
        <v>1.7003910899506887</v>
      </c>
      <c r="EB11" s="582">
        <v>2.2671881199342514</v>
      </c>
      <c r="EC11" s="582">
        <v>2.2671881199342514</v>
      </c>
      <c r="ED11" s="582">
        <v>3.9675792098849403</v>
      </c>
      <c r="EE11" s="582">
        <v>7.935158419769881</v>
      </c>
      <c r="EF11" s="582">
        <v>8.501955449753444</v>
      </c>
      <c r="EG11" s="582">
        <v>12.469534659638384</v>
      </c>
      <c r="EH11" s="582">
        <v>28.339851499178145</v>
      </c>
      <c r="EI11" s="582">
        <v>33.44102476903021</v>
      </c>
      <c r="EJ11" s="582">
        <v>44.21016833871791</v>
      </c>
      <c r="EK11" s="582">
        <v>78.78478716771524</v>
      </c>
      <c r="EL11" s="582">
        <v>94.08830697727144</v>
      </c>
      <c r="EM11" s="582">
        <v>124.12854956640027</v>
      </c>
      <c r="EN11" s="582">
        <v>147.36722779572636</v>
      </c>
      <c r="EO11" s="582">
        <v>149.06761888567704</v>
      </c>
      <c r="EP11" s="582">
        <v>174.57348523493738</v>
      </c>
      <c r="EQ11" s="582">
        <v>253.3582724026526</v>
      </c>
      <c r="ER11" s="582">
        <v>245.42311398288274</v>
      </c>
      <c r="ES11" s="582">
        <v>243.72272289293204</v>
      </c>
      <c r="ET11" s="582">
        <v>259.5930397324718</v>
      </c>
      <c r="EU11" s="582">
        <v>262.4270248823896</v>
      </c>
      <c r="EV11" s="582">
        <v>249.39069319276769</v>
      </c>
      <c r="EW11" s="582">
        <v>239.18834665306355</v>
      </c>
      <c r="EX11" s="582">
        <v>190.44380207447713</v>
      </c>
      <c r="EY11" s="582">
        <v>256.759054582554</v>
      </c>
      <c r="EZ11" s="582">
        <v>282.8317179617979</v>
      </c>
      <c r="FA11" s="582">
        <v>270.92898033214306</v>
      </c>
      <c r="FB11" s="582">
        <v>289.0664852916171</v>
      </c>
      <c r="FC11" s="582">
        <v>312.30516352094315</v>
      </c>
      <c r="FD11" s="582">
        <v>315.70594570084455</v>
      </c>
      <c r="FE11" s="582">
        <v>339.51142096015417</v>
      </c>
      <c r="FF11" s="582">
        <v>293.6008615314856</v>
      </c>
      <c r="FG11" s="582">
        <v>270.92898033214306</v>
      </c>
      <c r="FH11" s="582">
        <v>273.1961684520773</v>
      </c>
      <c r="FI11" s="582">
        <v>241.4555347729978</v>
      </c>
      <c r="FJ11" s="582">
        <v>273.1961684520773</v>
      </c>
      <c r="FK11" s="582">
        <v>307.2039902510911</v>
      </c>
      <c r="FL11" s="582">
        <v>283.39851499178144</v>
      </c>
      <c r="FM11" s="582">
        <v>322.5075100606473</v>
      </c>
      <c r="FN11" s="582">
        <v>344.04579720002266</v>
      </c>
      <c r="FO11" s="582">
        <v>351.414158589809</v>
      </c>
      <c r="FP11" s="582">
        <v>365.5840843393981</v>
      </c>
      <c r="FR11" s="588">
        <f t="shared" si="2"/>
        <v>0.514084507</v>
      </c>
    </row>
    <row r="12">
      <c r="A12" s="5">
        <f t="shared" si="1"/>
        <v>9</v>
      </c>
      <c r="B12" s="584" t="s">
        <v>156</v>
      </c>
      <c r="C12" s="307">
        <v>126698.0</v>
      </c>
      <c r="D12" s="479"/>
      <c r="E12" s="479"/>
      <c r="F12" s="479"/>
      <c r="G12" s="479"/>
      <c r="H12" s="479"/>
      <c r="I12" s="479"/>
      <c r="J12" s="585"/>
      <c r="K12" s="585"/>
      <c r="L12" s="585"/>
      <c r="M12" s="585"/>
      <c r="N12" s="585"/>
      <c r="O12" s="585"/>
      <c r="P12" s="585"/>
      <c r="Q12" s="585"/>
      <c r="R12" s="586"/>
      <c r="S12" s="586"/>
      <c r="T12" s="586"/>
      <c r="U12" s="586"/>
      <c r="V12" s="586"/>
      <c r="W12" s="586"/>
      <c r="X12" s="586"/>
      <c r="Y12" s="586"/>
      <c r="Z12" s="586"/>
      <c r="AA12" s="586"/>
      <c r="AB12" s="586"/>
      <c r="AC12" s="586"/>
      <c r="AD12" s="586"/>
      <c r="AE12" s="586"/>
      <c r="AF12" s="586"/>
      <c r="AG12" s="586"/>
      <c r="AH12" s="586"/>
      <c r="AI12" s="587">
        <v>0.0</v>
      </c>
      <c r="AJ12" s="587">
        <v>0.0</v>
      </c>
      <c r="AK12" s="587">
        <v>0.0</v>
      </c>
      <c r="AL12" s="587">
        <v>0.0</v>
      </c>
      <c r="AM12" s="587">
        <v>0.0</v>
      </c>
      <c r="AN12" s="587">
        <v>0.0</v>
      </c>
      <c r="AO12" s="587">
        <v>0.0</v>
      </c>
      <c r="AP12" s="587">
        <v>0.0</v>
      </c>
      <c r="AQ12" s="587">
        <v>0.0</v>
      </c>
      <c r="AR12" s="587">
        <v>0.0</v>
      </c>
      <c r="AS12" s="587">
        <v>0.0</v>
      </c>
      <c r="AT12" s="587">
        <v>0.0</v>
      </c>
      <c r="AU12" s="587">
        <v>0.0</v>
      </c>
      <c r="AV12" s="587">
        <v>0.0</v>
      </c>
      <c r="AW12" s="587">
        <v>0.0</v>
      </c>
      <c r="AX12" s="587">
        <v>0.0</v>
      </c>
      <c r="AY12" s="587">
        <v>0.0</v>
      </c>
      <c r="AZ12" s="587">
        <v>0.0</v>
      </c>
      <c r="BA12" s="587">
        <v>0.7892784416486448</v>
      </c>
      <c r="BB12" s="587">
        <v>0.7892784416486448</v>
      </c>
      <c r="BC12" s="587">
        <v>0.7892784416486448</v>
      </c>
      <c r="BD12" s="587">
        <v>0.7892784416486448</v>
      </c>
      <c r="BE12" s="587">
        <v>0.7892784416486448</v>
      </c>
      <c r="BF12" s="587">
        <v>0.7892784416486448</v>
      </c>
      <c r="BG12" s="587">
        <v>2.3678353249459345</v>
      </c>
      <c r="BH12" s="587">
        <v>2.3678353249459345</v>
      </c>
      <c r="BI12" s="587">
        <v>2.3678353249459345</v>
      </c>
      <c r="BJ12" s="587">
        <v>2.3678353249459345</v>
      </c>
      <c r="BK12" s="587">
        <v>3.157113766594579</v>
      </c>
      <c r="BL12" s="587">
        <v>3.157113766594579</v>
      </c>
      <c r="BM12" s="587">
        <v>3.946392208243224</v>
      </c>
      <c r="BN12" s="587">
        <v>3.946392208243224</v>
      </c>
      <c r="BO12" s="587">
        <v>4.735670649891869</v>
      </c>
      <c r="BP12" s="587">
        <v>4.735670649891869</v>
      </c>
      <c r="BQ12" s="587">
        <v>6.314227533189158</v>
      </c>
      <c r="BR12" s="587">
        <v>9.471341299783738</v>
      </c>
      <c r="BS12" s="587">
        <v>10.260619741432382</v>
      </c>
      <c r="BT12" s="587">
        <v>11.839176624729673</v>
      </c>
      <c r="BU12" s="587">
        <v>16.57484727462154</v>
      </c>
      <c r="BV12" s="587">
        <v>21.31051792451341</v>
      </c>
      <c r="BW12" s="587">
        <v>21.31051792451341</v>
      </c>
      <c r="BX12" s="587">
        <v>20.521239482864765</v>
      </c>
      <c r="BY12" s="587">
        <v>16.57484727462154</v>
      </c>
      <c r="BZ12" s="587">
        <v>17.364125716270188</v>
      </c>
      <c r="CA12" s="587">
        <v>18.942682599567476</v>
      </c>
      <c r="CB12" s="587">
        <v>13.417733508026961</v>
      </c>
      <c r="CC12" s="587">
        <v>9.471341299783738</v>
      </c>
      <c r="CD12" s="587">
        <v>11.839176624729673</v>
      </c>
      <c r="CE12" s="587">
        <v>12.628455066378317</v>
      </c>
      <c r="CF12" s="587">
        <v>16.57484727462154</v>
      </c>
      <c r="CG12" s="587">
        <v>17.364125716270188</v>
      </c>
      <c r="CH12" s="587">
        <v>14.207011949675607</v>
      </c>
      <c r="CI12" s="587">
        <v>16.57484727462154</v>
      </c>
      <c r="CJ12" s="587">
        <v>18.942682599567476</v>
      </c>
      <c r="CK12" s="587">
        <v>16.57484727462154</v>
      </c>
      <c r="CL12" s="587">
        <v>16.57484727462154</v>
      </c>
      <c r="CM12" s="587">
        <v>17.364125716270188</v>
      </c>
      <c r="CN12" s="587">
        <v>14.996290391324251</v>
      </c>
      <c r="CO12" s="587">
        <v>23.678353249459345</v>
      </c>
      <c r="CP12" s="587">
        <v>21.31051792451341</v>
      </c>
      <c r="CQ12" s="587">
        <v>23.678353249459345</v>
      </c>
      <c r="CR12" s="587">
        <v>23.678353249459345</v>
      </c>
      <c r="CS12" s="587">
        <v>27.62474545770257</v>
      </c>
      <c r="CT12" s="587">
        <v>26.835467016053922</v>
      </c>
      <c r="CU12" s="587">
        <v>38.67464364078359</v>
      </c>
      <c r="CV12" s="587">
        <v>40.25320052408089</v>
      </c>
      <c r="CW12" s="587">
        <v>44.988871173972754</v>
      </c>
      <c r="CX12" s="587">
        <v>39.46392208243224</v>
      </c>
      <c r="CY12" s="587">
        <v>41.04247896572953</v>
      </c>
      <c r="CZ12" s="587">
        <v>40.25320052408089</v>
      </c>
      <c r="DA12" s="587">
        <v>44.199592732324106</v>
      </c>
      <c r="DB12" s="587">
        <v>40.25320052408089</v>
      </c>
      <c r="DC12" s="587">
        <v>32.36041610759444</v>
      </c>
      <c r="DD12" s="587">
        <v>31.57113766594579</v>
      </c>
      <c r="DE12" s="587">
        <v>33.14969454924308</v>
      </c>
      <c r="DF12" s="587">
        <v>31.57113766594579</v>
      </c>
      <c r="DG12" s="587">
        <v>29.992580782648503</v>
      </c>
      <c r="DH12" s="587">
        <v>22.8890748078107</v>
      </c>
      <c r="DI12" s="587">
        <v>15.785568832972896</v>
      </c>
      <c r="DJ12" s="587">
        <v>14.207011949675607</v>
      </c>
      <c r="DK12" s="587">
        <v>13.417733508026961</v>
      </c>
      <c r="DL12" s="587">
        <v>12.628455066378317</v>
      </c>
      <c r="DM12" s="587">
        <v>12.628455066378317</v>
      </c>
      <c r="DN12" s="587">
        <v>13.417733508026961</v>
      </c>
      <c r="DO12" s="587">
        <v>16.57484727462154</v>
      </c>
      <c r="DP12" s="582">
        <v>20.521239482864765</v>
      </c>
      <c r="DQ12" s="582">
        <v>20.521239482864765</v>
      </c>
      <c r="DR12" s="582">
        <v>18.153404157918832</v>
      </c>
      <c r="DS12" s="582">
        <v>15.785568832972896</v>
      </c>
      <c r="DT12" s="582">
        <v>18.942682599567476</v>
      </c>
      <c r="DU12" s="582">
        <v>16.57484727462154</v>
      </c>
      <c r="DV12" s="582">
        <v>16.57484727462154</v>
      </c>
      <c r="DW12" s="582">
        <v>12.628455066378317</v>
      </c>
      <c r="DX12" s="582">
        <v>11.839176624729673</v>
      </c>
      <c r="DY12" s="582">
        <v>11.049898183081027</v>
      </c>
      <c r="DZ12" s="582">
        <v>12.628455066378317</v>
      </c>
      <c r="EA12" s="582">
        <v>9.471341299783738</v>
      </c>
      <c r="EB12" s="582">
        <v>9.471341299783738</v>
      </c>
      <c r="EC12" s="582">
        <v>6.314227533189158</v>
      </c>
      <c r="ED12" s="582">
        <v>8.682062858135094</v>
      </c>
      <c r="EE12" s="582">
        <v>7.892784416486448</v>
      </c>
      <c r="EF12" s="582">
        <v>7.892784416486448</v>
      </c>
      <c r="EG12" s="582">
        <v>6.314227533189158</v>
      </c>
      <c r="EH12" s="582">
        <v>9.471341299783738</v>
      </c>
      <c r="EI12" s="582">
        <v>9.471341299783738</v>
      </c>
      <c r="EJ12" s="582">
        <v>14.207011949675607</v>
      </c>
      <c r="EK12" s="582">
        <v>14.207011949675607</v>
      </c>
      <c r="EL12" s="582">
        <v>17.364125716270188</v>
      </c>
      <c r="EM12" s="582">
        <v>24.46763169110799</v>
      </c>
      <c r="EN12" s="582">
        <v>35.517529874189016</v>
      </c>
      <c r="EO12" s="582">
        <v>32.36041610759444</v>
      </c>
      <c r="EP12" s="582">
        <v>36.306808315837664</v>
      </c>
      <c r="EQ12" s="582">
        <v>44.988871173972754</v>
      </c>
      <c r="ER12" s="582">
        <v>51.303098707161915</v>
      </c>
      <c r="ES12" s="582">
        <v>61.563718448594294</v>
      </c>
      <c r="ET12" s="582">
        <v>73.40289507332396</v>
      </c>
      <c r="EU12" s="582">
        <v>93.92413455618873</v>
      </c>
      <c r="EV12" s="582">
        <v>104.97403273926976</v>
      </c>
      <c r="EW12" s="582">
        <v>124.70599378048588</v>
      </c>
      <c r="EX12" s="582">
        <v>134.96661352191828</v>
      </c>
      <c r="EY12" s="582">
        <v>172.8519787210532</v>
      </c>
      <c r="EZ12" s="582">
        <v>195.74105352886392</v>
      </c>
      <c r="FA12" s="582">
        <v>225.73363431151242</v>
      </c>
      <c r="FB12" s="582">
        <v>245.46559535272854</v>
      </c>
      <c r="FC12" s="582">
        <v>246.25487379437718</v>
      </c>
      <c r="FD12" s="582">
        <v>254.9369366525123</v>
      </c>
      <c r="FE12" s="582">
        <v>271.5117839271338</v>
      </c>
      <c r="FF12" s="582">
        <v>307.0293138013228</v>
      </c>
      <c r="FG12" s="582">
        <v>348.861071208701</v>
      </c>
      <c r="FH12" s="582">
        <v>348.861071208701</v>
      </c>
      <c r="FI12" s="582">
        <v>355.96457718353884</v>
      </c>
      <c r="FJ12" s="582">
        <v>396.2177777076197</v>
      </c>
      <c r="FK12" s="582">
        <v>373.328702899809</v>
      </c>
      <c r="FL12" s="582">
        <v>368.59303224991714</v>
      </c>
      <c r="FM12" s="582">
        <v>367.0144753666198</v>
      </c>
      <c r="FN12" s="582">
        <v>361.4895262750793</v>
      </c>
      <c r="FO12" s="582">
        <v>359.12169095013337</v>
      </c>
      <c r="FP12" s="582">
        <v>345.7039574421064</v>
      </c>
      <c r="FR12" s="588">
        <f t="shared" si="2"/>
        <v>-0.0288248337</v>
      </c>
    </row>
    <row r="13">
      <c r="A13" s="5">
        <f t="shared" si="1"/>
        <v>10</v>
      </c>
      <c r="B13" s="584" t="s">
        <v>147</v>
      </c>
      <c r="C13" s="307">
        <v>284325.0</v>
      </c>
      <c r="D13" s="479"/>
      <c r="E13" s="479"/>
      <c r="F13" s="479"/>
      <c r="G13" s="479"/>
      <c r="H13" s="479"/>
      <c r="I13" s="479"/>
      <c r="J13" s="585"/>
      <c r="K13" s="585"/>
      <c r="L13" s="585"/>
      <c r="M13" s="585"/>
      <c r="N13" s="585"/>
      <c r="O13" s="585"/>
      <c r="P13" s="585"/>
      <c r="Q13" s="585"/>
      <c r="R13" s="586"/>
      <c r="S13" s="586"/>
      <c r="T13" s="586"/>
      <c r="U13" s="586"/>
      <c r="V13" s="586"/>
      <c r="W13" s="586"/>
      <c r="X13" s="586"/>
      <c r="Y13" s="586"/>
      <c r="Z13" s="586"/>
      <c r="AA13" s="586"/>
      <c r="AB13" s="586"/>
      <c r="AC13" s="586"/>
      <c r="AD13" s="586"/>
      <c r="AE13" s="586"/>
      <c r="AF13" s="586"/>
      <c r="AG13" s="586"/>
      <c r="AH13" s="586"/>
      <c r="AI13" s="587">
        <v>1.0551305724083355</v>
      </c>
      <c r="AJ13" s="587">
        <v>1.0551305724083355</v>
      </c>
      <c r="AK13" s="587">
        <v>1.0551305724083355</v>
      </c>
      <c r="AL13" s="587">
        <v>0.0</v>
      </c>
      <c r="AM13" s="587">
        <v>0.0</v>
      </c>
      <c r="AN13" s="587">
        <v>0.0</v>
      </c>
      <c r="AO13" s="587">
        <v>0.0</v>
      </c>
      <c r="AP13" s="587">
        <v>0.0</v>
      </c>
      <c r="AQ13" s="587">
        <v>0.35171019080277854</v>
      </c>
      <c r="AR13" s="587">
        <v>0.7034203816055571</v>
      </c>
      <c r="AS13" s="587">
        <v>1.0551305724083355</v>
      </c>
      <c r="AT13" s="587">
        <v>1.0551305724083355</v>
      </c>
      <c r="AU13" s="587">
        <v>1.0551305724083355</v>
      </c>
      <c r="AV13" s="587">
        <v>1.7585509540138926</v>
      </c>
      <c r="AW13" s="587">
        <v>1.7585509540138926</v>
      </c>
      <c r="AX13" s="587">
        <v>1.4068407632111142</v>
      </c>
      <c r="AY13" s="587">
        <v>1.0551305724083355</v>
      </c>
      <c r="AZ13" s="587">
        <v>0.7034203816055571</v>
      </c>
      <c r="BA13" s="587">
        <v>0.7034203816055571</v>
      </c>
      <c r="BB13" s="587">
        <v>0.7034203816055571</v>
      </c>
      <c r="BC13" s="587">
        <v>0.0</v>
      </c>
      <c r="BD13" s="587">
        <v>0.0</v>
      </c>
      <c r="BE13" s="587">
        <v>0.0</v>
      </c>
      <c r="BF13" s="587">
        <v>0.0</v>
      </c>
      <c r="BG13" s="587">
        <v>0.35171019080277854</v>
      </c>
      <c r="BH13" s="587">
        <v>0.35171019080277854</v>
      </c>
      <c r="BI13" s="587">
        <v>0.35171019080277854</v>
      </c>
      <c r="BJ13" s="587">
        <v>3.1653917172250066</v>
      </c>
      <c r="BK13" s="587">
        <v>5.979073243647235</v>
      </c>
      <c r="BL13" s="587">
        <v>10.903015914886135</v>
      </c>
      <c r="BM13" s="587">
        <v>13.013277059702805</v>
      </c>
      <c r="BN13" s="587">
        <v>16.17866877692781</v>
      </c>
      <c r="BO13" s="587">
        <v>18.99235030335004</v>
      </c>
      <c r="BP13" s="587">
        <v>18.99235030335004</v>
      </c>
      <c r="BQ13" s="587">
        <v>18.640640112547263</v>
      </c>
      <c r="BR13" s="587">
        <v>17.585509540138926</v>
      </c>
      <c r="BS13" s="587">
        <v>16.88208915853337</v>
      </c>
      <c r="BT13" s="587">
        <v>16.88208915853337</v>
      </c>
      <c r="BU13" s="587">
        <v>14.06840763211114</v>
      </c>
      <c r="BV13" s="587">
        <v>11.606436296491692</v>
      </c>
      <c r="BW13" s="587">
        <v>14.06840763211114</v>
      </c>
      <c r="BX13" s="587">
        <v>12.30985667809725</v>
      </c>
      <c r="BY13" s="587">
        <v>11.606436296491692</v>
      </c>
      <c r="BZ13" s="587">
        <v>7.385914006858349</v>
      </c>
      <c r="CA13" s="587">
        <v>5.979073243647235</v>
      </c>
      <c r="CB13" s="587">
        <v>6.330783434450013</v>
      </c>
      <c r="CC13" s="587">
        <v>8.792754770069463</v>
      </c>
      <c r="CD13" s="587">
        <v>6.330783434450013</v>
      </c>
      <c r="CE13" s="587">
        <v>5.979073243647235</v>
      </c>
      <c r="CF13" s="587">
        <v>6.330783434450013</v>
      </c>
      <c r="CG13" s="587">
        <v>8.089334388463906</v>
      </c>
      <c r="CH13" s="587">
        <v>8.089334388463906</v>
      </c>
      <c r="CI13" s="587">
        <v>7.385914006858349</v>
      </c>
      <c r="CJ13" s="587">
        <v>4.923942671238899</v>
      </c>
      <c r="CK13" s="587">
        <v>4.923942671238899</v>
      </c>
      <c r="CL13" s="587">
        <v>4.923942671238899</v>
      </c>
      <c r="CM13" s="587">
        <v>4.220522289633342</v>
      </c>
      <c r="CN13" s="587">
        <v>2.4619713356194497</v>
      </c>
      <c r="CO13" s="587">
        <v>2.110261144816671</v>
      </c>
      <c r="CP13" s="587">
        <v>1.7585509540138926</v>
      </c>
      <c r="CQ13" s="587">
        <v>2.8136815264222284</v>
      </c>
      <c r="CR13" s="587">
        <v>2.8136815264222284</v>
      </c>
      <c r="CS13" s="587">
        <v>5.275652862041678</v>
      </c>
      <c r="CT13" s="587">
        <v>5.979073243647235</v>
      </c>
      <c r="CU13" s="587">
        <v>6.682493625252792</v>
      </c>
      <c r="CV13" s="587">
        <v>6.682493625252792</v>
      </c>
      <c r="CW13" s="587">
        <v>8.089334388463906</v>
      </c>
      <c r="CX13" s="587">
        <v>7.737624197661128</v>
      </c>
      <c r="CY13" s="587">
        <v>9.144464960872241</v>
      </c>
      <c r="CZ13" s="587">
        <v>6.682493625252792</v>
      </c>
      <c r="DA13" s="587">
        <v>5.627363052844457</v>
      </c>
      <c r="DB13" s="587">
        <v>5.627363052844457</v>
      </c>
      <c r="DC13" s="587">
        <v>11.254726105688913</v>
      </c>
      <c r="DD13" s="587">
        <v>10.903015914886135</v>
      </c>
      <c r="DE13" s="587">
        <v>9.847885342477799</v>
      </c>
      <c r="DF13" s="587">
        <v>10.903015914886135</v>
      </c>
      <c r="DG13" s="587">
        <v>11.606436296491692</v>
      </c>
      <c r="DH13" s="587">
        <v>13.716697441308362</v>
      </c>
      <c r="DI13" s="587">
        <v>14.42011782291392</v>
      </c>
      <c r="DJ13" s="587">
        <v>8.441044579266684</v>
      </c>
      <c r="DK13" s="587">
        <v>8.792754770069463</v>
      </c>
      <c r="DL13" s="587">
        <v>8.792754770069463</v>
      </c>
      <c r="DM13" s="587">
        <v>7.385914006858349</v>
      </c>
      <c r="DN13" s="587">
        <v>8.792754770069463</v>
      </c>
      <c r="DO13" s="587">
        <v>8.441044579266684</v>
      </c>
      <c r="DP13" s="582">
        <v>9.144464960872241</v>
      </c>
      <c r="DQ13" s="582">
        <v>9.847885342477799</v>
      </c>
      <c r="DR13" s="582">
        <v>11.606436296491692</v>
      </c>
      <c r="DS13" s="582">
        <v>13.716697441308362</v>
      </c>
      <c r="DT13" s="582">
        <v>13.716697441308362</v>
      </c>
      <c r="DU13" s="582">
        <v>12.30985667809725</v>
      </c>
      <c r="DV13" s="582">
        <v>10.903015914886135</v>
      </c>
      <c r="DW13" s="582">
        <v>11.254726105688913</v>
      </c>
      <c r="DX13" s="582">
        <v>13.013277059702805</v>
      </c>
      <c r="DY13" s="582">
        <v>12.30985667809725</v>
      </c>
      <c r="DZ13" s="582">
        <v>11.254726105688913</v>
      </c>
      <c r="EA13" s="582">
        <v>10.903015914886135</v>
      </c>
      <c r="EB13" s="582">
        <v>10.551305724083356</v>
      </c>
      <c r="EC13" s="582">
        <v>12.30985667809725</v>
      </c>
      <c r="ED13" s="582">
        <v>11.254726105688913</v>
      </c>
      <c r="EE13" s="582">
        <v>13.716697441308362</v>
      </c>
      <c r="EF13" s="582">
        <v>14.06840763211114</v>
      </c>
      <c r="EG13" s="582">
        <v>19.695770684955598</v>
      </c>
      <c r="EH13" s="582">
        <v>21.102611448166712</v>
      </c>
      <c r="EI13" s="582">
        <v>26.02655411940561</v>
      </c>
      <c r="EJ13" s="582">
        <v>31.65391717225007</v>
      </c>
      <c r="EK13" s="582">
        <v>44.31548404115009</v>
      </c>
      <c r="EL13" s="582">
        <v>48.18429613998066</v>
      </c>
      <c r="EM13" s="582">
        <v>58.38389167326124</v>
      </c>
      <c r="EN13" s="582">
        <v>62.95612415369736</v>
      </c>
      <c r="EO13" s="582">
        <v>75.26598083179461</v>
      </c>
      <c r="EP13" s="582">
        <v>86.16899674668073</v>
      </c>
      <c r="EQ13" s="582">
        <v>99.53398399718633</v>
      </c>
      <c r="ER13" s="582">
        <v>103.40279609601689</v>
      </c>
      <c r="ES13" s="582">
        <v>125.91224830739472</v>
      </c>
      <c r="ET13" s="582">
        <v>137.5186846038864</v>
      </c>
      <c r="EU13" s="582">
        <v>147.01485975556142</v>
      </c>
      <c r="EV13" s="582">
        <v>151.23538204519477</v>
      </c>
      <c r="EW13" s="582">
        <v>171.9862833025587</v>
      </c>
      <c r="EX13" s="582">
        <v>189.57179284269762</v>
      </c>
      <c r="EY13" s="582">
        <v>216.3017673437088</v>
      </c>
      <c r="EZ13" s="582">
        <v>227.20478325859494</v>
      </c>
      <c r="FA13" s="582">
        <v>250.76936604238108</v>
      </c>
      <c r="FB13" s="582">
        <v>253.9347577596061</v>
      </c>
      <c r="FC13" s="582">
        <v>257.45185966763387</v>
      </c>
      <c r="FD13" s="582">
        <v>277.85105073419504</v>
      </c>
      <c r="FE13" s="582">
        <v>286.9955156950673</v>
      </c>
      <c r="FF13" s="582">
        <v>298.60195199155896</v>
      </c>
      <c r="FG13" s="582">
        <v>325.6836366833729</v>
      </c>
      <c r="FH13" s="582">
        <v>327.7938978281896</v>
      </c>
      <c r="FI13" s="582">
        <v>330.6075793546118</v>
      </c>
      <c r="FJ13" s="582">
        <v>347.1379583223424</v>
      </c>
      <c r="FK13" s="582">
        <v>345.37940736832854</v>
      </c>
      <c r="FL13" s="582">
        <v>369.99912072452304</v>
      </c>
      <c r="FM13" s="582">
        <v>368.2405697705091</v>
      </c>
      <c r="FN13" s="582">
        <v>335.8832322166535</v>
      </c>
      <c r="FO13" s="582">
        <v>326.7387672557813</v>
      </c>
      <c r="FP13" s="582">
        <v>329.5524487822035</v>
      </c>
      <c r="FR13" s="588">
        <f t="shared" si="2"/>
        <v>-0.003191489362</v>
      </c>
    </row>
    <row r="14">
      <c r="A14" s="5">
        <f t="shared" si="1"/>
        <v>11</v>
      </c>
      <c r="B14" s="584" t="s">
        <v>129</v>
      </c>
      <c r="C14" s="307">
        <v>113544.0</v>
      </c>
      <c r="D14" s="479"/>
      <c r="E14" s="479"/>
      <c r="F14" s="479"/>
      <c r="G14" s="479"/>
      <c r="H14" s="479"/>
      <c r="I14" s="479"/>
      <c r="J14" s="585"/>
      <c r="K14" s="585"/>
      <c r="L14" s="585"/>
      <c r="M14" s="585"/>
      <c r="N14" s="585"/>
      <c r="O14" s="585"/>
      <c r="P14" s="585"/>
      <c r="Q14" s="585"/>
      <c r="R14" s="586"/>
      <c r="S14" s="586"/>
      <c r="T14" s="586"/>
      <c r="U14" s="586"/>
      <c r="V14" s="586"/>
      <c r="W14" s="586"/>
      <c r="X14" s="586"/>
      <c r="Y14" s="586"/>
      <c r="Z14" s="586"/>
      <c r="AA14" s="586"/>
      <c r="AB14" s="586"/>
      <c r="AC14" s="586"/>
      <c r="AD14" s="586"/>
      <c r="AE14" s="586"/>
      <c r="AF14" s="586"/>
      <c r="AG14" s="586"/>
      <c r="AH14" s="586"/>
      <c r="AI14" s="587">
        <v>0.0</v>
      </c>
      <c r="AJ14" s="587">
        <v>0.0</v>
      </c>
      <c r="AK14" s="587">
        <v>0.0</v>
      </c>
      <c r="AL14" s="587">
        <v>0.0</v>
      </c>
      <c r="AM14" s="587">
        <v>0.0</v>
      </c>
      <c r="AN14" s="587">
        <v>0.0</v>
      </c>
      <c r="AO14" s="587">
        <v>0.0</v>
      </c>
      <c r="AP14" s="587">
        <v>0.0</v>
      </c>
      <c r="AQ14" s="587">
        <v>0.0</v>
      </c>
      <c r="AR14" s="587">
        <v>0.0</v>
      </c>
      <c r="AS14" s="587">
        <v>0.0</v>
      </c>
      <c r="AT14" s="587">
        <v>0.0</v>
      </c>
      <c r="AU14" s="587">
        <v>0.0</v>
      </c>
      <c r="AV14" s="587">
        <v>0.0</v>
      </c>
      <c r="AW14" s="587">
        <v>0.0</v>
      </c>
      <c r="AX14" s="587">
        <v>0.0</v>
      </c>
      <c r="AY14" s="587">
        <v>0.0</v>
      </c>
      <c r="AZ14" s="587">
        <v>0.0</v>
      </c>
      <c r="BA14" s="587">
        <v>0.0</v>
      </c>
      <c r="BB14" s="587">
        <v>0.0</v>
      </c>
      <c r="BC14" s="587">
        <v>0.0</v>
      </c>
      <c r="BD14" s="587">
        <v>0.0</v>
      </c>
      <c r="BE14" s="587">
        <v>0.0</v>
      </c>
      <c r="BF14" s="587">
        <v>0.0</v>
      </c>
      <c r="BG14" s="587">
        <v>0.0</v>
      </c>
      <c r="BH14" s="587">
        <v>0.0</v>
      </c>
      <c r="BI14" s="587">
        <v>0.0</v>
      </c>
      <c r="BJ14" s="587">
        <v>0.0</v>
      </c>
      <c r="BK14" s="587">
        <v>0.0</v>
      </c>
      <c r="BL14" s="587">
        <v>0.0</v>
      </c>
      <c r="BM14" s="587">
        <v>0.0</v>
      </c>
      <c r="BN14" s="587">
        <v>0.0</v>
      </c>
      <c r="BO14" s="587">
        <v>0.0</v>
      </c>
      <c r="BP14" s="587">
        <v>0.0</v>
      </c>
      <c r="BQ14" s="587">
        <v>1.7614316916789967</v>
      </c>
      <c r="BR14" s="587">
        <v>1.7614316916789967</v>
      </c>
      <c r="BS14" s="587">
        <v>2.642147537518495</v>
      </c>
      <c r="BT14" s="587">
        <v>2.642147537518495</v>
      </c>
      <c r="BU14" s="587">
        <v>3.5228633833579934</v>
      </c>
      <c r="BV14" s="587">
        <v>5.28429507503699</v>
      </c>
      <c r="BW14" s="587">
        <v>6.1650109208764885</v>
      </c>
      <c r="BX14" s="587">
        <v>7.926442612555485</v>
      </c>
      <c r="BY14" s="587">
        <v>14.091453533431974</v>
      </c>
      <c r="BZ14" s="587">
        <v>14.972169379271472</v>
      </c>
      <c r="CA14" s="587">
        <v>19.375748608468964</v>
      </c>
      <c r="CB14" s="587">
        <v>27.302191221024447</v>
      </c>
      <c r="CC14" s="587">
        <v>29.944338758542944</v>
      </c>
      <c r="CD14" s="587">
        <v>30.82505460438244</v>
      </c>
      <c r="CE14" s="587">
        <v>27.302191221024447</v>
      </c>
      <c r="CF14" s="587">
        <v>22.898611991826957</v>
      </c>
      <c r="CG14" s="587">
        <v>23.779327837666454</v>
      </c>
      <c r="CH14" s="587">
        <v>22.898611991826957</v>
      </c>
      <c r="CI14" s="587">
        <v>17.614316916789967</v>
      </c>
      <c r="CJ14" s="587">
        <v>14.091453533431974</v>
      </c>
      <c r="CK14" s="587">
        <v>12.330021841752977</v>
      </c>
      <c r="CL14" s="587">
        <v>12.330021841752977</v>
      </c>
      <c r="CM14" s="587">
        <v>14.091453533431974</v>
      </c>
      <c r="CN14" s="587">
        <v>12.330021841752977</v>
      </c>
      <c r="CO14" s="587">
        <v>14.091453533431974</v>
      </c>
      <c r="CP14" s="587">
        <v>11.449305995913479</v>
      </c>
      <c r="CQ14" s="587">
        <v>10.56859015007398</v>
      </c>
      <c r="CR14" s="587">
        <v>10.56859015007398</v>
      </c>
      <c r="CS14" s="587">
        <v>10.56859015007398</v>
      </c>
      <c r="CT14" s="587">
        <v>10.56859015007398</v>
      </c>
      <c r="CU14" s="587">
        <v>9.687874304234482</v>
      </c>
      <c r="CV14" s="587">
        <v>6.1650109208764885</v>
      </c>
      <c r="CW14" s="587">
        <v>7.926442612555485</v>
      </c>
      <c r="CX14" s="587">
        <v>7.926442612555485</v>
      </c>
      <c r="CY14" s="587">
        <v>7.926442612555485</v>
      </c>
      <c r="CZ14" s="587">
        <v>9.687874304234482</v>
      </c>
      <c r="DA14" s="587">
        <v>7.045726766715987</v>
      </c>
      <c r="DB14" s="587">
        <v>7.926442612555485</v>
      </c>
      <c r="DC14" s="587">
        <v>7.045726766715987</v>
      </c>
      <c r="DD14" s="587">
        <v>6.1650109208764885</v>
      </c>
      <c r="DE14" s="587">
        <v>6.1650109208764885</v>
      </c>
      <c r="DF14" s="587">
        <v>7.045726766715987</v>
      </c>
      <c r="DG14" s="587">
        <v>5.28429507503699</v>
      </c>
      <c r="DH14" s="587">
        <v>7.045726766715987</v>
      </c>
      <c r="DI14" s="587">
        <v>6.1650109208764885</v>
      </c>
      <c r="DJ14" s="587">
        <v>6.1650109208764885</v>
      </c>
      <c r="DK14" s="587">
        <v>8.807158458394984</v>
      </c>
      <c r="DL14" s="587">
        <v>11.449305995913479</v>
      </c>
      <c r="DM14" s="587">
        <v>11.449305995913479</v>
      </c>
      <c r="DN14" s="587">
        <v>14.972169379271472</v>
      </c>
      <c r="DO14" s="587">
        <v>21.13718030014796</v>
      </c>
      <c r="DP14" s="582">
        <v>21.13718030014796</v>
      </c>
      <c r="DQ14" s="582">
        <v>29.063622912703444</v>
      </c>
      <c r="DR14" s="582">
        <v>26.42147537518495</v>
      </c>
      <c r="DS14" s="582">
        <v>29.063622912703444</v>
      </c>
      <c r="DT14" s="582">
        <v>29.944338758542944</v>
      </c>
      <c r="DU14" s="582">
        <v>34.34791798774044</v>
      </c>
      <c r="DV14" s="582">
        <v>25.54075952934545</v>
      </c>
      <c r="DW14" s="582">
        <v>25.54075952934545</v>
      </c>
      <c r="DX14" s="582">
        <v>17.614316916789967</v>
      </c>
      <c r="DY14" s="582">
        <v>16.733601070950467</v>
      </c>
      <c r="DZ14" s="582">
        <v>12.330021841752977</v>
      </c>
      <c r="EA14" s="582">
        <v>11.449305995913479</v>
      </c>
      <c r="EB14" s="582">
        <v>4.403579229197492</v>
      </c>
      <c r="EC14" s="582">
        <v>4.403579229197492</v>
      </c>
      <c r="ED14" s="582">
        <v>7.045726766715987</v>
      </c>
      <c r="EE14" s="582">
        <v>7.045726766715987</v>
      </c>
      <c r="EF14" s="582">
        <v>7.045726766715987</v>
      </c>
      <c r="EG14" s="582">
        <v>6.1650109208764885</v>
      </c>
      <c r="EH14" s="582">
        <v>6.1650109208764885</v>
      </c>
      <c r="EI14" s="582">
        <v>5.28429507503699</v>
      </c>
      <c r="EJ14" s="582">
        <v>5.28429507503699</v>
      </c>
      <c r="EK14" s="582">
        <v>3.5228633833579934</v>
      </c>
      <c r="EL14" s="582">
        <v>6.1650109208764885</v>
      </c>
      <c r="EM14" s="582">
        <v>8.807158458394984</v>
      </c>
      <c r="EN14" s="582">
        <v>9.687874304234482</v>
      </c>
      <c r="EO14" s="582">
        <v>14.972169379271472</v>
      </c>
      <c r="EP14" s="582">
        <v>22.898611991826957</v>
      </c>
      <c r="EQ14" s="582">
        <v>27.302191221024447</v>
      </c>
      <c r="ER14" s="582">
        <v>36.10934967941943</v>
      </c>
      <c r="ES14" s="582">
        <v>42.27436060029592</v>
      </c>
      <c r="ET14" s="582">
        <v>57.24652997956739</v>
      </c>
      <c r="EU14" s="582">
        <v>65.17297259212287</v>
      </c>
      <c r="EV14" s="582">
        <v>69.57655182132036</v>
      </c>
      <c r="EW14" s="582">
        <v>74.86084689635736</v>
      </c>
      <c r="EX14" s="582">
        <v>91.59444796730783</v>
      </c>
      <c r="EY14" s="582">
        <v>91.59444796730783</v>
      </c>
      <c r="EZ14" s="582">
        <v>90.71373212146833</v>
      </c>
      <c r="FA14" s="582">
        <v>118.01592334249278</v>
      </c>
      <c r="FB14" s="582">
        <v>124.18093426336927</v>
      </c>
      <c r="FC14" s="582">
        <v>113.61234411329528</v>
      </c>
      <c r="FD14" s="582">
        <v>143.55668287183823</v>
      </c>
      <c r="FE14" s="582">
        <v>141.79525118015923</v>
      </c>
      <c r="FF14" s="582">
        <v>184.95032762629467</v>
      </c>
      <c r="FG14" s="582">
        <v>236.03184668498557</v>
      </c>
      <c r="FH14" s="582">
        <v>243.07757345170154</v>
      </c>
      <c r="FI14" s="582">
        <v>266.856901289368</v>
      </c>
      <c r="FJ14" s="582">
        <v>290.6362291270344</v>
      </c>
      <c r="FK14" s="582">
        <v>257.16902698513354</v>
      </c>
      <c r="FL14" s="582">
        <v>305.60839850630595</v>
      </c>
      <c r="FM14" s="582">
        <v>320.5805678855774</v>
      </c>
      <c r="FN14" s="582">
        <v>290.6362291270344</v>
      </c>
      <c r="FO14" s="582">
        <v>277.425491439442</v>
      </c>
      <c r="FP14" s="582">
        <v>283.59050236031845</v>
      </c>
      <c r="FR14" s="588">
        <f t="shared" si="2"/>
        <v>0.06270627063</v>
      </c>
    </row>
    <row r="15">
      <c r="A15" s="5">
        <f t="shared" si="1"/>
        <v>12</v>
      </c>
      <c r="B15" s="598" t="s">
        <v>167</v>
      </c>
      <c r="C15" s="307">
        <v>105908.0</v>
      </c>
      <c r="D15" s="479"/>
      <c r="E15" s="479"/>
      <c r="F15" s="479"/>
      <c r="G15" s="479"/>
      <c r="H15" s="479"/>
      <c r="I15" s="479"/>
      <c r="J15" s="585"/>
      <c r="K15" s="585"/>
      <c r="L15" s="585"/>
      <c r="M15" s="585"/>
      <c r="N15" s="585"/>
      <c r="O15" s="585"/>
      <c r="P15" s="585"/>
      <c r="Q15" s="585"/>
      <c r="R15" s="586"/>
      <c r="S15" s="586"/>
      <c r="T15" s="586"/>
      <c r="U15" s="586"/>
      <c r="V15" s="586"/>
      <c r="W15" s="586"/>
      <c r="X15" s="586"/>
      <c r="Y15" s="586"/>
      <c r="Z15" s="586"/>
      <c r="AA15" s="586"/>
      <c r="AB15" s="586"/>
      <c r="AC15" s="586"/>
      <c r="AD15" s="586"/>
      <c r="AE15" s="586"/>
      <c r="AF15" s="586"/>
      <c r="AG15" s="586"/>
      <c r="AH15" s="586"/>
      <c r="AI15" s="587">
        <v>0.0</v>
      </c>
      <c r="AJ15" s="587">
        <v>0.9442157344109982</v>
      </c>
      <c r="AK15" s="587">
        <v>0.9442157344109982</v>
      </c>
      <c r="AL15" s="587">
        <v>0.9442157344109982</v>
      </c>
      <c r="AM15" s="587">
        <v>1.8884314688219963</v>
      </c>
      <c r="AN15" s="587">
        <v>1.8884314688219963</v>
      </c>
      <c r="AO15" s="587">
        <v>2.8326472032329946</v>
      </c>
      <c r="AP15" s="587">
        <v>2.8326472032329946</v>
      </c>
      <c r="AQ15" s="587">
        <v>2.8326472032329946</v>
      </c>
      <c r="AR15" s="587">
        <v>3.7768629376439926</v>
      </c>
      <c r="AS15" s="587">
        <v>4.721078672054991</v>
      </c>
      <c r="AT15" s="587">
        <v>4.721078672054991</v>
      </c>
      <c r="AU15" s="587">
        <v>4.721078672054991</v>
      </c>
      <c r="AV15" s="587">
        <v>3.7768629376439926</v>
      </c>
      <c r="AW15" s="587">
        <v>3.7768629376439926</v>
      </c>
      <c r="AX15" s="587">
        <v>2.8326472032329946</v>
      </c>
      <c r="AY15" s="587">
        <v>2.8326472032329946</v>
      </c>
      <c r="AZ15" s="587">
        <v>1.8884314688219963</v>
      </c>
      <c r="BA15" s="587">
        <v>0.9442157344109982</v>
      </c>
      <c r="BB15" s="587">
        <v>1.8884314688219963</v>
      </c>
      <c r="BC15" s="587">
        <v>2.8326472032329946</v>
      </c>
      <c r="BD15" s="587">
        <v>2.8326472032329946</v>
      </c>
      <c r="BE15" s="587">
        <v>2.8326472032329946</v>
      </c>
      <c r="BF15" s="587">
        <v>3.7768629376439926</v>
      </c>
      <c r="BG15" s="587">
        <v>6.609510140876988</v>
      </c>
      <c r="BH15" s="587">
        <v>10.38637307852098</v>
      </c>
      <c r="BI15" s="587">
        <v>9.442157344109981</v>
      </c>
      <c r="BJ15" s="587">
        <v>16.051667484986968</v>
      </c>
      <c r="BK15" s="587">
        <v>17.940098953808967</v>
      </c>
      <c r="BL15" s="587">
        <v>20.77274615704196</v>
      </c>
      <c r="BM15" s="587">
        <v>18.884314688219963</v>
      </c>
      <c r="BN15" s="587">
        <v>19.828530422630962</v>
      </c>
      <c r="BO15" s="587">
        <v>16.051667484986968</v>
      </c>
      <c r="BP15" s="587">
        <v>18.884314688219963</v>
      </c>
      <c r="BQ15" s="587">
        <v>16.051667484986968</v>
      </c>
      <c r="BR15" s="587">
        <v>21.716961891452957</v>
      </c>
      <c r="BS15" s="587">
        <v>22.661177625863957</v>
      </c>
      <c r="BT15" s="587">
        <v>28.326472032329946</v>
      </c>
      <c r="BU15" s="587">
        <v>27.382256297918946</v>
      </c>
      <c r="BV15" s="587">
        <v>28.326472032329946</v>
      </c>
      <c r="BW15" s="587">
        <v>27.382256297918946</v>
      </c>
      <c r="BX15" s="587">
        <v>25.49382482909695</v>
      </c>
      <c r="BY15" s="587">
        <v>18.884314688219963</v>
      </c>
      <c r="BZ15" s="587">
        <v>19.828530422630962</v>
      </c>
      <c r="CA15" s="587">
        <v>17.940098953808967</v>
      </c>
      <c r="CB15" s="587">
        <v>16.051667484986968</v>
      </c>
      <c r="CC15" s="587">
        <v>15.10745175057597</v>
      </c>
      <c r="CD15" s="587">
        <v>13.219020281753975</v>
      </c>
      <c r="CE15" s="587">
        <v>10.38637307852098</v>
      </c>
      <c r="CF15" s="587">
        <v>17.940098953808967</v>
      </c>
      <c r="CG15" s="587">
        <v>13.219020281753975</v>
      </c>
      <c r="CH15" s="587">
        <v>11.330588812931978</v>
      </c>
      <c r="CI15" s="587">
        <v>11.330588812931978</v>
      </c>
      <c r="CJ15" s="587">
        <v>11.330588812931978</v>
      </c>
      <c r="CK15" s="587">
        <v>11.330588812931978</v>
      </c>
      <c r="CL15" s="587">
        <v>13.219020281753975</v>
      </c>
      <c r="CM15" s="587">
        <v>9.442157344109981</v>
      </c>
      <c r="CN15" s="587">
        <v>10.38637307852098</v>
      </c>
      <c r="CO15" s="587">
        <v>8.497941609698984</v>
      </c>
      <c r="CP15" s="587">
        <v>9.442157344109981</v>
      </c>
      <c r="CQ15" s="587">
        <v>9.442157344109981</v>
      </c>
      <c r="CR15" s="587">
        <v>9.442157344109981</v>
      </c>
      <c r="CS15" s="587">
        <v>7.553725875287985</v>
      </c>
      <c r="CT15" s="587">
        <v>2.8326472032329946</v>
      </c>
      <c r="CU15" s="587">
        <v>1.8884314688219963</v>
      </c>
      <c r="CV15" s="587">
        <v>1.8884314688219963</v>
      </c>
      <c r="CW15" s="587">
        <v>0.0</v>
      </c>
      <c r="CX15" s="587">
        <v>0.0</v>
      </c>
      <c r="CY15" s="587">
        <v>0.0</v>
      </c>
      <c r="CZ15" s="587">
        <v>0.0</v>
      </c>
      <c r="DA15" s="587">
        <v>0.0</v>
      </c>
      <c r="DB15" s="587">
        <v>0.9442157344109982</v>
      </c>
      <c r="DC15" s="587">
        <v>3.7768629376439926</v>
      </c>
      <c r="DD15" s="587">
        <v>4.721078672054991</v>
      </c>
      <c r="DE15" s="587">
        <v>4.721078672054991</v>
      </c>
      <c r="DF15" s="587">
        <v>4.721078672054991</v>
      </c>
      <c r="DG15" s="587">
        <v>7.553725875287985</v>
      </c>
      <c r="DH15" s="587">
        <v>8.497941609698984</v>
      </c>
      <c r="DI15" s="587">
        <v>7.553725875287985</v>
      </c>
      <c r="DJ15" s="587">
        <v>4.721078672054991</v>
      </c>
      <c r="DK15" s="587">
        <v>3.7768629376439926</v>
      </c>
      <c r="DL15" s="587">
        <v>3.7768629376439926</v>
      </c>
      <c r="DM15" s="587">
        <v>3.7768629376439926</v>
      </c>
      <c r="DN15" s="587">
        <v>2.8326472032329946</v>
      </c>
      <c r="DO15" s="587">
        <v>1.8884314688219963</v>
      </c>
      <c r="DP15" s="582">
        <v>2.8326472032329946</v>
      </c>
      <c r="DQ15" s="582">
        <v>5.665294406465989</v>
      </c>
      <c r="DR15" s="582">
        <v>9.442157344109981</v>
      </c>
      <c r="DS15" s="582">
        <v>9.442157344109981</v>
      </c>
      <c r="DT15" s="582">
        <v>10.38637307852098</v>
      </c>
      <c r="DU15" s="582">
        <v>9.442157344109981</v>
      </c>
      <c r="DV15" s="582">
        <v>10.38637307852098</v>
      </c>
      <c r="DW15" s="582">
        <v>9.442157344109981</v>
      </c>
      <c r="DX15" s="582">
        <v>7.553725875287985</v>
      </c>
      <c r="DY15" s="582">
        <v>9.442157344109981</v>
      </c>
      <c r="DZ15" s="582">
        <v>9.442157344109981</v>
      </c>
      <c r="EA15" s="582">
        <v>10.38637307852098</v>
      </c>
      <c r="EB15" s="582">
        <v>11.330588812931978</v>
      </c>
      <c r="EC15" s="582">
        <v>11.330588812931978</v>
      </c>
      <c r="ED15" s="582">
        <v>12.274804547342976</v>
      </c>
      <c r="EE15" s="582">
        <v>12.274804547342976</v>
      </c>
      <c r="EF15" s="582">
        <v>13.219020281753975</v>
      </c>
      <c r="EG15" s="582">
        <v>15.10745175057597</v>
      </c>
      <c r="EH15" s="582">
        <v>15.10745175057597</v>
      </c>
      <c r="EI15" s="582">
        <v>14.163236016164973</v>
      </c>
      <c r="EJ15" s="582">
        <v>16.051667484986968</v>
      </c>
      <c r="EK15" s="582">
        <v>18.884314688219963</v>
      </c>
      <c r="EL15" s="582">
        <v>20.77274615704196</v>
      </c>
      <c r="EM15" s="582">
        <v>19.828530422630962</v>
      </c>
      <c r="EN15" s="582">
        <v>24.54960909468595</v>
      </c>
      <c r="EO15" s="582">
        <v>24.54960909468595</v>
      </c>
      <c r="EP15" s="582">
        <v>44.37813951731692</v>
      </c>
      <c r="EQ15" s="582">
        <v>50.043433923782906</v>
      </c>
      <c r="ER15" s="582">
        <v>53.8202968614269</v>
      </c>
      <c r="ES15" s="582">
        <v>73.64882728405786</v>
      </c>
      <c r="ET15" s="582">
        <v>96.31000490992182</v>
      </c>
      <c r="EU15" s="582">
        <v>110.47324092608679</v>
      </c>
      <c r="EV15" s="582">
        <v>113.30588812931978</v>
      </c>
      <c r="EW15" s="582">
        <v>128.41333987989574</v>
      </c>
      <c r="EX15" s="582">
        <v>154.8513804434037</v>
      </c>
      <c r="EY15" s="582">
        <v>176.56834233485665</v>
      </c>
      <c r="EZ15" s="582">
        <v>196.3968727574876</v>
      </c>
      <c r="FA15" s="582">
        <v>237.94236507157154</v>
      </c>
      <c r="FB15" s="582">
        <v>267.2130528383125</v>
      </c>
      <c r="FC15" s="582">
        <v>267.2130528383125</v>
      </c>
      <c r="FD15" s="582">
        <v>266.2688371039015</v>
      </c>
      <c r="FE15" s="582">
        <v>276.6552101824225</v>
      </c>
      <c r="FF15" s="582">
        <v>311.5911923556294</v>
      </c>
      <c r="FG15" s="582">
        <v>336.14080145031534</v>
      </c>
      <c r="FH15" s="582">
        <v>319.14491823091737</v>
      </c>
      <c r="FI15" s="582">
        <v>297.42795633946446</v>
      </c>
      <c r="FJ15" s="582">
        <v>302.1490350115194</v>
      </c>
      <c r="FK15" s="582">
        <v>316.3122710276844</v>
      </c>
      <c r="FL15" s="582">
        <v>292.70687766740946</v>
      </c>
      <c r="FM15" s="582">
        <v>297.42795633946446</v>
      </c>
      <c r="FN15" s="582">
        <v>283.26472032329946</v>
      </c>
      <c r="FO15" s="582">
        <v>280.4320731200665</v>
      </c>
      <c r="FP15" s="582">
        <v>271.9341315103675</v>
      </c>
      <c r="FR15" s="588">
        <f t="shared" si="2"/>
        <v>-0.08571428571</v>
      </c>
    </row>
    <row r="16">
      <c r="A16" s="5">
        <f t="shared" si="1"/>
        <v>13</v>
      </c>
      <c r="B16" s="584" t="s">
        <v>154</v>
      </c>
      <c r="C16" s="307">
        <v>111222.0</v>
      </c>
      <c r="D16" s="479"/>
      <c r="E16" s="479"/>
      <c r="F16" s="479"/>
      <c r="G16" s="479"/>
      <c r="H16" s="479"/>
      <c r="I16" s="479"/>
      <c r="J16" s="585"/>
      <c r="K16" s="585"/>
      <c r="L16" s="585"/>
      <c r="M16" s="585"/>
      <c r="N16" s="585"/>
      <c r="O16" s="585"/>
      <c r="P16" s="585"/>
      <c r="Q16" s="585"/>
      <c r="R16" s="586"/>
      <c r="S16" s="586"/>
      <c r="T16" s="586"/>
      <c r="U16" s="586"/>
      <c r="V16" s="586"/>
      <c r="W16" s="586"/>
      <c r="X16" s="586"/>
      <c r="Y16" s="586"/>
      <c r="Z16" s="586"/>
      <c r="AA16" s="586"/>
      <c r="AB16" s="586"/>
      <c r="AC16" s="586"/>
      <c r="AD16" s="586"/>
      <c r="AE16" s="586"/>
      <c r="AF16" s="586"/>
      <c r="AG16" s="586"/>
      <c r="AH16" s="586"/>
      <c r="AI16" s="587">
        <v>10.789232346118574</v>
      </c>
      <c r="AJ16" s="587">
        <v>16.18384851917786</v>
      </c>
      <c r="AK16" s="587">
        <v>17.082951214687743</v>
      </c>
      <c r="AL16" s="587">
        <v>14.3856431281581</v>
      </c>
      <c r="AM16" s="587">
        <v>13.486540432648217</v>
      </c>
      <c r="AN16" s="587">
        <v>15.28474582366798</v>
      </c>
      <c r="AO16" s="587">
        <v>16.18384851917786</v>
      </c>
      <c r="AP16" s="587">
        <v>16.18384851917786</v>
      </c>
      <c r="AQ16" s="587">
        <v>10.789232346118574</v>
      </c>
      <c r="AR16" s="587">
        <v>11.688335041628456</v>
      </c>
      <c r="AS16" s="587">
        <v>9.890129650608692</v>
      </c>
      <c r="AT16" s="587">
        <v>9.890129650608692</v>
      </c>
      <c r="AU16" s="587">
        <v>4.495513477549406</v>
      </c>
      <c r="AV16" s="587">
        <v>4.495513477549406</v>
      </c>
      <c r="AW16" s="587">
        <v>4.495513477549406</v>
      </c>
      <c r="AX16" s="587">
        <v>5.394616173059287</v>
      </c>
      <c r="AY16" s="587">
        <v>3.596410782039525</v>
      </c>
      <c r="AZ16" s="587">
        <v>5.394616173059287</v>
      </c>
      <c r="BA16" s="587">
        <v>5.394616173059287</v>
      </c>
      <c r="BB16" s="587">
        <v>5.394616173059287</v>
      </c>
      <c r="BC16" s="587">
        <v>3.596410782039525</v>
      </c>
      <c r="BD16" s="587">
        <v>2.6973080865296435</v>
      </c>
      <c r="BE16" s="587">
        <v>3.596410782039525</v>
      </c>
      <c r="BF16" s="587">
        <v>3.596410782039525</v>
      </c>
      <c r="BG16" s="587">
        <v>1.7982053910197624</v>
      </c>
      <c r="BH16" s="587">
        <v>3.596410782039525</v>
      </c>
      <c r="BI16" s="587">
        <v>3.596410782039525</v>
      </c>
      <c r="BJ16" s="587">
        <v>3.596410782039525</v>
      </c>
      <c r="BK16" s="587">
        <v>3.596410782039525</v>
      </c>
      <c r="BL16" s="587">
        <v>1.7982053910197624</v>
      </c>
      <c r="BM16" s="587">
        <v>1.7982053910197624</v>
      </c>
      <c r="BN16" s="587">
        <v>1.7982053910197624</v>
      </c>
      <c r="BO16" s="587">
        <v>0.8991026955098812</v>
      </c>
      <c r="BP16" s="587">
        <v>0.8991026955098812</v>
      </c>
      <c r="BQ16" s="587">
        <v>1.7982053910197624</v>
      </c>
      <c r="BR16" s="587">
        <v>8.09192425958893</v>
      </c>
      <c r="BS16" s="587">
        <v>8.991026955098812</v>
      </c>
      <c r="BT16" s="587">
        <v>8.991026955098812</v>
      </c>
      <c r="BU16" s="587">
        <v>9.890129650608692</v>
      </c>
      <c r="BV16" s="587">
        <v>9.890129650608692</v>
      </c>
      <c r="BW16" s="587">
        <v>9.890129650608692</v>
      </c>
      <c r="BX16" s="587">
        <v>8.991026955098812</v>
      </c>
      <c r="BY16" s="587">
        <v>7.19282156407905</v>
      </c>
      <c r="BZ16" s="587">
        <v>6.293718868569168</v>
      </c>
      <c r="CA16" s="587">
        <v>8.09192425958893</v>
      </c>
      <c r="CB16" s="587">
        <v>10.789232346118574</v>
      </c>
      <c r="CC16" s="587">
        <v>9.890129650608692</v>
      </c>
      <c r="CD16" s="587">
        <v>9.890129650608692</v>
      </c>
      <c r="CE16" s="587">
        <v>10.789232346118574</v>
      </c>
      <c r="CF16" s="587">
        <v>6.293718868569168</v>
      </c>
      <c r="CG16" s="587">
        <v>7.19282156407905</v>
      </c>
      <c r="CH16" s="587">
        <v>8.09192425958893</v>
      </c>
      <c r="CI16" s="587">
        <v>5.394616173059287</v>
      </c>
      <c r="CJ16" s="587">
        <v>6.293718868569168</v>
      </c>
      <c r="CK16" s="587">
        <v>6.293718868569168</v>
      </c>
      <c r="CL16" s="587">
        <v>5.394616173059287</v>
      </c>
      <c r="CM16" s="587">
        <v>5.394616173059287</v>
      </c>
      <c r="CN16" s="587">
        <v>8.09192425958893</v>
      </c>
      <c r="CO16" s="587">
        <v>5.394616173059287</v>
      </c>
      <c r="CP16" s="587">
        <v>4.495513477549406</v>
      </c>
      <c r="CQ16" s="587">
        <v>3.596410782039525</v>
      </c>
      <c r="CR16" s="587">
        <v>3.596410782039525</v>
      </c>
      <c r="CS16" s="587">
        <v>4.495513477549406</v>
      </c>
      <c r="CT16" s="587">
        <v>4.495513477549406</v>
      </c>
      <c r="CU16" s="587">
        <v>0.8991026955098812</v>
      </c>
      <c r="CV16" s="587">
        <v>0.8991026955098812</v>
      </c>
      <c r="CW16" s="587">
        <v>3.596410782039525</v>
      </c>
      <c r="CX16" s="587">
        <v>4.495513477549406</v>
      </c>
      <c r="CY16" s="587">
        <v>4.495513477549406</v>
      </c>
      <c r="CZ16" s="587">
        <v>3.596410782039525</v>
      </c>
      <c r="DA16" s="587">
        <v>3.596410782039525</v>
      </c>
      <c r="DB16" s="587">
        <v>5.394616173059287</v>
      </c>
      <c r="DC16" s="587">
        <v>5.394616173059287</v>
      </c>
      <c r="DD16" s="587">
        <v>2.6973080865296435</v>
      </c>
      <c r="DE16" s="587">
        <v>1.7982053910197624</v>
      </c>
      <c r="DF16" s="587">
        <v>1.7982053910197624</v>
      </c>
      <c r="DG16" s="587">
        <v>3.596410782039525</v>
      </c>
      <c r="DH16" s="587">
        <v>4.495513477549406</v>
      </c>
      <c r="DI16" s="587">
        <v>2.6973080865296435</v>
      </c>
      <c r="DJ16" s="587">
        <v>2.6973080865296435</v>
      </c>
      <c r="DK16" s="587">
        <v>2.6973080865296435</v>
      </c>
      <c r="DL16" s="587">
        <v>2.6973080865296435</v>
      </c>
      <c r="DM16" s="587">
        <v>2.6973080865296435</v>
      </c>
      <c r="DN16" s="587">
        <v>0.8991026955098812</v>
      </c>
      <c r="DO16" s="587">
        <v>0.0</v>
      </c>
      <c r="DP16" s="582">
        <v>0.0</v>
      </c>
      <c r="DQ16" s="582">
        <v>0.8991026955098812</v>
      </c>
      <c r="DR16" s="582">
        <v>0.8991026955098812</v>
      </c>
      <c r="DS16" s="582">
        <v>0.8991026955098812</v>
      </c>
      <c r="DT16" s="582">
        <v>0.8991026955098812</v>
      </c>
      <c r="DU16" s="582">
        <v>5.394616173059287</v>
      </c>
      <c r="DV16" s="582">
        <v>7.19282156407905</v>
      </c>
      <c r="DW16" s="582">
        <v>8.09192425958893</v>
      </c>
      <c r="DX16" s="582">
        <v>7.19282156407905</v>
      </c>
      <c r="DY16" s="582">
        <v>8.991026955098812</v>
      </c>
      <c r="DZ16" s="582">
        <v>8.991026955098812</v>
      </c>
      <c r="EA16" s="582">
        <v>9.890129650608692</v>
      </c>
      <c r="EB16" s="582">
        <v>7.19282156407905</v>
      </c>
      <c r="EC16" s="582">
        <v>5.394616173059287</v>
      </c>
      <c r="ED16" s="582">
        <v>5.394616173059287</v>
      </c>
      <c r="EE16" s="582">
        <v>5.394616173059287</v>
      </c>
      <c r="EF16" s="582">
        <v>4.495513477549406</v>
      </c>
      <c r="EG16" s="582">
        <v>4.495513477549406</v>
      </c>
      <c r="EH16" s="582">
        <v>3.596410782039525</v>
      </c>
      <c r="EI16" s="582">
        <v>1.7982053910197624</v>
      </c>
      <c r="EJ16" s="582">
        <v>4.495513477549406</v>
      </c>
      <c r="EK16" s="582">
        <v>7.19282156407905</v>
      </c>
      <c r="EL16" s="582">
        <v>12.587437737138336</v>
      </c>
      <c r="EM16" s="582">
        <v>14.3856431281581</v>
      </c>
      <c r="EN16" s="582">
        <v>24.27577277876679</v>
      </c>
      <c r="EO16" s="582">
        <v>26.973080865296435</v>
      </c>
      <c r="EP16" s="582">
        <v>40.45962129794465</v>
      </c>
      <c r="EQ16" s="582">
        <v>44.95513477549406</v>
      </c>
      <c r="ER16" s="582">
        <v>68.33180485875097</v>
      </c>
      <c r="ES16" s="582">
        <v>80.9192425958893</v>
      </c>
      <c r="ET16" s="582">
        <v>106.09411807016598</v>
      </c>
      <c r="EU16" s="582">
        <v>123.17706928485372</v>
      </c>
      <c r="EV16" s="582">
        <v>127.67258276240312</v>
      </c>
      <c r="EW16" s="582">
        <v>136.66360971750194</v>
      </c>
      <c r="EX16" s="582">
        <v>178.92143640646634</v>
      </c>
      <c r="EY16" s="582">
        <v>179.82053910197624</v>
      </c>
      <c r="EZ16" s="582">
        <v>205.8945172717628</v>
      </c>
      <c r="FA16" s="582">
        <v>214.88554422686158</v>
      </c>
      <c r="FB16" s="582">
        <v>198.70169570768374</v>
      </c>
      <c r="FC16" s="582">
        <v>196.90349031666398</v>
      </c>
      <c r="FD16" s="582">
        <v>203.19720918523313</v>
      </c>
      <c r="FE16" s="582">
        <v>183.41694988401576</v>
      </c>
      <c r="FF16" s="582">
        <v>188.81156605707505</v>
      </c>
      <c r="FG16" s="582">
        <v>187.0133606660553</v>
      </c>
      <c r="FH16" s="582">
        <v>169.03130675585766</v>
      </c>
      <c r="FI16" s="582">
        <v>182.51784718850587</v>
      </c>
      <c r="FJ16" s="582">
        <v>183.41694988401576</v>
      </c>
      <c r="FK16" s="582">
        <v>183.41694988401576</v>
      </c>
      <c r="FL16" s="582">
        <v>184.31605257952563</v>
      </c>
      <c r="FM16" s="582">
        <v>182.51784718850587</v>
      </c>
      <c r="FN16" s="582">
        <v>168.1322040603478</v>
      </c>
      <c r="FO16" s="582">
        <v>232.86759813705922</v>
      </c>
      <c r="FP16" s="582">
        <v>263.4370897843952</v>
      </c>
      <c r="FR16" s="588">
        <f t="shared" si="2"/>
        <v>0.4433497537</v>
      </c>
    </row>
    <row r="17">
      <c r="A17" s="5">
        <f t="shared" si="1"/>
        <v>14</v>
      </c>
      <c r="B17" s="584" t="s">
        <v>152</v>
      </c>
      <c r="C17" s="307">
        <v>190010.0</v>
      </c>
      <c r="D17" s="479"/>
      <c r="E17" s="479"/>
      <c r="F17" s="479"/>
      <c r="G17" s="479"/>
      <c r="H17" s="479"/>
      <c r="I17" s="479"/>
      <c r="J17" s="585"/>
      <c r="K17" s="585"/>
      <c r="L17" s="585"/>
      <c r="M17" s="585"/>
      <c r="N17" s="585"/>
      <c r="O17" s="585"/>
      <c r="P17" s="585"/>
      <c r="Q17" s="585"/>
      <c r="R17" s="586"/>
      <c r="S17" s="586"/>
      <c r="T17" s="586"/>
      <c r="U17" s="586"/>
      <c r="V17" s="586"/>
      <c r="W17" s="586"/>
      <c r="X17" s="586"/>
      <c r="Y17" s="586"/>
      <c r="Z17" s="586"/>
      <c r="AA17" s="586"/>
      <c r="AB17" s="586"/>
      <c r="AC17" s="586"/>
      <c r="AD17" s="586"/>
      <c r="AE17" s="586"/>
      <c r="AF17" s="586"/>
      <c r="AG17" s="586"/>
      <c r="AH17" s="586"/>
      <c r="AI17" s="587">
        <v>0.0</v>
      </c>
      <c r="AJ17" s="587">
        <v>0.0</v>
      </c>
      <c r="AK17" s="587">
        <v>0.0</v>
      </c>
      <c r="AL17" s="587">
        <v>0.0</v>
      </c>
      <c r="AM17" s="587">
        <v>0.0</v>
      </c>
      <c r="AN17" s="587">
        <v>0.0</v>
      </c>
      <c r="AO17" s="587">
        <v>0.0</v>
      </c>
      <c r="AP17" s="587">
        <v>0.0</v>
      </c>
      <c r="AQ17" s="587">
        <v>0.0</v>
      </c>
      <c r="AR17" s="587">
        <v>1.052576180201042</v>
      </c>
      <c r="AS17" s="587">
        <v>2.105152360402084</v>
      </c>
      <c r="AT17" s="587">
        <v>2.6314404505026054</v>
      </c>
      <c r="AU17" s="587">
        <v>2.6314404505026054</v>
      </c>
      <c r="AV17" s="587">
        <v>2.6314404505026054</v>
      </c>
      <c r="AW17" s="587">
        <v>3.1577285406031264</v>
      </c>
      <c r="AX17" s="587">
        <v>3.6840166307036473</v>
      </c>
      <c r="AY17" s="587">
        <v>3.1577285406031264</v>
      </c>
      <c r="AZ17" s="587">
        <v>2.105152360402084</v>
      </c>
      <c r="BA17" s="587">
        <v>1.5788642703015632</v>
      </c>
      <c r="BB17" s="587">
        <v>2.105152360402084</v>
      </c>
      <c r="BC17" s="587">
        <v>3.1577285406031264</v>
      </c>
      <c r="BD17" s="587">
        <v>2.6314404505026054</v>
      </c>
      <c r="BE17" s="587">
        <v>2.6314404505026054</v>
      </c>
      <c r="BF17" s="587">
        <v>2.6314404505026054</v>
      </c>
      <c r="BG17" s="587">
        <v>5.789168991105732</v>
      </c>
      <c r="BH17" s="587">
        <v>5.789168991105732</v>
      </c>
      <c r="BI17" s="587">
        <v>5.789168991105732</v>
      </c>
      <c r="BJ17" s="587">
        <v>4.736592810904689</v>
      </c>
      <c r="BK17" s="587">
        <v>7.894321351507815</v>
      </c>
      <c r="BL17" s="587">
        <v>8.420609441608336</v>
      </c>
      <c r="BM17" s="587">
        <v>9.473185621809378</v>
      </c>
      <c r="BN17" s="587">
        <v>7.894321351507815</v>
      </c>
      <c r="BO17" s="587">
        <v>8.420609441608336</v>
      </c>
      <c r="BP17" s="587">
        <v>10.525761802010422</v>
      </c>
      <c r="BQ17" s="587">
        <v>10.525761802010422</v>
      </c>
      <c r="BR17" s="587">
        <v>13.157202252513025</v>
      </c>
      <c r="BS17" s="587">
        <v>13.683490342613547</v>
      </c>
      <c r="BT17" s="587">
        <v>12.104626072311984</v>
      </c>
      <c r="BU17" s="587">
        <v>12.104626072311984</v>
      </c>
      <c r="BV17" s="587">
        <v>13.157202252513025</v>
      </c>
      <c r="BW17" s="587">
        <v>10.525761802010422</v>
      </c>
      <c r="BX17" s="587">
        <v>11.578337982211464</v>
      </c>
      <c r="BY17" s="587">
        <v>7.3680332614072945</v>
      </c>
      <c r="BZ17" s="587">
        <v>5.789168991105732</v>
      </c>
      <c r="CA17" s="587">
        <v>6.315457081206253</v>
      </c>
      <c r="CB17" s="587">
        <v>8.420609441608336</v>
      </c>
      <c r="CC17" s="587">
        <v>8.420609441608336</v>
      </c>
      <c r="CD17" s="587">
        <v>8.946897531708858</v>
      </c>
      <c r="CE17" s="587">
        <v>8.946897531708858</v>
      </c>
      <c r="CF17" s="587">
        <v>7.894321351507815</v>
      </c>
      <c r="CG17" s="587">
        <v>7.894321351507815</v>
      </c>
      <c r="CH17" s="587">
        <v>7.894321351507815</v>
      </c>
      <c r="CI17" s="587">
        <v>5.262880901005211</v>
      </c>
      <c r="CJ17" s="587">
        <v>3.6840166307036473</v>
      </c>
      <c r="CK17" s="587">
        <v>3.1577285406031264</v>
      </c>
      <c r="CL17" s="587">
        <v>2.105152360402084</v>
      </c>
      <c r="CM17" s="587">
        <v>2.6314404505026054</v>
      </c>
      <c r="CN17" s="587">
        <v>2.6314404505026054</v>
      </c>
      <c r="CO17" s="587">
        <v>2.6314404505026054</v>
      </c>
      <c r="CP17" s="587">
        <v>1.5788642703015632</v>
      </c>
      <c r="CQ17" s="587">
        <v>1.5788642703015632</v>
      </c>
      <c r="CR17" s="587">
        <v>1.5788642703015632</v>
      </c>
      <c r="CS17" s="587">
        <v>1.5788642703015632</v>
      </c>
      <c r="CT17" s="587">
        <v>1.052576180201042</v>
      </c>
      <c r="CU17" s="587">
        <v>1.052576180201042</v>
      </c>
      <c r="CV17" s="587">
        <v>0.526288090100521</v>
      </c>
      <c r="CW17" s="587">
        <v>0.526288090100521</v>
      </c>
      <c r="CX17" s="587">
        <v>1.052576180201042</v>
      </c>
      <c r="CY17" s="587">
        <v>1.052576180201042</v>
      </c>
      <c r="CZ17" s="587">
        <v>1.052576180201042</v>
      </c>
      <c r="DA17" s="587">
        <v>1.052576180201042</v>
      </c>
      <c r="DB17" s="587">
        <v>1.052576180201042</v>
      </c>
      <c r="DC17" s="587">
        <v>2.105152360402084</v>
      </c>
      <c r="DD17" s="587">
        <v>3.1577285406031264</v>
      </c>
      <c r="DE17" s="587">
        <v>2.6314404505026054</v>
      </c>
      <c r="DF17" s="587">
        <v>2.6314404505026054</v>
      </c>
      <c r="DG17" s="587">
        <v>2.6314404505026054</v>
      </c>
      <c r="DH17" s="587">
        <v>2.6314404505026054</v>
      </c>
      <c r="DI17" s="587">
        <v>2.6314404505026054</v>
      </c>
      <c r="DJ17" s="587">
        <v>1.5788642703015632</v>
      </c>
      <c r="DK17" s="587">
        <v>0.526288090100521</v>
      </c>
      <c r="DL17" s="587">
        <v>1.5788642703015632</v>
      </c>
      <c r="DM17" s="587">
        <v>1.5788642703015632</v>
      </c>
      <c r="DN17" s="587">
        <v>2.105152360402084</v>
      </c>
      <c r="DO17" s="587">
        <v>1.5788642703015632</v>
      </c>
      <c r="DP17" s="582">
        <v>2.105152360402084</v>
      </c>
      <c r="DQ17" s="582">
        <v>2.105152360402084</v>
      </c>
      <c r="DR17" s="582">
        <v>4.210304720804168</v>
      </c>
      <c r="DS17" s="582">
        <v>3.1577285406031264</v>
      </c>
      <c r="DT17" s="582">
        <v>4.210304720804168</v>
      </c>
      <c r="DU17" s="582">
        <v>5.262880901005211</v>
      </c>
      <c r="DV17" s="582">
        <v>5.789168991105732</v>
      </c>
      <c r="DW17" s="582">
        <v>7.3680332614072945</v>
      </c>
      <c r="DX17" s="582">
        <v>8.420609441608336</v>
      </c>
      <c r="DY17" s="582">
        <v>6.841745171306774</v>
      </c>
      <c r="DZ17" s="582">
        <v>7.3680332614072945</v>
      </c>
      <c r="EA17" s="582">
        <v>6.841745171306774</v>
      </c>
      <c r="EB17" s="582">
        <v>6.315457081206253</v>
      </c>
      <c r="EC17" s="582">
        <v>6.315457081206253</v>
      </c>
      <c r="ED17" s="582">
        <v>5.262880901005211</v>
      </c>
      <c r="EE17" s="582">
        <v>8.420609441608336</v>
      </c>
      <c r="EF17" s="582">
        <v>9.473185621809378</v>
      </c>
      <c r="EG17" s="582">
        <v>9.473185621809378</v>
      </c>
      <c r="EH17" s="582">
        <v>9.473185621809378</v>
      </c>
      <c r="EI17" s="582">
        <v>9.473185621809378</v>
      </c>
      <c r="EJ17" s="582">
        <v>10.525761802010422</v>
      </c>
      <c r="EK17" s="582">
        <v>13.157202252513025</v>
      </c>
      <c r="EL17" s="582">
        <v>13.683490342613547</v>
      </c>
      <c r="EM17" s="582">
        <v>16.31493079311615</v>
      </c>
      <c r="EN17" s="582">
        <v>19.472659333719278</v>
      </c>
      <c r="EO17" s="582">
        <v>21.577811694121362</v>
      </c>
      <c r="EP17" s="582">
        <v>24.73554023472449</v>
      </c>
      <c r="EQ17" s="582">
        <v>28.419556865428138</v>
      </c>
      <c r="ER17" s="582">
        <v>28.945844955528656</v>
      </c>
      <c r="ES17" s="582">
        <v>29.9984211357297</v>
      </c>
      <c r="ET17" s="582">
        <v>33.682437766433345</v>
      </c>
      <c r="EU17" s="582">
        <v>52.10252091995159</v>
      </c>
      <c r="EV17" s="582">
        <v>55.26024946055471</v>
      </c>
      <c r="EW17" s="582">
        <v>56.839113730856276</v>
      </c>
      <c r="EX17" s="582">
        <v>65.2597231724646</v>
      </c>
      <c r="EY17" s="582">
        <v>77.36434924477659</v>
      </c>
      <c r="EZ17" s="582">
        <v>93.15299194779223</v>
      </c>
      <c r="FA17" s="582">
        <v>109.46792274090838</v>
      </c>
      <c r="FB17" s="582">
        <v>118.41482027261723</v>
      </c>
      <c r="FC17" s="582">
        <v>126.83542971422557</v>
      </c>
      <c r="FD17" s="582">
        <v>148.93952949844746</v>
      </c>
      <c r="FE17" s="582">
        <v>157.3601389400558</v>
      </c>
      <c r="FF17" s="582">
        <v>178.41166254407665</v>
      </c>
      <c r="FG17" s="582">
        <v>211.04152413030894</v>
      </c>
      <c r="FH17" s="582">
        <v>229.4616072838272</v>
      </c>
      <c r="FI17" s="582">
        <v>221.04099784221884</v>
      </c>
      <c r="FJ17" s="582">
        <v>230.5141834640282</v>
      </c>
      <c r="FK17" s="582">
        <v>224.72501447292248</v>
      </c>
      <c r="FL17" s="582">
        <v>244.19767380664177</v>
      </c>
      <c r="FM17" s="582">
        <v>263.1440450502605</v>
      </c>
      <c r="FN17" s="582">
        <v>265.7754855007631</v>
      </c>
      <c r="FO17" s="582">
        <v>244.19767380664177</v>
      </c>
      <c r="FP17" s="582">
        <v>263.1440450502605</v>
      </c>
      <c r="FR17" s="588">
        <f t="shared" si="2"/>
        <v>0.1904761905</v>
      </c>
    </row>
    <row r="18">
      <c r="A18" s="5">
        <f t="shared" si="1"/>
        <v>15</v>
      </c>
      <c r="B18" s="584" t="s">
        <v>127</v>
      </c>
      <c r="C18" s="307">
        <v>124917.0</v>
      </c>
      <c r="D18" s="479"/>
      <c r="E18" s="479"/>
      <c r="F18" s="479"/>
      <c r="G18" s="479"/>
      <c r="H18" s="479"/>
      <c r="I18" s="479"/>
      <c r="J18" s="585"/>
      <c r="K18" s="585"/>
      <c r="L18" s="585"/>
      <c r="M18" s="585"/>
      <c r="N18" s="585"/>
      <c r="O18" s="585"/>
      <c r="P18" s="585"/>
      <c r="Q18" s="585"/>
      <c r="R18" s="586"/>
      <c r="S18" s="586"/>
      <c r="T18" s="586"/>
      <c r="U18" s="586"/>
      <c r="V18" s="586"/>
      <c r="W18" s="586"/>
      <c r="X18" s="586"/>
      <c r="Y18" s="586"/>
      <c r="Z18" s="586"/>
      <c r="AA18" s="586"/>
      <c r="AB18" s="586"/>
      <c r="AC18" s="586"/>
      <c r="AD18" s="586"/>
      <c r="AE18" s="586"/>
      <c r="AF18" s="586"/>
      <c r="AG18" s="586"/>
      <c r="AH18" s="586"/>
      <c r="AI18" s="587">
        <v>1.6010631059023193</v>
      </c>
      <c r="AJ18" s="587">
        <v>3.2021262118046385</v>
      </c>
      <c r="AK18" s="587">
        <v>3.2021262118046385</v>
      </c>
      <c r="AL18" s="587">
        <v>3.2021262118046385</v>
      </c>
      <c r="AM18" s="587">
        <v>3.2021262118046385</v>
      </c>
      <c r="AN18" s="587">
        <v>3.2021262118046385</v>
      </c>
      <c r="AO18" s="587">
        <v>2.401594658853479</v>
      </c>
      <c r="AP18" s="587">
        <v>1.6010631059023193</v>
      </c>
      <c r="AQ18" s="587">
        <v>0.0</v>
      </c>
      <c r="AR18" s="587">
        <v>0.0</v>
      </c>
      <c r="AS18" s="587">
        <v>0.0</v>
      </c>
      <c r="AT18" s="587">
        <v>0.0</v>
      </c>
      <c r="AU18" s="587">
        <v>0.0</v>
      </c>
      <c r="AV18" s="587">
        <v>0.0</v>
      </c>
      <c r="AW18" s="587">
        <v>0.0</v>
      </c>
      <c r="AX18" s="587">
        <v>0.0</v>
      </c>
      <c r="AY18" s="587">
        <v>0.8005315529511596</v>
      </c>
      <c r="AZ18" s="587">
        <v>0.8005315529511596</v>
      </c>
      <c r="BA18" s="587">
        <v>1.6010631059023193</v>
      </c>
      <c r="BB18" s="587">
        <v>3.2021262118046385</v>
      </c>
      <c r="BC18" s="587">
        <v>6.404252423609277</v>
      </c>
      <c r="BD18" s="587">
        <v>12.007973294267394</v>
      </c>
      <c r="BE18" s="587">
        <v>14.409567953120874</v>
      </c>
      <c r="BF18" s="587">
        <v>15.210099506072034</v>
      </c>
      <c r="BG18" s="587">
        <v>33.62232522394871</v>
      </c>
      <c r="BH18" s="587">
        <v>43.22870385936262</v>
      </c>
      <c r="BI18" s="587">
        <v>44.82976696526494</v>
      </c>
      <c r="BJ18" s="587">
        <v>42.42817230641146</v>
      </c>
      <c r="BK18" s="587">
        <v>43.22870385936262</v>
      </c>
      <c r="BL18" s="587">
        <v>42.42817230641146</v>
      </c>
      <c r="BM18" s="587">
        <v>40.82710920050914</v>
      </c>
      <c r="BN18" s="587">
        <v>27.218072800339428</v>
      </c>
      <c r="BO18" s="587">
        <v>18.412225717876673</v>
      </c>
      <c r="BP18" s="587">
        <v>16.010631059023194</v>
      </c>
      <c r="BQ18" s="587">
        <v>16.811162611974353</v>
      </c>
      <c r="BR18" s="587">
        <v>10.406910188365075</v>
      </c>
      <c r="BS18" s="587">
        <v>8.805847082462757</v>
      </c>
      <c r="BT18" s="587">
        <v>9.606378635413916</v>
      </c>
      <c r="BU18" s="587">
        <v>5.603720870658117</v>
      </c>
      <c r="BV18" s="587">
        <v>5.603720870658117</v>
      </c>
      <c r="BW18" s="587">
        <v>4.803189317706958</v>
      </c>
      <c r="BX18" s="587">
        <v>3.2021262118046385</v>
      </c>
      <c r="BY18" s="587">
        <v>4.002657764755798</v>
      </c>
      <c r="BZ18" s="587">
        <v>4.002657764755798</v>
      </c>
      <c r="CA18" s="587">
        <v>4.002657764755798</v>
      </c>
      <c r="CB18" s="587">
        <v>4.002657764755798</v>
      </c>
      <c r="CC18" s="587">
        <v>4.002657764755798</v>
      </c>
      <c r="CD18" s="587">
        <v>5.603720870658117</v>
      </c>
      <c r="CE18" s="587">
        <v>8.005315529511597</v>
      </c>
      <c r="CF18" s="587">
        <v>8.005315529511597</v>
      </c>
      <c r="CG18" s="587">
        <v>8.805847082462757</v>
      </c>
      <c r="CH18" s="587">
        <v>10.406910188365075</v>
      </c>
      <c r="CI18" s="587">
        <v>12.007973294267394</v>
      </c>
      <c r="CJ18" s="587">
        <v>11.207441741316234</v>
      </c>
      <c r="CK18" s="587">
        <v>12.007973294267394</v>
      </c>
      <c r="CL18" s="587">
        <v>10.406910188365075</v>
      </c>
      <c r="CM18" s="587">
        <v>11.207441741316234</v>
      </c>
      <c r="CN18" s="587">
        <v>11.207441741316234</v>
      </c>
      <c r="CO18" s="587">
        <v>8.805847082462757</v>
      </c>
      <c r="CP18" s="587">
        <v>6.404252423609277</v>
      </c>
      <c r="CQ18" s="587">
        <v>6.404252423609277</v>
      </c>
      <c r="CR18" s="587">
        <v>4.002657764755798</v>
      </c>
      <c r="CS18" s="587">
        <v>3.2021262118046385</v>
      </c>
      <c r="CT18" s="587">
        <v>1.6010631059023193</v>
      </c>
      <c r="CU18" s="587">
        <v>0.8005315529511596</v>
      </c>
      <c r="CV18" s="587">
        <v>1.6010631059023193</v>
      </c>
      <c r="CW18" s="587">
        <v>1.6010631059023193</v>
      </c>
      <c r="CX18" s="587">
        <v>2.401594658853479</v>
      </c>
      <c r="CY18" s="587">
        <v>2.401594658853479</v>
      </c>
      <c r="CZ18" s="587">
        <v>2.401594658853479</v>
      </c>
      <c r="DA18" s="587">
        <v>2.401594658853479</v>
      </c>
      <c r="DB18" s="587">
        <v>3.2021262118046385</v>
      </c>
      <c r="DC18" s="587">
        <v>4.002657764755798</v>
      </c>
      <c r="DD18" s="587">
        <v>4.803189317706958</v>
      </c>
      <c r="DE18" s="587">
        <v>3.2021262118046385</v>
      </c>
      <c r="DF18" s="587">
        <v>3.2021262118046385</v>
      </c>
      <c r="DG18" s="587">
        <v>4.002657764755798</v>
      </c>
      <c r="DH18" s="587">
        <v>4.002657764755798</v>
      </c>
      <c r="DI18" s="587">
        <v>3.2021262118046385</v>
      </c>
      <c r="DJ18" s="587">
        <v>1.6010631059023193</v>
      </c>
      <c r="DK18" s="587">
        <v>0.8005315529511596</v>
      </c>
      <c r="DL18" s="587">
        <v>0.8005315529511596</v>
      </c>
      <c r="DM18" s="587">
        <v>0.8005315529511596</v>
      </c>
      <c r="DN18" s="587">
        <v>0.0</v>
      </c>
      <c r="DO18" s="587">
        <v>0.0</v>
      </c>
      <c r="DP18" s="582">
        <v>0.8005315529511596</v>
      </c>
      <c r="DQ18" s="582">
        <v>2.401594658853479</v>
      </c>
      <c r="DR18" s="582">
        <v>2.401594658853479</v>
      </c>
      <c r="DS18" s="582">
        <v>3.2021262118046385</v>
      </c>
      <c r="DT18" s="582">
        <v>3.2021262118046385</v>
      </c>
      <c r="DU18" s="582">
        <v>3.2021262118046385</v>
      </c>
      <c r="DV18" s="582">
        <v>3.2021262118046385</v>
      </c>
      <c r="DW18" s="582">
        <v>2.401594658853479</v>
      </c>
      <c r="DX18" s="582">
        <v>1.6010631059023193</v>
      </c>
      <c r="DY18" s="582">
        <v>2.401594658853479</v>
      </c>
      <c r="DZ18" s="582">
        <v>1.6010631059023193</v>
      </c>
      <c r="EA18" s="582">
        <v>1.6010631059023193</v>
      </c>
      <c r="EB18" s="582">
        <v>2.401594658853479</v>
      </c>
      <c r="EC18" s="582">
        <v>4.002657764755798</v>
      </c>
      <c r="ED18" s="582">
        <v>4.002657764755798</v>
      </c>
      <c r="EE18" s="582">
        <v>7.204783976560437</v>
      </c>
      <c r="EF18" s="582">
        <v>8.805847082462757</v>
      </c>
      <c r="EG18" s="582">
        <v>9.606378635413916</v>
      </c>
      <c r="EH18" s="582">
        <v>15.210099506072034</v>
      </c>
      <c r="EI18" s="582">
        <v>22.41488348263247</v>
      </c>
      <c r="EJ18" s="582">
        <v>27.218072800339428</v>
      </c>
      <c r="EK18" s="582">
        <v>31.220730565095227</v>
      </c>
      <c r="EL18" s="582">
        <v>33.62232522394871</v>
      </c>
      <c r="EM18" s="582">
        <v>40.82710920050914</v>
      </c>
      <c r="EN18" s="582">
        <v>44.02923541231378</v>
      </c>
      <c r="EO18" s="582">
        <v>43.22870385936262</v>
      </c>
      <c r="EP18" s="582">
        <v>44.82976696526494</v>
      </c>
      <c r="EQ18" s="582">
        <v>48.83242473002074</v>
      </c>
      <c r="ER18" s="582">
        <v>60.03986647133697</v>
      </c>
      <c r="ES18" s="582">
        <v>80.05315529511596</v>
      </c>
      <c r="ET18" s="582">
        <v>92.06112858938336</v>
      </c>
      <c r="EU18" s="582">
        <v>97.66484946004148</v>
      </c>
      <c r="EV18" s="582">
        <v>112.87494896611351</v>
      </c>
      <c r="EW18" s="582">
        <v>128.8855800251367</v>
      </c>
      <c r="EX18" s="582">
        <v>164.10896835498772</v>
      </c>
      <c r="EY18" s="582">
        <v>178.5185363081086</v>
      </c>
      <c r="EZ18" s="582">
        <v>200.93341979074106</v>
      </c>
      <c r="FA18" s="582">
        <v>224.1488348263247</v>
      </c>
      <c r="FB18" s="582">
        <v>247.36424986190832</v>
      </c>
      <c r="FC18" s="582">
        <v>254.56903383846875</v>
      </c>
      <c r="FD18" s="582">
        <v>264.17541247388266</v>
      </c>
      <c r="FE18" s="582">
        <v>257.7711600502734</v>
      </c>
      <c r="FF18" s="582">
        <v>298.59826925078255</v>
      </c>
      <c r="FG18" s="582">
        <v>270.57966489749197</v>
      </c>
      <c r="FH18" s="582">
        <v>261.7738178150292</v>
      </c>
      <c r="FI18" s="582">
        <v>249.76584452076182</v>
      </c>
      <c r="FJ18" s="582">
        <v>260.97328626207803</v>
      </c>
      <c r="FK18" s="582">
        <v>254.56903383846875</v>
      </c>
      <c r="FL18" s="582">
        <v>276.18338576815006</v>
      </c>
      <c r="FM18" s="582">
        <v>242.56106054420138</v>
      </c>
      <c r="FN18" s="582">
        <v>248.16478141485948</v>
      </c>
      <c r="FO18" s="582">
        <v>235.35627656764095</v>
      </c>
      <c r="FP18" s="582">
        <v>232.95468190878745</v>
      </c>
      <c r="FR18" s="588">
        <f t="shared" si="2"/>
        <v>-0.06730769231</v>
      </c>
    </row>
    <row r="19">
      <c r="A19" s="5">
        <f t="shared" si="1"/>
        <v>16</v>
      </c>
      <c r="B19" s="599" t="s">
        <v>149</v>
      </c>
      <c r="C19" s="307">
        <v>86436.0</v>
      </c>
      <c r="D19" s="479"/>
      <c r="E19" s="479"/>
      <c r="F19" s="479"/>
      <c r="G19" s="479"/>
      <c r="H19" s="479"/>
      <c r="I19" s="479"/>
      <c r="J19" s="585"/>
      <c r="K19" s="585"/>
      <c r="L19" s="585"/>
      <c r="M19" s="585"/>
      <c r="N19" s="585"/>
      <c r="O19" s="585"/>
      <c r="P19" s="585"/>
      <c r="Q19" s="585"/>
      <c r="R19" s="586"/>
      <c r="S19" s="586"/>
      <c r="T19" s="586"/>
      <c r="U19" s="586"/>
      <c r="V19" s="586"/>
      <c r="W19" s="586"/>
      <c r="X19" s="586"/>
      <c r="Y19" s="586"/>
      <c r="Z19" s="586"/>
      <c r="AA19" s="586"/>
      <c r="AB19" s="586"/>
      <c r="AC19" s="586"/>
      <c r="AD19" s="586"/>
      <c r="AE19" s="586"/>
      <c r="AF19" s="586"/>
      <c r="AG19" s="586"/>
      <c r="AH19" s="586"/>
      <c r="AI19" s="587">
        <v>0.0</v>
      </c>
      <c r="AJ19" s="587">
        <v>0.0</v>
      </c>
      <c r="AK19" s="587">
        <v>0.0</v>
      </c>
      <c r="AL19" s="587">
        <v>0.0</v>
      </c>
      <c r="AM19" s="587">
        <v>0.0</v>
      </c>
      <c r="AN19" s="587">
        <v>0.0</v>
      </c>
      <c r="AO19" s="587">
        <v>3.470776065528252</v>
      </c>
      <c r="AP19" s="587">
        <v>3.470776065528252</v>
      </c>
      <c r="AQ19" s="587">
        <v>3.470776065528252</v>
      </c>
      <c r="AR19" s="587">
        <v>3.470776065528252</v>
      </c>
      <c r="AS19" s="587">
        <v>3.470776065528252</v>
      </c>
      <c r="AT19" s="587">
        <v>3.470776065528252</v>
      </c>
      <c r="AU19" s="587">
        <v>3.470776065528252</v>
      </c>
      <c r="AV19" s="587">
        <v>0.0</v>
      </c>
      <c r="AW19" s="587">
        <v>0.0</v>
      </c>
      <c r="AX19" s="587">
        <v>0.0</v>
      </c>
      <c r="AY19" s="587">
        <v>0.0</v>
      </c>
      <c r="AZ19" s="587">
        <v>0.0</v>
      </c>
      <c r="BA19" s="587">
        <v>0.0</v>
      </c>
      <c r="BB19" s="587">
        <v>0.0</v>
      </c>
      <c r="BC19" s="587">
        <v>4.627701420704336</v>
      </c>
      <c r="BD19" s="587">
        <v>4.627701420704336</v>
      </c>
      <c r="BE19" s="587">
        <v>4.627701420704336</v>
      </c>
      <c r="BF19" s="587">
        <v>5.78462677588042</v>
      </c>
      <c r="BG19" s="587">
        <v>5.78462677588042</v>
      </c>
      <c r="BH19" s="587">
        <v>5.78462677588042</v>
      </c>
      <c r="BI19" s="587">
        <v>6.941552131056504</v>
      </c>
      <c r="BJ19" s="587">
        <v>2.313850710352168</v>
      </c>
      <c r="BK19" s="587">
        <v>2.313850710352168</v>
      </c>
      <c r="BL19" s="587">
        <v>2.313850710352168</v>
      </c>
      <c r="BM19" s="587">
        <v>2.313850710352168</v>
      </c>
      <c r="BN19" s="587">
        <v>4.627701420704336</v>
      </c>
      <c r="BO19" s="587">
        <v>4.627701420704336</v>
      </c>
      <c r="BP19" s="587">
        <v>3.470776065528252</v>
      </c>
      <c r="BQ19" s="587">
        <v>3.470776065528252</v>
      </c>
      <c r="BR19" s="587">
        <v>3.470776065528252</v>
      </c>
      <c r="BS19" s="587">
        <v>5.78462677588042</v>
      </c>
      <c r="BT19" s="587">
        <v>8.098477486232587</v>
      </c>
      <c r="BU19" s="587">
        <v>5.78462677588042</v>
      </c>
      <c r="BV19" s="587">
        <v>6.941552131056504</v>
      </c>
      <c r="BW19" s="587">
        <v>8.098477486232587</v>
      </c>
      <c r="BX19" s="587">
        <v>8.098477486232587</v>
      </c>
      <c r="BY19" s="587">
        <v>11.56925355176084</v>
      </c>
      <c r="BZ19" s="587">
        <v>18.510805682817345</v>
      </c>
      <c r="CA19" s="587">
        <v>21.981581748345597</v>
      </c>
      <c r="CB19" s="587">
        <v>24.295432458697764</v>
      </c>
      <c r="CC19" s="587">
        <v>37.02161136563469</v>
      </c>
      <c r="CD19" s="587">
        <v>39.335462075986854</v>
      </c>
      <c r="CE19" s="587">
        <v>53.21856633809986</v>
      </c>
      <c r="CF19" s="587">
        <v>53.21856633809986</v>
      </c>
      <c r="CG19" s="587">
        <v>69.41552131056504</v>
      </c>
      <c r="CH19" s="587">
        <v>71.72937202091721</v>
      </c>
      <c r="CI19" s="587">
        <v>72.8862973760933</v>
      </c>
      <c r="CJ19" s="587">
        <v>67.10167060021287</v>
      </c>
      <c r="CK19" s="587">
        <v>67.10167060021287</v>
      </c>
      <c r="CL19" s="587">
        <v>56.68934240362812</v>
      </c>
      <c r="CM19" s="587">
        <v>57.8462677588042</v>
      </c>
      <c r="CN19" s="587">
        <v>33.550835300106435</v>
      </c>
      <c r="CO19" s="587">
        <v>25.45235781387385</v>
      </c>
      <c r="CP19" s="587">
        <v>26.60928316904993</v>
      </c>
      <c r="CQ19" s="587">
        <v>20.824656393169512</v>
      </c>
      <c r="CR19" s="587">
        <v>23.13850710352168</v>
      </c>
      <c r="CS19" s="587">
        <v>46.27701420704336</v>
      </c>
      <c r="CT19" s="587">
        <v>59.00319311398029</v>
      </c>
      <c r="CU19" s="587">
        <v>64.7878198898607</v>
      </c>
      <c r="CV19" s="587">
        <v>67.10167060021287</v>
      </c>
      <c r="CW19" s="587">
        <v>67.10167060021287</v>
      </c>
      <c r="CX19" s="587">
        <v>67.10167060021287</v>
      </c>
      <c r="CY19" s="587">
        <v>64.7878198898607</v>
      </c>
      <c r="CZ19" s="587">
        <v>55.53241704845203</v>
      </c>
      <c r="DA19" s="587">
        <v>46.27701420704336</v>
      </c>
      <c r="DB19" s="587">
        <v>46.27701420704336</v>
      </c>
      <c r="DC19" s="587">
        <v>57.8462677588042</v>
      </c>
      <c r="DD19" s="587">
        <v>78.67092415197371</v>
      </c>
      <c r="DE19" s="587">
        <v>76.35707344162155</v>
      </c>
      <c r="DF19" s="587">
        <v>285.76056272849274</v>
      </c>
      <c r="DG19" s="587">
        <v>268.4066824008515</v>
      </c>
      <c r="DH19" s="587">
        <v>279.9759359526123</v>
      </c>
      <c r="DI19" s="587">
        <v>274.1913091767319</v>
      </c>
      <c r="DJ19" s="587">
        <v>259.1512795594428</v>
      </c>
      <c r="DK19" s="587">
        <v>233.69892174556898</v>
      </c>
      <c r="DL19" s="587">
        <v>233.69892174556898</v>
      </c>
      <c r="DM19" s="587">
        <v>21.981581748345597</v>
      </c>
      <c r="DN19" s="587">
        <v>24.295432458697764</v>
      </c>
      <c r="DO19" s="587">
        <v>6.941552131056504</v>
      </c>
      <c r="DP19" s="582">
        <v>11.56925355176084</v>
      </c>
      <c r="DQ19" s="582">
        <v>11.56925355176084</v>
      </c>
      <c r="DR19" s="582">
        <v>12.726178906936925</v>
      </c>
      <c r="DS19" s="582">
        <v>15.040029617289091</v>
      </c>
      <c r="DT19" s="582">
        <v>16.196954972465175</v>
      </c>
      <c r="DU19" s="582">
        <v>26.60928316904993</v>
      </c>
      <c r="DV19" s="582">
        <v>30.080059234578183</v>
      </c>
      <c r="DW19" s="582">
        <v>26.60928316904993</v>
      </c>
      <c r="DX19" s="582">
        <v>32.39390994493035</v>
      </c>
      <c r="DY19" s="582">
        <v>33.550835300106435</v>
      </c>
      <c r="DZ19" s="582">
        <v>33.550835300106435</v>
      </c>
      <c r="EA19" s="582">
        <v>34.70776065528252</v>
      </c>
      <c r="EB19" s="582">
        <v>21.981581748345597</v>
      </c>
      <c r="EC19" s="582">
        <v>24.295432458697764</v>
      </c>
      <c r="ED19" s="582">
        <v>21.981581748345597</v>
      </c>
      <c r="EE19" s="582">
        <v>18.510805682817345</v>
      </c>
      <c r="EF19" s="582">
        <v>23.13850710352168</v>
      </c>
      <c r="EG19" s="582">
        <v>24.295432458697764</v>
      </c>
      <c r="EH19" s="582">
        <v>21.981581748345597</v>
      </c>
      <c r="EI19" s="582">
        <v>23.13850710352168</v>
      </c>
      <c r="EJ19" s="582">
        <v>21.981581748345597</v>
      </c>
      <c r="EK19" s="582">
        <v>41.649312786339024</v>
      </c>
      <c r="EL19" s="582">
        <v>40.49238743116294</v>
      </c>
      <c r="EM19" s="582">
        <v>39.335462075986854</v>
      </c>
      <c r="EN19" s="582">
        <v>37.02161136563469</v>
      </c>
      <c r="EO19" s="582">
        <v>37.02161136563469</v>
      </c>
      <c r="EP19" s="582">
        <v>42.80623814151511</v>
      </c>
      <c r="EQ19" s="582">
        <v>41.649312786339024</v>
      </c>
      <c r="ER19" s="582">
        <v>30.080059234578183</v>
      </c>
      <c r="ES19" s="582">
        <v>31.236984589754268</v>
      </c>
      <c r="ET19" s="582">
        <v>41.649312786339024</v>
      </c>
      <c r="EU19" s="582">
        <v>52.061640982923784</v>
      </c>
      <c r="EV19" s="582">
        <v>67.10167060021287</v>
      </c>
      <c r="EW19" s="582">
        <v>72.8862973760933</v>
      </c>
      <c r="EX19" s="582">
        <v>85.61247628303022</v>
      </c>
      <c r="EY19" s="582">
        <v>119.16331158313665</v>
      </c>
      <c r="EZ19" s="582">
        <v>142.30181868665832</v>
      </c>
      <c r="FA19" s="582">
        <v>166.5972511453561</v>
      </c>
      <c r="FB19" s="582">
        <v>173.5388032764126</v>
      </c>
      <c r="FC19" s="582">
        <v>179.32343005229302</v>
      </c>
      <c r="FD19" s="582">
        <v>210.56041464204728</v>
      </c>
      <c r="FE19" s="582">
        <v>223.28659354898423</v>
      </c>
      <c r="FF19" s="582">
        <v>214.03119070757555</v>
      </c>
      <c r="FG19" s="582">
        <v>210.56041464204728</v>
      </c>
      <c r="FH19" s="582">
        <v>227.91429496968854</v>
      </c>
      <c r="FI19" s="582">
        <v>244.11124994215373</v>
      </c>
      <c r="FJ19" s="582">
        <v>229.07122032486464</v>
      </c>
      <c r="FK19" s="582">
        <v>197.83423573511035</v>
      </c>
      <c r="FL19" s="582">
        <v>220.97274283863206</v>
      </c>
      <c r="FM19" s="582">
        <v>205.93271322134296</v>
      </c>
      <c r="FN19" s="582">
        <v>210.56041464204728</v>
      </c>
      <c r="FO19" s="582">
        <v>233.69892174556898</v>
      </c>
      <c r="FP19" s="582">
        <v>225.60044425933637</v>
      </c>
      <c r="FR19" s="588">
        <f t="shared" si="2"/>
        <v>-0.07582938389</v>
      </c>
    </row>
    <row r="20">
      <c r="A20" s="5">
        <f t="shared" si="1"/>
        <v>17</v>
      </c>
      <c r="B20" s="599" t="s">
        <v>115</v>
      </c>
      <c r="C20" s="307">
        <v>147947.0</v>
      </c>
      <c r="D20" s="479"/>
      <c r="E20" s="479"/>
      <c r="F20" s="479"/>
      <c r="G20" s="479"/>
      <c r="H20" s="479"/>
      <c r="I20" s="479"/>
      <c r="J20" s="585"/>
      <c r="K20" s="585"/>
      <c r="L20" s="585"/>
      <c r="M20" s="585"/>
      <c r="N20" s="585"/>
      <c r="O20" s="585"/>
      <c r="P20" s="585"/>
      <c r="Q20" s="585"/>
      <c r="R20" s="586"/>
      <c r="S20" s="586"/>
      <c r="T20" s="586"/>
      <c r="U20" s="586"/>
      <c r="V20" s="586"/>
      <c r="W20" s="586"/>
      <c r="X20" s="586"/>
      <c r="Y20" s="586"/>
      <c r="Z20" s="586"/>
      <c r="AA20" s="586"/>
      <c r="AB20" s="586"/>
      <c r="AC20" s="586"/>
      <c r="AD20" s="586"/>
      <c r="AE20" s="586"/>
      <c r="AF20" s="586"/>
      <c r="AG20" s="586"/>
      <c r="AH20" s="586"/>
      <c r="AI20" s="587">
        <v>0.0</v>
      </c>
      <c r="AJ20" s="587">
        <v>0.0</v>
      </c>
      <c r="AK20" s="587">
        <v>0.0</v>
      </c>
      <c r="AL20" s="587">
        <v>0.0</v>
      </c>
      <c r="AM20" s="587">
        <v>0.0</v>
      </c>
      <c r="AN20" s="587">
        <v>0.0</v>
      </c>
      <c r="AO20" s="587">
        <v>0.0</v>
      </c>
      <c r="AP20" s="587">
        <v>0.0</v>
      </c>
      <c r="AQ20" s="587">
        <v>0.0</v>
      </c>
      <c r="AR20" s="587">
        <v>0.0</v>
      </c>
      <c r="AS20" s="587">
        <v>0.0</v>
      </c>
      <c r="AT20" s="587">
        <v>0.0</v>
      </c>
      <c r="AU20" s="587">
        <v>0.0</v>
      </c>
      <c r="AV20" s="587">
        <v>0.0</v>
      </c>
      <c r="AW20" s="587">
        <v>0.0</v>
      </c>
      <c r="AX20" s="587">
        <v>0.0</v>
      </c>
      <c r="AY20" s="587">
        <v>0.0</v>
      </c>
      <c r="AZ20" s="587">
        <v>0.0</v>
      </c>
      <c r="BA20" s="587">
        <v>0.0</v>
      </c>
      <c r="BB20" s="587">
        <v>0.0</v>
      </c>
      <c r="BC20" s="587">
        <v>0.0</v>
      </c>
      <c r="BD20" s="587">
        <v>0.0</v>
      </c>
      <c r="BE20" s="587">
        <v>0.0</v>
      </c>
      <c r="BF20" s="587">
        <v>0.0</v>
      </c>
      <c r="BG20" s="587">
        <v>0.0</v>
      </c>
      <c r="BH20" s="587">
        <v>0.0</v>
      </c>
      <c r="BI20" s="587">
        <v>6.083259545648104</v>
      </c>
      <c r="BJ20" s="587">
        <v>6.759177272942337</v>
      </c>
      <c r="BK20" s="587">
        <v>18.925696364238544</v>
      </c>
      <c r="BL20" s="587">
        <v>21.62936727341548</v>
      </c>
      <c r="BM20" s="587">
        <v>33.11996863741745</v>
      </c>
      <c r="BN20" s="587">
        <v>36.49955727388862</v>
      </c>
      <c r="BO20" s="587">
        <v>36.49955727388862</v>
      </c>
      <c r="BP20" s="587">
        <v>31.092215455534753</v>
      </c>
      <c r="BQ20" s="587">
        <v>31.768133182828986</v>
      </c>
      <c r="BR20" s="587">
        <v>20.27753181882701</v>
      </c>
      <c r="BS20" s="587">
        <v>20.953449546121245</v>
      </c>
      <c r="BT20" s="587">
        <v>15.546107727767376</v>
      </c>
      <c r="BU20" s="587">
        <v>18.925696364238544</v>
      </c>
      <c r="BV20" s="587">
        <v>26.360791364475116</v>
      </c>
      <c r="BW20" s="587">
        <v>25.684873637180882</v>
      </c>
      <c r="BX20" s="587">
        <v>25.008955909886648</v>
      </c>
      <c r="BY20" s="587">
        <v>25.008955909886648</v>
      </c>
      <c r="BZ20" s="587">
        <v>21.62936727341548</v>
      </c>
      <c r="CA20" s="587">
        <v>16.22202545506161</v>
      </c>
      <c r="CB20" s="587">
        <v>10.138765909413506</v>
      </c>
      <c r="CC20" s="587">
        <v>7.435095000236571</v>
      </c>
      <c r="CD20" s="587">
        <v>8.111012727530804</v>
      </c>
      <c r="CE20" s="587">
        <v>7.435095000236571</v>
      </c>
      <c r="CF20" s="587">
        <v>10.81468363670774</v>
      </c>
      <c r="CG20" s="587">
        <v>11.490601364001973</v>
      </c>
      <c r="CH20" s="587">
        <v>10.81468363670774</v>
      </c>
      <c r="CI20" s="587">
        <v>10.138765909413506</v>
      </c>
      <c r="CJ20" s="587">
        <v>5.40734181835387</v>
      </c>
      <c r="CK20" s="587">
        <v>4.731424091059636</v>
      </c>
      <c r="CL20" s="587">
        <v>4.731424091059636</v>
      </c>
      <c r="CM20" s="587">
        <v>1.3518354545884674</v>
      </c>
      <c r="CN20" s="587">
        <v>2.027753181882701</v>
      </c>
      <c r="CO20" s="587">
        <v>2.027753181882701</v>
      </c>
      <c r="CP20" s="587">
        <v>2.027753181882701</v>
      </c>
      <c r="CQ20" s="587">
        <v>2.027753181882701</v>
      </c>
      <c r="CR20" s="587">
        <v>2.027753181882701</v>
      </c>
      <c r="CS20" s="587">
        <v>2.027753181882701</v>
      </c>
      <c r="CT20" s="587">
        <v>2.027753181882701</v>
      </c>
      <c r="CU20" s="587">
        <v>0.6759177272942337</v>
      </c>
      <c r="CV20" s="587">
        <v>1.3518354545884674</v>
      </c>
      <c r="CW20" s="587">
        <v>3.3795886364711687</v>
      </c>
      <c r="CX20" s="587">
        <v>4.055506363765402</v>
      </c>
      <c r="CY20" s="587">
        <v>4.731424091059636</v>
      </c>
      <c r="CZ20" s="587">
        <v>5.40734181835387</v>
      </c>
      <c r="DA20" s="587">
        <v>5.40734181835387</v>
      </c>
      <c r="DB20" s="587">
        <v>6.083259545648104</v>
      </c>
      <c r="DC20" s="587">
        <v>6.759177272942337</v>
      </c>
      <c r="DD20" s="587">
        <v>6.083259545648104</v>
      </c>
      <c r="DE20" s="587">
        <v>5.40734181835387</v>
      </c>
      <c r="DF20" s="587">
        <v>4.731424091059636</v>
      </c>
      <c r="DG20" s="587">
        <v>4.731424091059636</v>
      </c>
      <c r="DH20" s="587">
        <v>4.055506363765402</v>
      </c>
      <c r="DI20" s="587">
        <v>3.3795886364711687</v>
      </c>
      <c r="DJ20" s="587">
        <v>2.027753181882701</v>
      </c>
      <c r="DK20" s="587">
        <v>1.3518354545884674</v>
      </c>
      <c r="DL20" s="587">
        <v>2.027753181882701</v>
      </c>
      <c r="DM20" s="587">
        <v>2.027753181882701</v>
      </c>
      <c r="DN20" s="587">
        <v>1.3518354545884674</v>
      </c>
      <c r="DO20" s="587">
        <v>1.3518354545884674</v>
      </c>
      <c r="DP20" s="582">
        <v>1.3518354545884674</v>
      </c>
      <c r="DQ20" s="582">
        <v>2.027753181882701</v>
      </c>
      <c r="DR20" s="582">
        <v>2.703670909176935</v>
      </c>
      <c r="DS20" s="582">
        <v>2.703670909176935</v>
      </c>
      <c r="DT20" s="582">
        <v>3.3795886364711687</v>
      </c>
      <c r="DU20" s="582">
        <v>3.3795886364711687</v>
      </c>
      <c r="DV20" s="582">
        <v>4.055506363765402</v>
      </c>
      <c r="DW20" s="582">
        <v>4.731424091059636</v>
      </c>
      <c r="DX20" s="582">
        <v>4.055506363765402</v>
      </c>
      <c r="DY20" s="582">
        <v>2.703670909176935</v>
      </c>
      <c r="DZ20" s="582">
        <v>2.703670909176935</v>
      </c>
      <c r="EA20" s="582">
        <v>2.703670909176935</v>
      </c>
      <c r="EB20" s="582">
        <v>2.703670909176935</v>
      </c>
      <c r="EC20" s="582">
        <v>2.703670909176935</v>
      </c>
      <c r="ED20" s="582">
        <v>4.731424091059636</v>
      </c>
      <c r="EE20" s="582">
        <v>8.111012727530804</v>
      </c>
      <c r="EF20" s="582">
        <v>9.462848182119272</v>
      </c>
      <c r="EG20" s="582">
        <v>8.786930454825038</v>
      </c>
      <c r="EH20" s="582">
        <v>8.111012727530804</v>
      </c>
      <c r="EI20" s="582">
        <v>8.786930454825038</v>
      </c>
      <c r="EJ20" s="582">
        <v>10.81468363670774</v>
      </c>
      <c r="EK20" s="582">
        <v>10.138765909413506</v>
      </c>
      <c r="EL20" s="582">
        <v>11.490601364001973</v>
      </c>
      <c r="EM20" s="582">
        <v>17.573860909650076</v>
      </c>
      <c r="EN20" s="582">
        <v>30.41629772824052</v>
      </c>
      <c r="EO20" s="582">
        <v>32.44405091012322</v>
      </c>
      <c r="EP20" s="582">
        <v>45.28648772871366</v>
      </c>
      <c r="EQ20" s="582">
        <v>60.156677729186804</v>
      </c>
      <c r="ER20" s="582">
        <v>73.67503227507147</v>
      </c>
      <c r="ES20" s="582">
        <v>91.92481091201579</v>
      </c>
      <c r="ET20" s="582">
        <v>100.71174136684083</v>
      </c>
      <c r="EU20" s="582">
        <v>120.31335545837361</v>
      </c>
      <c r="EV20" s="582">
        <v>133.83171000425827</v>
      </c>
      <c r="EW20" s="582">
        <v>148.7019000047314</v>
      </c>
      <c r="EX20" s="582">
        <v>172.3590204600296</v>
      </c>
      <c r="EY20" s="582">
        <v>184.5255395513258</v>
      </c>
      <c r="EZ20" s="582">
        <v>185.87737500591427</v>
      </c>
      <c r="FA20" s="582">
        <v>190.6087990969739</v>
      </c>
      <c r="FB20" s="582">
        <v>186.5532927332085</v>
      </c>
      <c r="FC20" s="582">
        <v>207.50674227932976</v>
      </c>
      <c r="FD20" s="582">
        <v>209.53449546121246</v>
      </c>
      <c r="FE20" s="582">
        <v>214.94183727956633</v>
      </c>
      <c r="FF20" s="582">
        <v>238.5989577348645</v>
      </c>
      <c r="FG20" s="582">
        <v>268.3393377358108</v>
      </c>
      <c r="FH20" s="582">
        <v>274.4225972814589</v>
      </c>
      <c r="FI20" s="582">
        <v>264.9597490993396</v>
      </c>
      <c r="FJ20" s="582">
        <v>263.60791364475114</v>
      </c>
      <c r="FK20" s="582">
        <v>266.31158455392807</v>
      </c>
      <c r="FL20" s="582">
        <v>262.9319959174569</v>
      </c>
      <c r="FM20" s="582">
        <v>240.62671091674721</v>
      </c>
      <c r="FN20" s="582">
        <v>205.47898909744706</v>
      </c>
      <c r="FO20" s="582">
        <v>196.69205864262202</v>
      </c>
      <c r="FP20" s="582">
        <v>202.0994004609759</v>
      </c>
      <c r="FR20" s="588">
        <f t="shared" si="2"/>
        <v>-0.237244898</v>
      </c>
    </row>
    <row r="21">
      <c r="A21" s="5">
        <f t="shared" si="1"/>
        <v>18</v>
      </c>
      <c r="B21" s="584" t="s">
        <v>163</v>
      </c>
      <c r="C21" s="307">
        <v>131085.0</v>
      </c>
      <c r="D21" s="479"/>
      <c r="E21" s="479"/>
      <c r="F21" s="479"/>
      <c r="G21" s="479"/>
      <c r="H21" s="479"/>
      <c r="I21" s="479"/>
      <c r="J21" s="585"/>
      <c r="K21" s="585"/>
      <c r="L21" s="585"/>
      <c r="M21" s="585"/>
      <c r="N21" s="585"/>
      <c r="O21" s="585"/>
      <c r="P21" s="585"/>
      <c r="Q21" s="585"/>
      <c r="R21" s="586"/>
      <c r="S21" s="586"/>
      <c r="T21" s="586"/>
      <c r="U21" s="586"/>
      <c r="V21" s="586"/>
      <c r="W21" s="586"/>
      <c r="X21" s="586"/>
      <c r="Y21" s="586"/>
      <c r="Z21" s="586"/>
      <c r="AA21" s="586"/>
      <c r="AB21" s="586"/>
      <c r="AC21" s="586"/>
      <c r="AD21" s="586"/>
      <c r="AE21" s="586"/>
      <c r="AF21" s="586"/>
      <c r="AG21" s="586"/>
      <c r="AH21" s="586"/>
      <c r="AI21" s="587">
        <v>0.0</v>
      </c>
      <c r="AJ21" s="587">
        <v>0.0</v>
      </c>
      <c r="AK21" s="587">
        <v>0.0</v>
      </c>
      <c r="AL21" s="587">
        <v>0.0</v>
      </c>
      <c r="AM21" s="587">
        <v>0.0</v>
      </c>
      <c r="AN21" s="587">
        <v>0.0</v>
      </c>
      <c r="AO21" s="587">
        <v>0.0</v>
      </c>
      <c r="AP21" s="587">
        <v>0.0</v>
      </c>
      <c r="AQ21" s="587">
        <v>0.0</v>
      </c>
      <c r="AR21" s="587">
        <v>0.0</v>
      </c>
      <c r="AS21" s="587">
        <v>0.0</v>
      </c>
      <c r="AT21" s="587">
        <v>0.0</v>
      </c>
      <c r="AU21" s="587">
        <v>0.0</v>
      </c>
      <c r="AV21" s="587">
        <v>0.0</v>
      </c>
      <c r="AW21" s="587">
        <v>0.0</v>
      </c>
      <c r="AX21" s="587">
        <v>0.0</v>
      </c>
      <c r="AY21" s="587">
        <v>0.0</v>
      </c>
      <c r="AZ21" s="587">
        <v>0.0</v>
      </c>
      <c r="BA21" s="587">
        <v>0.0</v>
      </c>
      <c r="BB21" s="587">
        <v>0.0</v>
      </c>
      <c r="BC21" s="587">
        <v>0.0</v>
      </c>
      <c r="BD21" s="587">
        <v>0.0</v>
      </c>
      <c r="BE21" s="587">
        <v>0.0</v>
      </c>
      <c r="BF21" s="587">
        <v>0.0</v>
      </c>
      <c r="BG21" s="587">
        <v>0.0</v>
      </c>
      <c r="BH21" s="587">
        <v>0.0</v>
      </c>
      <c r="BI21" s="587">
        <v>0.0</v>
      </c>
      <c r="BJ21" s="587">
        <v>0.0</v>
      </c>
      <c r="BK21" s="587">
        <v>0.0</v>
      </c>
      <c r="BL21" s="587">
        <v>0.0</v>
      </c>
      <c r="BM21" s="587">
        <v>0.7628637906701758</v>
      </c>
      <c r="BN21" s="587">
        <v>1.5257275813403517</v>
      </c>
      <c r="BO21" s="587">
        <v>3.0514551626807034</v>
      </c>
      <c r="BP21" s="587">
        <v>3.0514551626807034</v>
      </c>
      <c r="BQ21" s="587">
        <v>3.814318953350879</v>
      </c>
      <c r="BR21" s="587">
        <v>4.577182744021055</v>
      </c>
      <c r="BS21" s="587">
        <v>4.577182744021055</v>
      </c>
      <c r="BT21" s="587">
        <v>3.814318953350879</v>
      </c>
      <c r="BU21" s="587">
        <v>3.814318953350879</v>
      </c>
      <c r="BV21" s="587">
        <v>2.2885913720105275</v>
      </c>
      <c r="BW21" s="587">
        <v>3.814318953350879</v>
      </c>
      <c r="BX21" s="587">
        <v>3.0514551626807034</v>
      </c>
      <c r="BY21" s="587">
        <v>2.2885913720105275</v>
      </c>
      <c r="BZ21" s="587">
        <v>2.2885913720105275</v>
      </c>
      <c r="CA21" s="587">
        <v>2.2885913720105275</v>
      </c>
      <c r="CB21" s="587">
        <v>2.2885913720105275</v>
      </c>
      <c r="CC21" s="587">
        <v>3.814318953350879</v>
      </c>
      <c r="CD21" s="587">
        <v>3.814318953350879</v>
      </c>
      <c r="CE21" s="587">
        <v>6.102910325361407</v>
      </c>
      <c r="CF21" s="587">
        <v>6.865774116031583</v>
      </c>
      <c r="CG21" s="587">
        <v>6.865774116031583</v>
      </c>
      <c r="CH21" s="587">
        <v>7.628637906701758</v>
      </c>
      <c r="CI21" s="587">
        <v>9.15436548804211</v>
      </c>
      <c r="CJ21" s="587">
        <v>8.391501697371934</v>
      </c>
      <c r="CK21" s="587">
        <v>6.865774116031583</v>
      </c>
      <c r="CL21" s="587">
        <v>4.577182744021055</v>
      </c>
      <c r="CM21" s="587">
        <v>3.814318953350879</v>
      </c>
      <c r="CN21" s="587">
        <v>3.814318953350879</v>
      </c>
      <c r="CO21" s="587">
        <v>3.814318953350879</v>
      </c>
      <c r="CP21" s="587">
        <v>3.0514551626807034</v>
      </c>
      <c r="CQ21" s="587">
        <v>3.814318953350879</v>
      </c>
      <c r="CR21" s="587">
        <v>6.102910325361407</v>
      </c>
      <c r="CS21" s="587">
        <v>9.15436548804211</v>
      </c>
      <c r="CT21" s="587">
        <v>17.545867185414043</v>
      </c>
      <c r="CU21" s="587">
        <v>19.071594766754394</v>
      </c>
      <c r="CV21" s="587">
        <v>19.834458557424572</v>
      </c>
      <c r="CW21" s="587">
        <v>19.834458557424572</v>
      </c>
      <c r="CX21" s="587">
        <v>19.071594766754394</v>
      </c>
      <c r="CY21" s="587">
        <v>19.071594766754394</v>
      </c>
      <c r="CZ21" s="587">
        <v>17.545867185414043</v>
      </c>
      <c r="DA21" s="587">
        <v>12.205820650722814</v>
      </c>
      <c r="DB21" s="587">
        <v>16.02013960407369</v>
      </c>
      <c r="DC21" s="587">
        <v>22.885913720105275</v>
      </c>
      <c r="DD21" s="587">
        <v>24.411641301445627</v>
      </c>
      <c r="DE21" s="587">
        <v>24.411641301445627</v>
      </c>
      <c r="DF21" s="587">
        <v>35.85459816149826</v>
      </c>
      <c r="DG21" s="587">
        <v>41.19464469618949</v>
      </c>
      <c r="DH21" s="587">
        <v>48.06041881222107</v>
      </c>
      <c r="DI21" s="587">
        <v>45.00896364954037</v>
      </c>
      <c r="DJ21" s="587">
        <v>50.3490101842316</v>
      </c>
      <c r="DK21" s="587">
        <v>55.689056718922835</v>
      </c>
      <c r="DL21" s="587">
        <v>61.02910325361406</v>
      </c>
      <c r="DM21" s="587">
        <v>48.823282602891254</v>
      </c>
      <c r="DN21" s="587">
        <v>47.2975550215509</v>
      </c>
      <c r="DO21" s="587">
        <v>43.48323606820002</v>
      </c>
      <c r="DP21" s="582">
        <v>43.48323606820002</v>
      </c>
      <c r="DQ21" s="582">
        <v>41.19464469618949</v>
      </c>
      <c r="DR21" s="582">
        <v>35.85459816149826</v>
      </c>
      <c r="DS21" s="582">
        <v>38.14318953350879</v>
      </c>
      <c r="DT21" s="582">
        <v>37.380325742838615</v>
      </c>
      <c r="DU21" s="582">
        <v>38.14318953350879</v>
      </c>
      <c r="DV21" s="582">
        <v>38.14318953350879</v>
      </c>
      <c r="DW21" s="582">
        <v>38.90605332417896</v>
      </c>
      <c r="DX21" s="582">
        <v>28.225960254796505</v>
      </c>
      <c r="DY21" s="582">
        <v>26.700232673456153</v>
      </c>
      <c r="DZ21" s="582">
        <v>19.071594766754394</v>
      </c>
      <c r="EA21" s="582">
        <v>18.30873097608422</v>
      </c>
      <c r="EB21" s="582">
        <v>12.96868444139299</v>
      </c>
      <c r="EC21" s="582">
        <v>10.680093069382462</v>
      </c>
      <c r="ED21" s="582">
        <v>9.15436548804211</v>
      </c>
      <c r="EE21" s="582">
        <v>12.205820650722814</v>
      </c>
      <c r="EF21" s="582">
        <v>14.494412022733341</v>
      </c>
      <c r="EG21" s="582">
        <v>13.731548232063165</v>
      </c>
      <c r="EH21" s="582">
        <v>17.545867185414043</v>
      </c>
      <c r="EI21" s="582">
        <v>21.360186138764924</v>
      </c>
      <c r="EJ21" s="582">
        <v>20.597322348094746</v>
      </c>
      <c r="EK21" s="582">
        <v>25.93736888278598</v>
      </c>
      <c r="EL21" s="582">
        <v>27.46309646412633</v>
      </c>
      <c r="EM21" s="582">
        <v>33.56600678948774</v>
      </c>
      <c r="EN21" s="582">
        <v>36.61746195216844</v>
      </c>
      <c r="EO21" s="582">
        <v>40.43178090551932</v>
      </c>
      <c r="EP21" s="582">
        <v>50.3490101842316</v>
      </c>
      <c r="EQ21" s="582">
        <v>59.50337567227371</v>
      </c>
      <c r="ER21" s="582">
        <v>56.45192050959301</v>
      </c>
      <c r="ES21" s="582">
        <v>72.4720601136667</v>
      </c>
      <c r="ET21" s="582">
        <v>68.65774116031582</v>
      </c>
      <c r="EU21" s="582">
        <v>86.20360834572986</v>
      </c>
      <c r="EV21" s="582">
        <v>89.25506350841057</v>
      </c>
      <c r="EW21" s="582">
        <v>84.67788076438951</v>
      </c>
      <c r="EX21" s="582">
        <v>104.51233932181408</v>
      </c>
      <c r="EY21" s="582">
        <v>117.48102376320708</v>
      </c>
      <c r="EZ21" s="582">
        <v>121.29534271655795</v>
      </c>
      <c r="FA21" s="582">
        <v>137.31548232063165</v>
      </c>
      <c r="FB21" s="582">
        <v>130.44970820460006</v>
      </c>
      <c r="FC21" s="582">
        <v>128.92398062325972</v>
      </c>
      <c r="FD21" s="582">
        <v>131.97543578594042</v>
      </c>
      <c r="FE21" s="582">
        <v>118.24388755387724</v>
      </c>
      <c r="FF21" s="582">
        <v>121.29534271655795</v>
      </c>
      <c r="FG21" s="582">
        <v>118.24388755387724</v>
      </c>
      <c r="FH21" s="582">
        <v>114.42956860052637</v>
      </c>
      <c r="FI21" s="582">
        <v>117.48102376320708</v>
      </c>
      <c r="FJ21" s="582">
        <v>136.55261852996148</v>
      </c>
      <c r="FK21" s="582">
        <v>136.55261852996148</v>
      </c>
      <c r="FL21" s="582">
        <v>138.0783461113018</v>
      </c>
      <c r="FM21" s="582">
        <v>147.23271159934393</v>
      </c>
      <c r="FN21" s="582">
        <v>133.50116336728075</v>
      </c>
      <c r="FO21" s="582">
        <v>142.65552885532287</v>
      </c>
      <c r="FP21" s="582">
        <v>186.90162871419307</v>
      </c>
      <c r="FR21" s="588">
        <f t="shared" si="2"/>
        <v>0.5909090909</v>
      </c>
    </row>
    <row r="22">
      <c r="A22" s="5">
        <f t="shared" si="1"/>
        <v>19</v>
      </c>
      <c r="B22" s="584" t="s">
        <v>117</v>
      </c>
      <c r="C22" s="307">
        <v>20081.0</v>
      </c>
      <c r="D22" s="479"/>
      <c r="E22" s="479"/>
      <c r="F22" s="479"/>
      <c r="G22" s="479"/>
      <c r="H22" s="479"/>
      <c r="I22" s="479"/>
      <c r="J22" s="585"/>
      <c r="K22" s="585"/>
      <c r="L22" s="585"/>
      <c r="M22" s="585"/>
      <c r="N22" s="585"/>
      <c r="O22" s="585"/>
      <c r="P22" s="585"/>
      <c r="Q22" s="585"/>
      <c r="R22" s="586"/>
      <c r="S22" s="586"/>
      <c r="T22" s="586"/>
      <c r="U22" s="586"/>
      <c r="V22" s="586"/>
      <c r="W22" s="586"/>
      <c r="X22" s="586"/>
      <c r="Y22" s="586"/>
      <c r="Z22" s="586"/>
      <c r="AA22" s="586"/>
      <c r="AB22" s="586"/>
      <c r="AC22" s="586"/>
      <c r="AD22" s="586"/>
      <c r="AE22" s="586"/>
      <c r="AF22" s="586"/>
      <c r="AG22" s="586"/>
      <c r="AH22" s="586"/>
      <c r="AI22" s="587">
        <v>0.0</v>
      </c>
      <c r="AJ22" s="587">
        <v>0.0</v>
      </c>
      <c r="AK22" s="587">
        <v>0.0</v>
      </c>
      <c r="AL22" s="587">
        <v>0.0</v>
      </c>
      <c r="AM22" s="587">
        <v>0.0</v>
      </c>
      <c r="AN22" s="587">
        <v>0.0</v>
      </c>
      <c r="AO22" s="587">
        <v>0.0</v>
      </c>
      <c r="AP22" s="587">
        <v>0.0</v>
      </c>
      <c r="AQ22" s="587">
        <v>0.0</v>
      </c>
      <c r="AR22" s="587">
        <v>0.0</v>
      </c>
      <c r="AS22" s="587">
        <v>0.0</v>
      </c>
      <c r="AT22" s="587">
        <v>0.0</v>
      </c>
      <c r="AU22" s="587">
        <v>0.0</v>
      </c>
      <c r="AV22" s="587">
        <v>0.0</v>
      </c>
      <c r="AW22" s="587">
        <v>0.0</v>
      </c>
      <c r="AX22" s="587">
        <v>0.0</v>
      </c>
      <c r="AY22" s="587">
        <v>0.0</v>
      </c>
      <c r="AZ22" s="587">
        <v>0.0</v>
      </c>
      <c r="BA22" s="587">
        <v>0.0</v>
      </c>
      <c r="BB22" s="587">
        <v>0.0</v>
      </c>
      <c r="BC22" s="587">
        <v>0.0</v>
      </c>
      <c r="BD22" s="587">
        <v>0.0</v>
      </c>
      <c r="BE22" s="587">
        <v>0.0</v>
      </c>
      <c r="BF22" s="587">
        <v>0.0</v>
      </c>
      <c r="BG22" s="587">
        <v>0.0</v>
      </c>
      <c r="BH22" s="587">
        <v>0.0</v>
      </c>
      <c r="BI22" s="587">
        <v>4.979831681689159</v>
      </c>
      <c r="BJ22" s="587">
        <v>4.979831681689159</v>
      </c>
      <c r="BK22" s="587">
        <v>4.979831681689159</v>
      </c>
      <c r="BL22" s="587">
        <v>4.979831681689159</v>
      </c>
      <c r="BM22" s="587">
        <v>4.979831681689159</v>
      </c>
      <c r="BN22" s="587">
        <v>4.979831681689159</v>
      </c>
      <c r="BO22" s="587">
        <v>4.979831681689159</v>
      </c>
      <c r="BP22" s="587">
        <v>0.0</v>
      </c>
      <c r="BQ22" s="587">
        <v>0.0</v>
      </c>
      <c r="BR22" s="587">
        <v>0.0</v>
      </c>
      <c r="BS22" s="587">
        <v>0.0</v>
      </c>
      <c r="BT22" s="587">
        <v>0.0</v>
      </c>
      <c r="BU22" s="587">
        <v>0.0</v>
      </c>
      <c r="BV22" s="587">
        <v>0.0</v>
      </c>
      <c r="BW22" s="587">
        <v>0.0</v>
      </c>
      <c r="BX22" s="587">
        <v>0.0</v>
      </c>
      <c r="BY22" s="587">
        <v>0.0</v>
      </c>
      <c r="BZ22" s="587">
        <v>0.0</v>
      </c>
      <c r="CA22" s="587">
        <v>0.0</v>
      </c>
      <c r="CB22" s="587">
        <v>4.979831681689159</v>
      </c>
      <c r="CC22" s="587">
        <v>4.979831681689159</v>
      </c>
      <c r="CD22" s="587">
        <v>4.979831681689159</v>
      </c>
      <c r="CE22" s="587">
        <v>4.979831681689159</v>
      </c>
      <c r="CF22" s="587">
        <v>4.979831681689159</v>
      </c>
      <c r="CG22" s="587">
        <v>4.979831681689159</v>
      </c>
      <c r="CH22" s="587">
        <v>4.979831681689159</v>
      </c>
      <c r="CI22" s="587">
        <v>0.0</v>
      </c>
      <c r="CJ22" s="587">
        <v>0.0</v>
      </c>
      <c r="CK22" s="587">
        <v>0.0</v>
      </c>
      <c r="CL22" s="587">
        <v>0.0</v>
      </c>
      <c r="CM22" s="587">
        <v>0.0</v>
      </c>
      <c r="CN22" s="587">
        <v>4.979831681689159</v>
      </c>
      <c r="CO22" s="587">
        <v>4.979831681689159</v>
      </c>
      <c r="CP22" s="587">
        <v>4.979831681689159</v>
      </c>
      <c r="CQ22" s="587">
        <v>4.979831681689159</v>
      </c>
      <c r="CR22" s="587">
        <v>9.959663363378318</v>
      </c>
      <c r="CS22" s="587">
        <v>9.959663363378318</v>
      </c>
      <c r="CT22" s="587">
        <v>9.959663363378318</v>
      </c>
      <c r="CU22" s="587">
        <v>4.979831681689159</v>
      </c>
      <c r="CV22" s="587">
        <v>4.979831681689159</v>
      </c>
      <c r="CW22" s="587">
        <v>9.959663363378318</v>
      </c>
      <c r="CX22" s="587">
        <v>9.959663363378318</v>
      </c>
      <c r="CY22" s="587">
        <v>4.979831681689159</v>
      </c>
      <c r="CZ22" s="587">
        <v>4.979831681689159</v>
      </c>
      <c r="DA22" s="587">
        <v>4.979831681689159</v>
      </c>
      <c r="DB22" s="587">
        <v>4.979831681689159</v>
      </c>
      <c r="DC22" s="587">
        <v>4.979831681689159</v>
      </c>
      <c r="DD22" s="587">
        <v>4.979831681689159</v>
      </c>
      <c r="DE22" s="587">
        <v>4.979831681689159</v>
      </c>
      <c r="DF22" s="587">
        <v>4.979831681689159</v>
      </c>
      <c r="DG22" s="587">
        <v>4.979831681689159</v>
      </c>
      <c r="DH22" s="587">
        <v>4.979831681689159</v>
      </c>
      <c r="DI22" s="587">
        <v>4.979831681689159</v>
      </c>
      <c r="DJ22" s="587">
        <v>4.979831681689159</v>
      </c>
      <c r="DK22" s="587">
        <v>0.0</v>
      </c>
      <c r="DL22" s="587">
        <v>0.0</v>
      </c>
      <c r="DM22" s="587">
        <v>0.0</v>
      </c>
      <c r="DN22" s="587">
        <v>0.0</v>
      </c>
      <c r="DO22" s="587">
        <v>0.0</v>
      </c>
      <c r="DP22" s="582">
        <v>0.0</v>
      </c>
      <c r="DQ22" s="582">
        <v>0.0</v>
      </c>
      <c r="DR22" s="582">
        <v>0.0</v>
      </c>
      <c r="DS22" s="582">
        <v>0.0</v>
      </c>
      <c r="DT22" s="582">
        <v>0.0</v>
      </c>
      <c r="DU22" s="582">
        <v>0.0</v>
      </c>
      <c r="DV22" s="582">
        <v>0.0</v>
      </c>
      <c r="DW22" s="582">
        <v>0.0</v>
      </c>
      <c r="DX22" s="582">
        <v>0.0</v>
      </c>
      <c r="DY22" s="582">
        <v>19.919326726756637</v>
      </c>
      <c r="DZ22" s="582">
        <v>19.919326726756637</v>
      </c>
      <c r="EA22" s="582">
        <v>19.919326726756637</v>
      </c>
      <c r="EB22" s="582">
        <v>19.919326726756637</v>
      </c>
      <c r="EC22" s="582">
        <v>19.919326726756637</v>
      </c>
      <c r="ED22" s="582">
        <v>19.919326726756637</v>
      </c>
      <c r="EE22" s="582">
        <v>19.919326726756637</v>
      </c>
      <c r="EF22" s="582">
        <v>0.0</v>
      </c>
      <c r="EG22" s="582">
        <v>4.979831681689159</v>
      </c>
      <c r="EH22" s="582">
        <v>4.979831681689159</v>
      </c>
      <c r="EI22" s="582">
        <v>4.979831681689159</v>
      </c>
      <c r="EJ22" s="582">
        <v>4.979831681689159</v>
      </c>
      <c r="EK22" s="582">
        <v>4.979831681689159</v>
      </c>
      <c r="EL22" s="582">
        <v>4.979831681689159</v>
      </c>
      <c r="EM22" s="582">
        <v>4.979831681689159</v>
      </c>
      <c r="EN22" s="582">
        <v>0.0</v>
      </c>
      <c r="EO22" s="582">
        <v>0.0</v>
      </c>
      <c r="EP22" s="582">
        <v>0.0</v>
      </c>
      <c r="EQ22" s="582">
        <v>0.0</v>
      </c>
      <c r="ER22" s="582">
        <v>0.0</v>
      </c>
      <c r="ES22" s="582">
        <v>0.0</v>
      </c>
      <c r="ET22" s="582">
        <v>0.0</v>
      </c>
      <c r="EU22" s="582">
        <v>0.0</v>
      </c>
      <c r="EV22" s="582">
        <v>9.959663363378318</v>
      </c>
      <c r="EW22" s="582">
        <v>14.939495045067478</v>
      </c>
      <c r="EX22" s="582">
        <v>34.85882177182411</v>
      </c>
      <c r="EY22" s="582">
        <v>34.85882177182411</v>
      </c>
      <c r="EZ22" s="582">
        <v>34.85882177182411</v>
      </c>
      <c r="FA22" s="582">
        <v>49.79831681689159</v>
      </c>
      <c r="FB22" s="582">
        <v>59.75798018026991</v>
      </c>
      <c r="FC22" s="582">
        <v>49.79831681689159</v>
      </c>
      <c r="FD22" s="582">
        <v>114.53612867885066</v>
      </c>
      <c r="FE22" s="582">
        <v>129.47562372391815</v>
      </c>
      <c r="FF22" s="582">
        <v>204.17309894925552</v>
      </c>
      <c r="FG22" s="582">
        <v>308.7495642647279</v>
      </c>
      <c r="FH22" s="582">
        <v>363.5277127633086</v>
      </c>
      <c r="FI22" s="582">
        <v>393.40670285344356</v>
      </c>
      <c r="FJ22" s="582">
        <v>418.3058612618894</v>
      </c>
      <c r="FK22" s="582">
        <v>363.5277127633086</v>
      </c>
      <c r="FL22" s="582">
        <v>368.5075444449978</v>
      </c>
      <c r="FM22" s="582">
        <v>363.5277127633086</v>
      </c>
      <c r="FN22" s="582">
        <v>263.9310791295254</v>
      </c>
      <c r="FO22" s="582">
        <v>204.17309894925552</v>
      </c>
      <c r="FP22" s="582">
        <v>169.31427717743142</v>
      </c>
      <c r="FR22" s="588">
        <f t="shared" si="2"/>
        <v>-0.5696202532</v>
      </c>
    </row>
    <row r="23">
      <c r="A23" s="5">
        <f t="shared" si="1"/>
        <v>20</v>
      </c>
      <c r="B23" s="599" t="s">
        <v>159</v>
      </c>
      <c r="C23" s="307">
        <v>112039.0</v>
      </c>
      <c r="D23" s="479"/>
      <c r="E23" s="479"/>
      <c r="F23" s="479"/>
      <c r="G23" s="479"/>
      <c r="H23" s="479"/>
      <c r="I23" s="479"/>
      <c r="J23" s="585"/>
      <c r="K23" s="585"/>
      <c r="L23" s="585"/>
      <c r="M23" s="585"/>
      <c r="N23" s="585"/>
      <c r="O23" s="585"/>
      <c r="P23" s="585"/>
      <c r="Q23" s="585"/>
      <c r="R23" s="586"/>
      <c r="S23" s="586"/>
      <c r="T23" s="586"/>
      <c r="U23" s="586"/>
      <c r="V23" s="586"/>
      <c r="W23" s="586"/>
      <c r="X23" s="586"/>
      <c r="Y23" s="586"/>
      <c r="Z23" s="586"/>
      <c r="AA23" s="586"/>
      <c r="AB23" s="586"/>
      <c r="AC23" s="586"/>
      <c r="AD23" s="586"/>
      <c r="AE23" s="586"/>
      <c r="AF23" s="586"/>
      <c r="AG23" s="586"/>
      <c r="AH23" s="586"/>
      <c r="AI23" s="587">
        <v>0.0</v>
      </c>
      <c r="AJ23" s="587">
        <v>0.8925463454689885</v>
      </c>
      <c r="AK23" s="587">
        <v>0.8925463454689885</v>
      </c>
      <c r="AL23" s="587">
        <v>0.8925463454689885</v>
      </c>
      <c r="AM23" s="587">
        <v>0.8925463454689885</v>
      </c>
      <c r="AN23" s="587">
        <v>1.785092690937977</v>
      </c>
      <c r="AO23" s="587">
        <v>1.785092690937977</v>
      </c>
      <c r="AP23" s="587">
        <v>1.785092690937977</v>
      </c>
      <c r="AQ23" s="587">
        <v>0.8925463454689885</v>
      </c>
      <c r="AR23" s="587">
        <v>0.8925463454689885</v>
      </c>
      <c r="AS23" s="587">
        <v>0.8925463454689885</v>
      </c>
      <c r="AT23" s="587">
        <v>0.8925463454689885</v>
      </c>
      <c r="AU23" s="587">
        <v>0.0</v>
      </c>
      <c r="AV23" s="587">
        <v>0.0</v>
      </c>
      <c r="AW23" s="587">
        <v>0.0</v>
      </c>
      <c r="AX23" s="587">
        <v>0.0</v>
      </c>
      <c r="AY23" s="587">
        <v>0.0</v>
      </c>
      <c r="AZ23" s="587">
        <v>0.0</v>
      </c>
      <c r="BA23" s="587">
        <v>0.0</v>
      </c>
      <c r="BB23" s="587">
        <v>0.0</v>
      </c>
      <c r="BC23" s="587">
        <v>0.0</v>
      </c>
      <c r="BD23" s="587">
        <v>0.8925463454689885</v>
      </c>
      <c r="BE23" s="587">
        <v>0.8925463454689885</v>
      </c>
      <c r="BF23" s="587">
        <v>0.8925463454689885</v>
      </c>
      <c r="BG23" s="587">
        <v>0.8925463454689885</v>
      </c>
      <c r="BH23" s="587">
        <v>0.8925463454689885</v>
      </c>
      <c r="BI23" s="587">
        <v>0.8925463454689885</v>
      </c>
      <c r="BJ23" s="587">
        <v>0.8925463454689885</v>
      </c>
      <c r="BK23" s="587">
        <v>0.0</v>
      </c>
      <c r="BL23" s="587">
        <v>0.0</v>
      </c>
      <c r="BM23" s="587">
        <v>1.785092690937977</v>
      </c>
      <c r="BN23" s="587">
        <v>1.785092690937977</v>
      </c>
      <c r="BO23" s="587">
        <v>6.247824418282919</v>
      </c>
      <c r="BP23" s="587">
        <v>6.247824418282919</v>
      </c>
      <c r="BQ23" s="587">
        <v>6.247824418282919</v>
      </c>
      <c r="BR23" s="587">
        <v>6.247824418282919</v>
      </c>
      <c r="BS23" s="587">
        <v>7.140370763751908</v>
      </c>
      <c r="BT23" s="587">
        <v>5.355278072813931</v>
      </c>
      <c r="BU23" s="587">
        <v>6.247824418282919</v>
      </c>
      <c r="BV23" s="587">
        <v>3.570185381875954</v>
      </c>
      <c r="BW23" s="587">
        <v>3.570185381875954</v>
      </c>
      <c r="BX23" s="587">
        <v>3.570185381875954</v>
      </c>
      <c r="BY23" s="587">
        <v>3.570185381875954</v>
      </c>
      <c r="BZ23" s="587">
        <v>2.6776390364069655</v>
      </c>
      <c r="CA23" s="587">
        <v>2.6776390364069655</v>
      </c>
      <c r="CB23" s="587">
        <v>1.785092690937977</v>
      </c>
      <c r="CC23" s="587">
        <v>0.0</v>
      </c>
      <c r="CD23" s="587">
        <v>0.8925463454689885</v>
      </c>
      <c r="CE23" s="587">
        <v>3.570185381875954</v>
      </c>
      <c r="CF23" s="587">
        <v>4.462731727344942</v>
      </c>
      <c r="CG23" s="587">
        <v>4.462731727344942</v>
      </c>
      <c r="CH23" s="587">
        <v>5.355278072813931</v>
      </c>
      <c r="CI23" s="587">
        <v>5.355278072813931</v>
      </c>
      <c r="CJ23" s="587">
        <v>5.355278072813931</v>
      </c>
      <c r="CK23" s="587">
        <v>4.462731727344942</v>
      </c>
      <c r="CL23" s="587">
        <v>1.785092690937977</v>
      </c>
      <c r="CM23" s="587">
        <v>0.8925463454689885</v>
      </c>
      <c r="CN23" s="587">
        <v>0.8925463454689885</v>
      </c>
      <c r="CO23" s="587">
        <v>0.0</v>
      </c>
      <c r="CP23" s="587">
        <v>0.0</v>
      </c>
      <c r="CQ23" s="587">
        <v>0.0</v>
      </c>
      <c r="CR23" s="587">
        <v>0.0</v>
      </c>
      <c r="CS23" s="587">
        <v>0.0</v>
      </c>
      <c r="CT23" s="587">
        <v>0.0</v>
      </c>
      <c r="CU23" s="587">
        <v>0.0</v>
      </c>
      <c r="CV23" s="587">
        <v>0.0</v>
      </c>
      <c r="CW23" s="587">
        <v>0.0</v>
      </c>
      <c r="CX23" s="587">
        <v>0.0</v>
      </c>
      <c r="CY23" s="587">
        <v>0.0</v>
      </c>
      <c r="CZ23" s="587">
        <v>0.0</v>
      </c>
      <c r="DA23" s="587">
        <v>0.0</v>
      </c>
      <c r="DB23" s="587">
        <v>0.0</v>
      </c>
      <c r="DC23" s="587">
        <v>0.0</v>
      </c>
      <c r="DD23" s="587">
        <v>0.0</v>
      </c>
      <c r="DE23" s="587">
        <v>0.0</v>
      </c>
      <c r="DF23" s="587">
        <v>0.0</v>
      </c>
      <c r="DG23" s="587">
        <v>0.0</v>
      </c>
      <c r="DH23" s="587">
        <v>0.0</v>
      </c>
      <c r="DI23" s="587">
        <v>0.0</v>
      </c>
      <c r="DJ23" s="587">
        <v>0.0</v>
      </c>
      <c r="DK23" s="587">
        <v>0.0</v>
      </c>
      <c r="DL23" s="587">
        <v>0.0</v>
      </c>
      <c r="DM23" s="587">
        <v>0.0</v>
      </c>
      <c r="DN23" s="587">
        <v>0.0</v>
      </c>
      <c r="DO23" s="587">
        <v>0.0</v>
      </c>
      <c r="DP23" s="582">
        <v>1.785092690937977</v>
      </c>
      <c r="DQ23" s="582">
        <v>3.570185381875954</v>
      </c>
      <c r="DR23" s="582">
        <v>5.355278072813931</v>
      </c>
      <c r="DS23" s="582">
        <v>7.140370763751908</v>
      </c>
      <c r="DT23" s="582">
        <v>7.140370763751908</v>
      </c>
      <c r="DU23" s="582">
        <v>8.925463454689885</v>
      </c>
      <c r="DV23" s="582">
        <v>8.925463454689885</v>
      </c>
      <c r="DW23" s="582">
        <v>8.925463454689885</v>
      </c>
      <c r="DX23" s="582">
        <v>8.032917109220897</v>
      </c>
      <c r="DY23" s="582">
        <v>6.247824418282919</v>
      </c>
      <c r="DZ23" s="582">
        <v>5.355278072813931</v>
      </c>
      <c r="EA23" s="582">
        <v>5.355278072813931</v>
      </c>
      <c r="EB23" s="582">
        <v>3.570185381875954</v>
      </c>
      <c r="EC23" s="582">
        <v>7.140370763751908</v>
      </c>
      <c r="ED23" s="582">
        <v>7.140370763751908</v>
      </c>
      <c r="EE23" s="582">
        <v>8.032917109220897</v>
      </c>
      <c r="EF23" s="582">
        <v>8.925463454689885</v>
      </c>
      <c r="EG23" s="582">
        <v>11.60310249109685</v>
      </c>
      <c r="EH23" s="582">
        <v>12.495648836565838</v>
      </c>
      <c r="EI23" s="582">
        <v>13.388195182034828</v>
      </c>
      <c r="EJ23" s="582">
        <v>13.388195182034828</v>
      </c>
      <c r="EK23" s="582">
        <v>20.528565945786735</v>
      </c>
      <c r="EL23" s="582">
        <v>27.66893670953864</v>
      </c>
      <c r="EM23" s="582">
        <v>44.62731727344942</v>
      </c>
      <c r="EN23" s="582">
        <v>62.478244182829194</v>
      </c>
      <c r="EO23" s="582">
        <v>62.478244182829194</v>
      </c>
      <c r="EP23" s="582">
        <v>126.74158105659636</v>
      </c>
      <c r="EQ23" s="582">
        <v>174.04653736645275</v>
      </c>
      <c r="ER23" s="582">
        <v>201.7154740759914</v>
      </c>
      <c r="ES23" s="582">
        <v>246.34279134944083</v>
      </c>
      <c r="ET23" s="582">
        <v>286.5073768955453</v>
      </c>
      <c r="EU23" s="582">
        <v>365.0514552968163</v>
      </c>
      <c r="EV23" s="582">
        <v>401.6458554610448</v>
      </c>
      <c r="EW23" s="582">
        <v>432.8849775524594</v>
      </c>
      <c r="EX23" s="582">
        <v>456.0911825346531</v>
      </c>
      <c r="EY23" s="582">
        <v>461.44646060746703</v>
      </c>
      <c r="EZ23" s="582">
        <v>441.8104410071493</v>
      </c>
      <c r="FA23" s="582">
        <v>403.4309481519828</v>
      </c>
      <c r="FB23" s="582">
        <v>324.8868697507118</v>
      </c>
      <c r="FC23" s="582">
        <v>294.5402940047662</v>
      </c>
      <c r="FD23" s="582">
        <v>230.27695713099902</v>
      </c>
      <c r="FE23" s="582">
        <v>185.6496398575496</v>
      </c>
      <c r="FF23" s="582">
        <v>181.18690813020467</v>
      </c>
      <c r="FG23" s="582">
        <v>207.9632984942743</v>
      </c>
      <c r="FH23" s="582">
        <v>207.9632984942743</v>
      </c>
      <c r="FI23" s="582">
        <v>204.39311311239837</v>
      </c>
      <c r="FJ23" s="582">
        <v>205.28565945786735</v>
      </c>
      <c r="FK23" s="582">
        <v>207.9632984942743</v>
      </c>
      <c r="FL23" s="582">
        <v>207.9632984942743</v>
      </c>
      <c r="FM23" s="582">
        <v>198.14528869411544</v>
      </c>
      <c r="FN23" s="582">
        <v>158.87324949347996</v>
      </c>
      <c r="FO23" s="582">
        <v>152.62542507519703</v>
      </c>
      <c r="FP23" s="582">
        <v>154.410517766135</v>
      </c>
      <c r="FR23" s="588">
        <f t="shared" si="2"/>
        <v>-0.2445414847</v>
      </c>
    </row>
    <row r="24">
      <c r="A24" s="5">
        <f t="shared" si="1"/>
        <v>21</v>
      </c>
      <c r="B24" s="584" t="s">
        <v>134</v>
      </c>
      <c r="C24" s="307">
        <v>150196.0</v>
      </c>
      <c r="D24" s="479"/>
      <c r="E24" s="479"/>
      <c r="F24" s="479"/>
      <c r="G24" s="479"/>
      <c r="H24" s="479"/>
      <c r="I24" s="479"/>
      <c r="J24" s="585"/>
      <c r="K24" s="585"/>
      <c r="L24" s="585"/>
      <c r="M24" s="585"/>
      <c r="N24" s="585"/>
      <c r="O24" s="585"/>
      <c r="P24" s="585"/>
      <c r="Q24" s="585"/>
      <c r="R24" s="586"/>
      <c r="S24" s="586"/>
      <c r="T24" s="586"/>
      <c r="U24" s="586"/>
      <c r="V24" s="586"/>
      <c r="W24" s="586"/>
      <c r="X24" s="586"/>
      <c r="Y24" s="586"/>
      <c r="Z24" s="586"/>
      <c r="AA24" s="586"/>
      <c r="AB24" s="586"/>
      <c r="AC24" s="586"/>
      <c r="AD24" s="586"/>
      <c r="AE24" s="586"/>
      <c r="AF24" s="586"/>
      <c r="AG24" s="586"/>
      <c r="AH24" s="586"/>
      <c r="AI24" s="587">
        <v>0.0</v>
      </c>
      <c r="AJ24" s="587">
        <v>0.0</v>
      </c>
      <c r="AK24" s="587">
        <v>0.6657966923220325</v>
      </c>
      <c r="AL24" s="587">
        <v>0.6657966923220325</v>
      </c>
      <c r="AM24" s="587">
        <v>4.660576846254228</v>
      </c>
      <c r="AN24" s="587">
        <v>4.660576846254228</v>
      </c>
      <c r="AO24" s="587">
        <v>5.32637353857626</v>
      </c>
      <c r="AP24" s="587">
        <v>5.32637353857626</v>
      </c>
      <c r="AQ24" s="587">
        <v>5.992170230898293</v>
      </c>
      <c r="AR24" s="587">
        <v>5.32637353857626</v>
      </c>
      <c r="AS24" s="587">
        <v>5.32637353857626</v>
      </c>
      <c r="AT24" s="587">
        <v>1.331593384644065</v>
      </c>
      <c r="AU24" s="587">
        <v>1.331593384644065</v>
      </c>
      <c r="AV24" s="587">
        <v>0.6657966923220325</v>
      </c>
      <c r="AW24" s="587">
        <v>0.6657966923220325</v>
      </c>
      <c r="AX24" s="587">
        <v>0.0</v>
      </c>
      <c r="AY24" s="587">
        <v>0.0</v>
      </c>
      <c r="AZ24" s="587">
        <v>0.0</v>
      </c>
      <c r="BA24" s="587">
        <v>0.6657966923220325</v>
      </c>
      <c r="BB24" s="587">
        <v>0.6657966923220325</v>
      </c>
      <c r="BC24" s="587">
        <v>0.6657966923220325</v>
      </c>
      <c r="BD24" s="587">
        <v>0.6657966923220325</v>
      </c>
      <c r="BE24" s="587">
        <v>1.331593384644065</v>
      </c>
      <c r="BF24" s="587">
        <v>2.66318676928813</v>
      </c>
      <c r="BG24" s="587">
        <v>2.66318676928813</v>
      </c>
      <c r="BH24" s="587">
        <v>2.66318676928813</v>
      </c>
      <c r="BI24" s="587">
        <v>2.66318676928813</v>
      </c>
      <c r="BJ24" s="587">
        <v>3.328983461610163</v>
      </c>
      <c r="BK24" s="587">
        <v>4.660576846254228</v>
      </c>
      <c r="BL24" s="587">
        <v>4.660576846254228</v>
      </c>
      <c r="BM24" s="587">
        <v>3.9947801539321954</v>
      </c>
      <c r="BN24" s="587">
        <v>4.660576846254228</v>
      </c>
      <c r="BO24" s="587">
        <v>3.9947801539321954</v>
      </c>
      <c r="BP24" s="587">
        <v>3.9947801539321954</v>
      </c>
      <c r="BQ24" s="587">
        <v>3.9947801539321954</v>
      </c>
      <c r="BR24" s="587">
        <v>3.328983461610163</v>
      </c>
      <c r="BS24" s="587">
        <v>3.328983461610163</v>
      </c>
      <c r="BT24" s="587">
        <v>2.66318676928813</v>
      </c>
      <c r="BU24" s="587">
        <v>3.328983461610163</v>
      </c>
      <c r="BV24" s="587">
        <v>4.660576846254228</v>
      </c>
      <c r="BW24" s="587">
        <v>5.32637353857626</v>
      </c>
      <c r="BX24" s="587">
        <v>5.992170230898293</v>
      </c>
      <c r="BY24" s="587">
        <v>6.657966923220326</v>
      </c>
      <c r="BZ24" s="587">
        <v>7.989560307864391</v>
      </c>
      <c r="CA24" s="587">
        <v>10.65274707715252</v>
      </c>
      <c r="CB24" s="587">
        <v>12.65013715411862</v>
      </c>
      <c r="CC24" s="587">
        <v>12.65013715411862</v>
      </c>
      <c r="CD24" s="587">
        <v>21.971290846627074</v>
      </c>
      <c r="CE24" s="587">
        <v>21.971290846627074</v>
      </c>
      <c r="CF24" s="587">
        <v>26.631867692881304</v>
      </c>
      <c r="CG24" s="587">
        <v>29.295054462169432</v>
      </c>
      <c r="CH24" s="587">
        <v>32.624037923779596</v>
      </c>
      <c r="CI24" s="587">
        <v>33.28983461610163</v>
      </c>
      <c r="CJ24" s="587">
        <v>33.28983461610163</v>
      </c>
      <c r="CK24" s="587">
        <v>29.295054462169432</v>
      </c>
      <c r="CL24" s="587">
        <v>29.960851154491465</v>
      </c>
      <c r="CM24" s="587">
        <v>24.634477615915205</v>
      </c>
      <c r="CN24" s="587">
        <v>23.30288423127114</v>
      </c>
      <c r="CO24" s="587">
        <v>19.973900769660975</v>
      </c>
      <c r="CP24" s="587">
        <v>18.642307385016913</v>
      </c>
      <c r="CQ24" s="587">
        <v>21.30549415430504</v>
      </c>
      <c r="CR24" s="587">
        <v>17.310714000372847</v>
      </c>
      <c r="CS24" s="587">
        <v>15.313323923406749</v>
      </c>
      <c r="CT24" s="587">
        <v>15.313323923406749</v>
      </c>
      <c r="CU24" s="587">
        <v>16.644917308050815</v>
      </c>
      <c r="CV24" s="587">
        <v>18.642307385016913</v>
      </c>
      <c r="CW24" s="587">
        <v>18.642307385016913</v>
      </c>
      <c r="CX24" s="587">
        <v>17.97651069269488</v>
      </c>
      <c r="CY24" s="587">
        <v>17.310714000372847</v>
      </c>
      <c r="CZ24" s="587">
        <v>19.973900769660975</v>
      </c>
      <c r="DA24" s="587">
        <v>21.30549415430504</v>
      </c>
      <c r="DB24" s="587">
        <v>19.973900769660975</v>
      </c>
      <c r="DC24" s="587">
        <v>21.30549415430504</v>
      </c>
      <c r="DD24" s="587">
        <v>23.968680923593173</v>
      </c>
      <c r="DE24" s="587">
        <v>20.63969746198301</v>
      </c>
      <c r="DF24" s="587">
        <v>19.973900769660975</v>
      </c>
      <c r="DG24" s="587">
        <v>24.634477615915205</v>
      </c>
      <c r="DH24" s="587">
        <v>22.637087538949107</v>
      </c>
      <c r="DI24" s="587">
        <v>19.973900769660975</v>
      </c>
      <c r="DJ24" s="587">
        <v>18.642307385016913</v>
      </c>
      <c r="DK24" s="587">
        <v>15.979120615728782</v>
      </c>
      <c r="DL24" s="587">
        <v>17.97651069269488</v>
      </c>
      <c r="DM24" s="587">
        <v>20.63969746198301</v>
      </c>
      <c r="DN24" s="587">
        <v>15.979120615728782</v>
      </c>
      <c r="DO24" s="587">
        <v>19.308104077338943</v>
      </c>
      <c r="DP24" s="582">
        <v>22.637087538949107</v>
      </c>
      <c r="DQ24" s="582">
        <v>20.63969746198301</v>
      </c>
      <c r="DR24" s="582">
        <v>22.637087538949107</v>
      </c>
      <c r="DS24" s="582">
        <v>23.968680923593173</v>
      </c>
      <c r="DT24" s="582">
        <v>34.621428000745695</v>
      </c>
      <c r="DU24" s="582">
        <v>33.95563130842366</v>
      </c>
      <c r="DV24" s="582">
        <v>49.934751924152444</v>
      </c>
      <c r="DW24" s="582">
        <v>57.92431223201683</v>
      </c>
      <c r="DX24" s="582">
        <v>70.57444938613546</v>
      </c>
      <c r="DY24" s="582">
        <v>73.23763615542359</v>
      </c>
      <c r="DZ24" s="582">
        <v>79.22980638632187</v>
      </c>
      <c r="EA24" s="582">
        <v>77.8982130016778</v>
      </c>
      <c r="EB24" s="582">
        <v>99.20370715598285</v>
      </c>
      <c r="EC24" s="582">
        <v>99.20370715598285</v>
      </c>
      <c r="ED24" s="582">
        <v>101.86689392527099</v>
      </c>
      <c r="EE24" s="582">
        <v>102.53269061759302</v>
      </c>
      <c r="EF24" s="582">
        <v>111.18804761777943</v>
      </c>
      <c r="EG24" s="582">
        <v>123.83818477189806</v>
      </c>
      <c r="EH24" s="582">
        <v>125.16977815654212</v>
      </c>
      <c r="EI24" s="582">
        <v>115.18282777171163</v>
      </c>
      <c r="EJ24" s="582">
        <v>113.85123438706756</v>
      </c>
      <c r="EK24" s="582">
        <v>105.86167407920318</v>
      </c>
      <c r="EL24" s="582">
        <v>103.19848730991505</v>
      </c>
      <c r="EM24" s="582">
        <v>107.19326746384725</v>
      </c>
      <c r="EN24" s="582">
        <v>95.20892700205066</v>
      </c>
      <c r="EO24" s="582">
        <v>88.55096007883033</v>
      </c>
      <c r="EP24" s="582">
        <v>83.22458654025407</v>
      </c>
      <c r="EQ24" s="582">
        <v>70.57444938613546</v>
      </c>
      <c r="ER24" s="582">
        <v>83.8903832325761</v>
      </c>
      <c r="ES24" s="582">
        <v>83.22458654025407</v>
      </c>
      <c r="ET24" s="582">
        <v>76.56661961703375</v>
      </c>
      <c r="EU24" s="582">
        <v>79.22980638632187</v>
      </c>
      <c r="EV24" s="582">
        <v>75.90082292471172</v>
      </c>
      <c r="EW24" s="582">
        <v>82.55878984793203</v>
      </c>
      <c r="EX24" s="582">
        <v>81.22719646328797</v>
      </c>
      <c r="EY24" s="582">
        <v>69.90865269381342</v>
      </c>
      <c r="EZ24" s="582">
        <v>66.57966923220326</v>
      </c>
      <c r="FA24" s="582">
        <v>75.23502623238969</v>
      </c>
      <c r="FB24" s="582">
        <v>73.90343284774562</v>
      </c>
      <c r="FC24" s="582">
        <v>85.22197661722016</v>
      </c>
      <c r="FD24" s="582">
        <v>77.23241630935577</v>
      </c>
      <c r="FE24" s="582">
        <v>91.21414684811846</v>
      </c>
      <c r="FF24" s="582">
        <v>103.86428400223708</v>
      </c>
      <c r="FG24" s="582">
        <v>112.5196410024235</v>
      </c>
      <c r="FH24" s="582">
        <v>105.19587738688115</v>
      </c>
      <c r="FI24" s="582">
        <v>99.20370715598285</v>
      </c>
      <c r="FJ24" s="582">
        <v>108.5248608484913</v>
      </c>
      <c r="FK24" s="582">
        <v>117.84601454099976</v>
      </c>
      <c r="FL24" s="582">
        <v>135.82252523369465</v>
      </c>
      <c r="FM24" s="582">
        <v>126.50137154118619</v>
      </c>
      <c r="FN24" s="582">
        <v>123.17238807957602</v>
      </c>
      <c r="FO24" s="582">
        <v>134.49093184905058</v>
      </c>
      <c r="FP24" s="582">
        <v>135.15672854137262</v>
      </c>
      <c r="FR24" s="588">
        <f t="shared" si="2"/>
        <v>0.3624161074</v>
      </c>
    </row>
    <row r="25">
      <c r="A25" s="5">
        <f t="shared" si="1"/>
        <v>22</v>
      </c>
      <c r="B25" s="584" t="s">
        <v>130</v>
      </c>
      <c r="C25" s="307">
        <v>50322.0</v>
      </c>
      <c r="D25" s="479"/>
      <c r="E25" s="479"/>
      <c r="F25" s="479"/>
      <c r="G25" s="479"/>
      <c r="H25" s="479"/>
      <c r="I25" s="479"/>
      <c r="J25" s="585"/>
      <c r="K25" s="585"/>
      <c r="L25" s="585"/>
      <c r="M25" s="585"/>
      <c r="N25" s="585"/>
      <c r="O25" s="585"/>
      <c r="P25" s="585"/>
      <c r="Q25" s="585"/>
      <c r="R25" s="586"/>
      <c r="S25" s="586"/>
      <c r="T25" s="586"/>
      <c r="U25" s="586"/>
      <c r="V25" s="586"/>
      <c r="W25" s="586"/>
      <c r="X25" s="586"/>
      <c r="Y25" s="586"/>
      <c r="Z25" s="586"/>
      <c r="AA25" s="586"/>
      <c r="AB25" s="586"/>
      <c r="AC25" s="586"/>
      <c r="AD25" s="586"/>
      <c r="AE25" s="586"/>
      <c r="AF25" s="586"/>
      <c r="AG25" s="586"/>
      <c r="AH25" s="586"/>
      <c r="AI25" s="587">
        <v>13.91041691506697</v>
      </c>
      <c r="AJ25" s="587">
        <v>13.91041691506697</v>
      </c>
      <c r="AK25" s="587">
        <v>13.91041691506697</v>
      </c>
      <c r="AL25" s="587">
        <v>9.936012082190691</v>
      </c>
      <c r="AM25" s="587">
        <v>9.936012082190691</v>
      </c>
      <c r="AN25" s="587">
        <v>17.884821747943246</v>
      </c>
      <c r="AO25" s="587">
        <v>13.91041691506697</v>
      </c>
      <c r="AP25" s="587">
        <v>11.92321449862883</v>
      </c>
      <c r="AQ25" s="587">
        <v>11.92321449862883</v>
      </c>
      <c r="AR25" s="587">
        <v>11.92321449862883</v>
      </c>
      <c r="AS25" s="587">
        <v>11.92321449862883</v>
      </c>
      <c r="AT25" s="587">
        <v>9.936012082190691</v>
      </c>
      <c r="AU25" s="587">
        <v>1.9872024164381383</v>
      </c>
      <c r="AV25" s="587">
        <v>1.9872024164381383</v>
      </c>
      <c r="AW25" s="587">
        <v>0.0</v>
      </c>
      <c r="AX25" s="587">
        <v>0.0</v>
      </c>
      <c r="AY25" s="587">
        <v>0.0</v>
      </c>
      <c r="AZ25" s="587">
        <v>0.0</v>
      </c>
      <c r="BA25" s="587">
        <v>0.0</v>
      </c>
      <c r="BB25" s="587">
        <v>0.0</v>
      </c>
      <c r="BC25" s="587">
        <v>0.0</v>
      </c>
      <c r="BD25" s="587">
        <v>0.0</v>
      </c>
      <c r="BE25" s="587">
        <v>0.0</v>
      </c>
      <c r="BF25" s="587">
        <v>0.0</v>
      </c>
      <c r="BG25" s="587">
        <v>0.0</v>
      </c>
      <c r="BH25" s="587">
        <v>1.9872024164381383</v>
      </c>
      <c r="BI25" s="587">
        <v>1.9872024164381383</v>
      </c>
      <c r="BJ25" s="587">
        <v>1.9872024164381383</v>
      </c>
      <c r="BK25" s="587">
        <v>3.9744048328762767</v>
      </c>
      <c r="BL25" s="587">
        <v>3.9744048328762767</v>
      </c>
      <c r="BM25" s="587">
        <v>3.9744048328762767</v>
      </c>
      <c r="BN25" s="587">
        <v>5.961607249314415</v>
      </c>
      <c r="BO25" s="587">
        <v>5.961607249314415</v>
      </c>
      <c r="BP25" s="587">
        <v>11.92321449862883</v>
      </c>
      <c r="BQ25" s="587">
        <v>11.92321449862883</v>
      </c>
      <c r="BR25" s="587">
        <v>15.897619331505107</v>
      </c>
      <c r="BS25" s="587">
        <v>17.884821747943246</v>
      </c>
      <c r="BT25" s="587">
        <v>17.884821747943246</v>
      </c>
      <c r="BU25" s="587">
        <v>19.872024164381383</v>
      </c>
      <c r="BV25" s="587">
        <v>21.859226580819524</v>
      </c>
      <c r="BW25" s="587">
        <v>15.897619331505107</v>
      </c>
      <c r="BX25" s="587">
        <v>15.897619331505107</v>
      </c>
      <c r="BY25" s="587">
        <v>11.92321449862883</v>
      </c>
      <c r="BZ25" s="587">
        <v>9.936012082190691</v>
      </c>
      <c r="CA25" s="587">
        <v>11.92321449862883</v>
      </c>
      <c r="CB25" s="587">
        <v>15.897619331505107</v>
      </c>
      <c r="CC25" s="587">
        <v>15.897619331505107</v>
      </c>
      <c r="CD25" s="587">
        <v>19.872024164381383</v>
      </c>
      <c r="CE25" s="587">
        <v>19.872024164381383</v>
      </c>
      <c r="CF25" s="587">
        <v>17.884821747943246</v>
      </c>
      <c r="CG25" s="587">
        <v>17.884821747943246</v>
      </c>
      <c r="CH25" s="587">
        <v>15.897619331505107</v>
      </c>
      <c r="CI25" s="587">
        <v>7.948809665752553</v>
      </c>
      <c r="CJ25" s="587">
        <v>5.961607249314415</v>
      </c>
      <c r="CK25" s="587">
        <v>1.9872024164381383</v>
      </c>
      <c r="CL25" s="587">
        <v>1.9872024164381383</v>
      </c>
      <c r="CM25" s="587">
        <v>1.9872024164381383</v>
      </c>
      <c r="CN25" s="587">
        <v>1.9872024164381383</v>
      </c>
      <c r="CO25" s="587">
        <v>1.9872024164381383</v>
      </c>
      <c r="CP25" s="587">
        <v>1.9872024164381383</v>
      </c>
      <c r="CQ25" s="587">
        <v>5.961607249314415</v>
      </c>
      <c r="CR25" s="587">
        <v>5.961607249314415</v>
      </c>
      <c r="CS25" s="587">
        <v>5.961607249314415</v>
      </c>
      <c r="CT25" s="587">
        <v>5.961607249314415</v>
      </c>
      <c r="CU25" s="587">
        <v>33.782441079448354</v>
      </c>
      <c r="CV25" s="587">
        <v>37.75684591232463</v>
      </c>
      <c r="CW25" s="587">
        <v>37.75684591232463</v>
      </c>
      <c r="CX25" s="587">
        <v>31.795238663010213</v>
      </c>
      <c r="CY25" s="587">
        <v>31.795238663010213</v>
      </c>
      <c r="CZ25" s="587">
        <v>31.795238663010213</v>
      </c>
      <c r="DA25" s="587">
        <v>35.76964349588649</v>
      </c>
      <c r="DB25" s="587">
        <v>13.91041691506697</v>
      </c>
      <c r="DC25" s="587">
        <v>15.897619331505107</v>
      </c>
      <c r="DD25" s="587">
        <v>17.884821747943246</v>
      </c>
      <c r="DE25" s="587">
        <v>17.884821747943246</v>
      </c>
      <c r="DF25" s="587">
        <v>17.884821747943246</v>
      </c>
      <c r="DG25" s="587">
        <v>21.859226580819524</v>
      </c>
      <c r="DH25" s="587">
        <v>21.859226580819524</v>
      </c>
      <c r="DI25" s="587">
        <v>21.859226580819524</v>
      </c>
      <c r="DJ25" s="587">
        <v>23.84642899725766</v>
      </c>
      <c r="DK25" s="587">
        <v>27.82083383013394</v>
      </c>
      <c r="DL25" s="587">
        <v>31.795238663010213</v>
      </c>
      <c r="DM25" s="587">
        <v>33.782441079448354</v>
      </c>
      <c r="DN25" s="587">
        <v>35.76964349588649</v>
      </c>
      <c r="DO25" s="587">
        <v>43.71845316163905</v>
      </c>
      <c r="DP25" s="582">
        <v>37.75684591232463</v>
      </c>
      <c r="DQ25" s="582">
        <v>29.808036246572076</v>
      </c>
      <c r="DR25" s="582">
        <v>23.84642899725766</v>
      </c>
      <c r="DS25" s="582">
        <v>19.872024164381383</v>
      </c>
      <c r="DT25" s="582">
        <v>21.859226580819524</v>
      </c>
      <c r="DU25" s="582">
        <v>15.897619331505107</v>
      </c>
      <c r="DV25" s="582">
        <v>3.9744048328762767</v>
      </c>
      <c r="DW25" s="582">
        <v>13.91041691506697</v>
      </c>
      <c r="DX25" s="582">
        <v>19.872024164381383</v>
      </c>
      <c r="DY25" s="582">
        <v>21.859226580819524</v>
      </c>
      <c r="DZ25" s="582">
        <v>21.859226580819524</v>
      </c>
      <c r="EA25" s="582">
        <v>35.76964349588649</v>
      </c>
      <c r="EB25" s="582">
        <v>69.55208457533485</v>
      </c>
      <c r="EC25" s="582">
        <v>103.33452565478319</v>
      </c>
      <c r="ED25" s="582">
        <v>103.33452565478319</v>
      </c>
      <c r="EE25" s="582">
        <v>137.11696673423154</v>
      </c>
      <c r="EF25" s="582">
        <v>168.91220539724176</v>
      </c>
      <c r="EG25" s="582">
        <v>188.78422956162314</v>
      </c>
      <c r="EH25" s="582">
        <v>180.8354198958706</v>
      </c>
      <c r="EI25" s="582">
        <v>156.98899089861294</v>
      </c>
      <c r="EJ25" s="582">
        <v>141.0913715671078</v>
      </c>
      <c r="EK25" s="582">
        <v>160.96339573148921</v>
      </c>
      <c r="EL25" s="582">
        <v>153.01458606573667</v>
      </c>
      <c r="EM25" s="582">
        <v>172.88661023011804</v>
      </c>
      <c r="EN25" s="582">
        <v>162.95059814792734</v>
      </c>
      <c r="EO25" s="582">
        <v>168.91220539724176</v>
      </c>
      <c r="EP25" s="582">
        <v>162.95059814792734</v>
      </c>
      <c r="EQ25" s="582">
        <v>174.8738126465562</v>
      </c>
      <c r="ER25" s="582">
        <v>172.88661023011804</v>
      </c>
      <c r="ES25" s="582">
        <v>162.95059814792734</v>
      </c>
      <c r="ET25" s="582">
        <v>127.18095465204085</v>
      </c>
      <c r="EU25" s="582">
        <v>133.14256190135526</v>
      </c>
      <c r="EV25" s="582">
        <v>139.1041691506697</v>
      </c>
      <c r="EW25" s="582">
        <v>151.0273836492985</v>
      </c>
      <c r="EX25" s="582">
        <v>121.21934740272644</v>
      </c>
      <c r="EY25" s="582">
        <v>131.15535948491714</v>
      </c>
      <c r="EZ25" s="582">
        <v>143.07857398354597</v>
      </c>
      <c r="FA25" s="582">
        <v>131.15535948491714</v>
      </c>
      <c r="FB25" s="582">
        <v>131.15535948491714</v>
      </c>
      <c r="FC25" s="582">
        <v>117.24494256985017</v>
      </c>
      <c r="FD25" s="582">
        <v>119.2321449862883</v>
      </c>
      <c r="FE25" s="582">
        <v>125.19375223560272</v>
      </c>
      <c r="FF25" s="582">
        <v>107.30893048765947</v>
      </c>
      <c r="FG25" s="582">
        <v>97.37291840546878</v>
      </c>
      <c r="FH25" s="582">
        <v>143.07857398354597</v>
      </c>
      <c r="FI25" s="582">
        <v>129.168157068479</v>
      </c>
      <c r="FJ25" s="582">
        <v>147.05297881642224</v>
      </c>
      <c r="FK25" s="582">
        <v>164.9378005643655</v>
      </c>
      <c r="FL25" s="582">
        <v>174.8738126465562</v>
      </c>
      <c r="FM25" s="582">
        <v>176.8610150629943</v>
      </c>
      <c r="FN25" s="582">
        <v>162.95059814792734</v>
      </c>
      <c r="FO25" s="582">
        <v>119.2321449862883</v>
      </c>
      <c r="FP25" s="582">
        <v>127.18095465204085</v>
      </c>
      <c r="FR25" s="588">
        <f t="shared" si="2"/>
        <v>-0.01538461538</v>
      </c>
    </row>
    <row r="26">
      <c r="A26" s="5">
        <f t="shared" si="1"/>
        <v>23</v>
      </c>
      <c r="B26" s="584" t="s">
        <v>151</v>
      </c>
      <c r="C26" s="307">
        <v>17262.0</v>
      </c>
      <c r="D26" s="479"/>
      <c r="E26" s="479"/>
      <c r="F26" s="479"/>
      <c r="G26" s="479"/>
      <c r="H26" s="479"/>
      <c r="I26" s="479"/>
      <c r="J26" s="585"/>
      <c r="K26" s="585"/>
      <c r="L26" s="585"/>
      <c r="M26" s="585"/>
      <c r="N26" s="585"/>
      <c r="O26" s="585"/>
      <c r="P26" s="585"/>
      <c r="Q26" s="585"/>
      <c r="R26" s="586"/>
      <c r="S26" s="586"/>
      <c r="T26" s="586"/>
      <c r="U26" s="586"/>
      <c r="V26" s="586"/>
      <c r="W26" s="586"/>
      <c r="X26" s="586"/>
      <c r="Y26" s="586"/>
      <c r="Z26" s="586"/>
      <c r="AA26" s="586"/>
      <c r="AB26" s="586"/>
      <c r="AC26" s="586"/>
      <c r="AD26" s="586"/>
      <c r="AE26" s="586"/>
      <c r="AF26" s="586"/>
      <c r="AG26" s="586"/>
      <c r="AH26" s="586"/>
      <c r="AI26" s="587">
        <v>0.0</v>
      </c>
      <c r="AJ26" s="587">
        <v>0.0</v>
      </c>
      <c r="AK26" s="587">
        <v>0.0</v>
      </c>
      <c r="AL26" s="587">
        <v>0.0</v>
      </c>
      <c r="AM26" s="587">
        <v>0.0</v>
      </c>
      <c r="AN26" s="587">
        <v>0.0</v>
      </c>
      <c r="AO26" s="587">
        <v>0.0</v>
      </c>
      <c r="AP26" s="587">
        <v>0.0</v>
      </c>
      <c r="AQ26" s="587">
        <v>0.0</v>
      </c>
      <c r="AR26" s="587">
        <v>0.0</v>
      </c>
      <c r="AS26" s="587">
        <v>0.0</v>
      </c>
      <c r="AT26" s="587">
        <v>0.0</v>
      </c>
      <c r="AU26" s="587">
        <v>0.0</v>
      </c>
      <c r="AV26" s="587">
        <v>0.0</v>
      </c>
      <c r="AW26" s="587">
        <v>0.0</v>
      </c>
      <c r="AX26" s="587">
        <v>0.0</v>
      </c>
      <c r="AY26" s="587">
        <v>0.0</v>
      </c>
      <c r="AZ26" s="587">
        <v>0.0</v>
      </c>
      <c r="BA26" s="587">
        <v>0.0</v>
      </c>
      <c r="BB26" s="587">
        <v>0.0</v>
      </c>
      <c r="BC26" s="587">
        <v>0.0</v>
      </c>
      <c r="BD26" s="587">
        <v>0.0</v>
      </c>
      <c r="BE26" s="587">
        <v>0.0</v>
      </c>
      <c r="BF26" s="587">
        <v>0.0</v>
      </c>
      <c r="BG26" s="587">
        <v>0.0</v>
      </c>
      <c r="BH26" s="587">
        <v>0.0</v>
      </c>
      <c r="BI26" s="587">
        <v>0.0</v>
      </c>
      <c r="BJ26" s="587">
        <v>0.0</v>
      </c>
      <c r="BK26" s="587">
        <v>0.0</v>
      </c>
      <c r="BL26" s="587">
        <v>0.0</v>
      </c>
      <c r="BM26" s="587">
        <v>0.0</v>
      </c>
      <c r="BN26" s="587">
        <v>0.0</v>
      </c>
      <c r="BO26" s="587">
        <v>0.0</v>
      </c>
      <c r="BP26" s="587">
        <v>0.0</v>
      </c>
      <c r="BQ26" s="587">
        <v>0.0</v>
      </c>
      <c r="BR26" s="587">
        <v>0.0</v>
      </c>
      <c r="BS26" s="587">
        <v>0.0</v>
      </c>
      <c r="BT26" s="587">
        <v>0.0</v>
      </c>
      <c r="BU26" s="587">
        <v>0.0</v>
      </c>
      <c r="BV26" s="587">
        <v>0.0</v>
      </c>
      <c r="BW26" s="587">
        <v>0.0</v>
      </c>
      <c r="BX26" s="587">
        <v>0.0</v>
      </c>
      <c r="BY26" s="587">
        <v>0.0</v>
      </c>
      <c r="BZ26" s="587">
        <v>0.0</v>
      </c>
      <c r="CA26" s="587">
        <v>0.0</v>
      </c>
      <c r="CB26" s="587">
        <v>0.0</v>
      </c>
      <c r="CC26" s="587">
        <v>0.0</v>
      </c>
      <c r="CD26" s="587">
        <v>0.0</v>
      </c>
      <c r="CE26" s="587">
        <v>0.0</v>
      </c>
      <c r="CF26" s="587">
        <v>0.0</v>
      </c>
      <c r="CG26" s="587">
        <v>0.0</v>
      </c>
      <c r="CH26" s="587">
        <v>0.0</v>
      </c>
      <c r="CI26" s="587">
        <v>0.0</v>
      </c>
      <c r="CJ26" s="587">
        <v>0.0</v>
      </c>
      <c r="CK26" s="587">
        <v>0.0</v>
      </c>
      <c r="CL26" s="587">
        <v>0.0</v>
      </c>
      <c r="CM26" s="587">
        <v>0.0</v>
      </c>
      <c r="CN26" s="587">
        <v>0.0</v>
      </c>
      <c r="CO26" s="587">
        <v>0.0</v>
      </c>
      <c r="CP26" s="587">
        <v>0.0</v>
      </c>
      <c r="CQ26" s="587">
        <v>0.0</v>
      </c>
      <c r="CR26" s="587">
        <v>0.0</v>
      </c>
      <c r="CS26" s="587">
        <v>0.0</v>
      </c>
      <c r="CT26" s="587">
        <v>0.0</v>
      </c>
      <c r="CU26" s="587">
        <v>17.379214459506432</v>
      </c>
      <c r="CV26" s="587">
        <v>17.379214459506432</v>
      </c>
      <c r="CW26" s="587">
        <v>17.379214459506432</v>
      </c>
      <c r="CX26" s="587">
        <v>17.379214459506432</v>
      </c>
      <c r="CY26" s="587">
        <v>17.379214459506432</v>
      </c>
      <c r="CZ26" s="587">
        <v>17.379214459506432</v>
      </c>
      <c r="DA26" s="587">
        <v>17.379214459506432</v>
      </c>
      <c r="DB26" s="587">
        <v>0.0</v>
      </c>
      <c r="DC26" s="587">
        <v>0.0</v>
      </c>
      <c r="DD26" s="587">
        <v>0.0</v>
      </c>
      <c r="DE26" s="587">
        <v>0.0</v>
      </c>
      <c r="DF26" s="587">
        <v>0.0</v>
      </c>
      <c r="DG26" s="587">
        <v>0.0</v>
      </c>
      <c r="DH26" s="587">
        <v>0.0</v>
      </c>
      <c r="DI26" s="587">
        <v>0.0</v>
      </c>
      <c r="DJ26" s="587">
        <v>0.0</v>
      </c>
      <c r="DK26" s="587">
        <v>0.0</v>
      </c>
      <c r="DL26" s="587">
        <v>0.0</v>
      </c>
      <c r="DM26" s="587">
        <v>0.0</v>
      </c>
      <c r="DN26" s="587">
        <v>0.0</v>
      </c>
      <c r="DO26" s="587">
        <v>0.0</v>
      </c>
      <c r="DP26" s="582">
        <v>0.0</v>
      </c>
      <c r="DQ26" s="582">
        <v>0.0</v>
      </c>
      <c r="DR26" s="582">
        <v>0.0</v>
      </c>
      <c r="DS26" s="582">
        <v>0.0</v>
      </c>
      <c r="DT26" s="582">
        <v>0.0</v>
      </c>
      <c r="DU26" s="582">
        <v>0.0</v>
      </c>
      <c r="DV26" s="582">
        <v>0.0</v>
      </c>
      <c r="DW26" s="582">
        <v>0.0</v>
      </c>
      <c r="DX26" s="582">
        <v>0.0</v>
      </c>
      <c r="DY26" s="582">
        <v>0.0</v>
      </c>
      <c r="DZ26" s="582">
        <v>0.0</v>
      </c>
      <c r="EA26" s="582">
        <v>0.0</v>
      </c>
      <c r="EB26" s="582">
        <v>0.0</v>
      </c>
      <c r="EC26" s="582">
        <v>0.0</v>
      </c>
      <c r="ED26" s="582">
        <v>0.0</v>
      </c>
      <c r="EE26" s="582">
        <v>5.793071486502144</v>
      </c>
      <c r="EF26" s="582">
        <v>5.793071486502144</v>
      </c>
      <c r="EG26" s="582">
        <v>5.793071486502144</v>
      </c>
      <c r="EH26" s="582">
        <v>5.793071486502144</v>
      </c>
      <c r="EI26" s="582">
        <v>5.793071486502144</v>
      </c>
      <c r="EJ26" s="582">
        <v>5.793071486502144</v>
      </c>
      <c r="EK26" s="582">
        <v>5.793071486502144</v>
      </c>
      <c r="EL26" s="582">
        <v>0.0</v>
      </c>
      <c r="EM26" s="582">
        <v>0.0</v>
      </c>
      <c r="EN26" s="582">
        <v>0.0</v>
      </c>
      <c r="EO26" s="582">
        <v>0.0</v>
      </c>
      <c r="EP26" s="582">
        <v>0.0</v>
      </c>
      <c r="EQ26" s="582">
        <v>5.793071486502144</v>
      </c>
      <c r="ER26" s="582">
        <v>5.793071486502144</v>
      </c>
      <c r="ES26" s="582">
        <v>5.793071486502144</v>
      </c>
      <c r="ET26" s="582">
        <v>5.793071486502144</v>
      </c>
      <c r="EU26" s="582">
        <v>5.793071486502144</v>
      </c>
      <c r="EV26" s="582">
        <v>11.586142973004288</v>
      </c>
      <c r="EW26" s="582">
        <v>11.586142973004288</v>
      </c>
      <c r="EX26" s="582">
        <v>23.172285946008575</v>
      </c>
      <c r="EY26" s="582">
        <v>28.965357432510718</v>
      </c>
      <c r="EZ26" s="582">
        <v>28.965357432510718</v>
      </c>
      <c r="FA26" s="582">
        <v>28.965357432510718</v>
      </c>
      <c r="FB26" s="582">
        <v>28.965357432510718</v>
      </c>
      <c r="FC26" s="582">
        <v>23.172285946008575</v>
      </c>
      <c r="FD26" s="582">
        <v>52.13764337851929</v>
      </c>
      <c r="FE26" s="582">
        <v>57.930714865021436</v>
      </c>
      <c r="FF26" s="582">
        <v>52.13764337851929</v>
      </c>
      <c r="FG26" s="582">
        <v>52.13764337851929</v>
      </c>
      <c r="FH26" s="582">
        <v>69.51685783802573</v>
      </c>
      <c r="FI26" s="582">
        <v>69.51685783802573</v>
      </c>
      <c r="FJ26" s="582">
        <v>75.30992932452787</v>
      </c>
      <c r="FK26" s="582">
        <v>104.27528675703859</v>
      </c>
      <c r="FL26" s="582">
        <v>104.27528675703859</v>
      </c>
      <c r="FM26" s="582">
        <v>110.06835824354073</v>
      </c>
      <c r="FN26" s="582">
        <v>121.65450121654501</v>
      </c>
      <c r="FO26" s="582">
        <v>104.27528675703859</v>
      </c>
      <c r="FP26" s="582">
        <v>104.27528675703859</v>
      </c>
      <c r="FR26" s="588">
        <f t="shared" si="2"/>
        <v>0.5</v>
      </c>
    </row>
    <row r="27">
      <c r="A27" s="5">
        <f t="shared" si="1"/>
        <v>24</v>
      </c>
      <c r="B27" s="584" t="s">
        <v>140</v>
      </c>
      <c r="C27" s="307">
        <v>3911.0</v>
      </c>
      <c r="D27" s="479"/>
      <c r="E27" s="479"/>
      <c r="F27" s="479"/>
      <c r="G27" s="479"/>
      <c r="H27" s="479"/>
      <c r="I27" s="479"/>
      <c r="J27" s="585"/>
      <c r="K27" s="585"/>
      <c r="L27" s="585"/>
      <c r="M27" s="585"/>
      <c r="N27" s="585"/>
      <c r="O27" s="585"/>
      <c r="P27" s="585"/>
      <c r="Q27" s="585"/>
      <c r="R27" s="586"/>
      <c r="S27" s="586"/>
      <c r="T27" s="586"/>
      <c r="U27" s="586"/>
      <c r="V27" s="586"/>
      <c r="W27" s="586"/>
      <c r="X27" s="586"/>
      <c r="Y27" s="586"/>
      <c r="Z27" s="586"/>
      <c r="AA27" s="586"/>
      <c r="AB27" s="586"/>
      <c r="AC27" s="586"/>
      <c r="AD27" s="586"/>
      <c r="AE27" s="586"/>
      <c r="AF27" s="586"/>
      <c r="AG27" s="586"/>
      <c r="AH27" s="586"/>
      <c r="AI27" s="587">
        <v>0.0</v>
      </c>
      <c r="AJ27" s="587">
        <v>0.0</v>
      </c>
      <c r="AK27" s="587">
        <v>0.0</v>
      </c>
      <c r="AL27" s="587">
        <v>0.0</v>
      </c>
      <c r="AM27" s="587">
        <v>0.0</v>
      </c>
      <c r="AN27" s="587">
        <v>0.0</v>
      </c>
      <c r="AO27" s="587">
        <v>0.0</v>
      </c>
      <c r="AP27" s="587">
        <v>0.0</v>
      </c>
      <c r="AQ27" s="587">
        <v>0.0</v>
      </c>
      <c r="AR27" s="587">
        <v>0.0</v>
      </c>
      <c r="AS27" s="587">
        <v>0.0</v>
      </c>
      <c r="AT27" s="587">
        <v>0.0</v>
      </c>
      <c r="AU27" s="587">
        <v>0.0</v>
      </c>
      <c r="AV27" s="587">
        <v>0.0</v>
      </c>
      <c r="AW27" s="587">
        <v>0.0</v>
      </c>
      <c r="AX27" s="587">
        <v>0.0</v>
      </c>
      <c r="AY27" s="587">
        <v>0.0</v>
      </c>
      <c r="AZ27" s="587">
        <v>0.0</v>
      </c>
      <c r="BA27" s="587">
        <v>0.0</v>
      </c>
      <c r="BB27" s="587">
        <v>0.0</v>
      </c>
      <c r="BC27" s="587">
        <v>0.0</v>
      </c>
      <c r="BD27" s="587">
        <v>0.0</v>
      </c>
      <c r="BE27" s="587">
        <v>0.0</v>
      </c>
      <c r="BF27" s="587">
        <v>0.0</v>
      </c>
      <c r="BG27" s="587">
        <v>0.0</v>
      </c>
      <c r="BH27" s="587">
        <v>0.0</v>
      </c>
      <c r="BI27" s="587">
        <v>0.0</v>
      </c>
      <c r="BJ27" s="587">
        <v>0.0</v>
      </c>
      <c r="BK27" s="587">
        <v>0.0</v>
      </c>
      <c r="BL27" s="587">
        <v>0.0</v>
      </c>
      <c r="BM27" s="587">
        <v>0.0</v>
      </c>
      <c r="BN27" s="587">
        <v>0.0</v>
      </c>
      <c r="BO27" s="587">
        <v>0.0</v>
      </c>
      <c r="BP27" s="587">
        <v>0.0</v>
      </c>
      <c r="BQ27" s="587">
        <v>0.0</v>
      </c>
      <c r="BR27" s="587">
        <v>0.0</v>
      </c>
      <c r="BS27" s="587">
        <v>0.0</v>
      </c>
      <c r="BT27" s="587">
        <v>0.0</v>
      </c>
      <c r="BU27" s="587">
        <v>0.0</v>
      </c>
      <c r="BV27" s="587">
        <v>0.0</v>
      </c>
      <c r="BW27" s="587">
        <v>0.0</v>
      </c>
      <c r="BX27" s="587">
        <v>0.0</v>
      </c>
      <c r="BY27" s="587">
        <v>0.0</v>
      </c>
      <c r="BZ27" s="587">
        <v>0.0</v>
      </c>
      <c r="CA27" s="587">
        <v>0.0</v>
      </c>
      <c r="CB27" s="587">
        <v>0.0</v>
      </c>
      <c r="CC27" s="587">
        <v>0.0</v>
      </c>
      <c r="CD27" s="587">
        <v>0.0</v>
      </c>
      <c r="CE27" s="587">
        <v>0.0</v>
      </c>
      <c r="CF27" s="587">
        <v>0.0</v>
      </c>
      <c r="CG27" s="587">
        <v>0.0</v>
      </c>
      <c r="CH27" s="587">
        <v>0.0</v>
      </c>
      <c r="CI27" s="587">
        <v>0.0</v>
      </c>
      <c r="CJ27" s="587">
        <v>0.0</v>
      </c>
      <c r="CK27" s="587">
        <v>0.0</v>
      </c>
      <c r="CL27" s="587">
        <v>0.0</v>
      </c>
      <c r="CM27" s="587">
        <v>0.0</v>
      </c>
      <c r="CN27" s="587">
        <v>0.0</v>
      </c>
      <c r="CO27" s="587">
        <v>0.0</v>
      </c>
      <c r="CP27" s="587">
        <v>0.0</v>
      </c>
      <c r="CQ27" s="587">
        <v>0.0</v>
      </c>
      <c r="CR27" s="587">
        <v>0.0</v>
      </c>
      <c r="CS27" s="587">
        <v>0.0</v>
      </c>
      <c r="CT27" s="587">
        <v>0.0</v>
      </c>
      <c r="CU27" s="587">
        <v>0.0</v>
      </c>
      <c r="CV27" s="587">
        <v>0.0</v>
      </c>
      <c r="CW27" s="587">
        <v>0.0</v>
      </c>
      <c r="CX27" s="587">
        <v>0.0</v>
      </c>
      <c r="CY27" s="587">
        <v>0.0</v>
      </c>
      <c r="CZ27" s="587">
        <v>0.0</v>
      </c>
      <c r="DA27" s="587">
        <v>0.0</v>
      </c>
      <c r="DB27" s="587">
        <v>0.0</v>
      </c>
      <c r="DC27" s="587">
        <v>0.0</v>
      </c>
      <c r="DD27" s="587">
        <v>0.0</v>
      </c>
      <c r="DE27" s="587">
        <v>0.0</v>
      </c>
      <c r="DF27" s="587">
        <v>0.0</v>
      </c>
      <c r="DG27" s="587">
        <v>0.0</v>
      </c>
      <c r="DH27" s="587">
        <v>25.568908207619536</v>
      </c>
      <c r="DI27" s="587">
        <v>51.13781641523907</v>
      </c>
      <c r="DJ27" s="587">
        <v>51.13781641523907</v>
      </c>
      <c r="DK27" s="587">
        <v>51.13781641523907</v>
      </c>
      <c r="DL27" s="587">
        <v>51.13781641523907</v>
      </c>
      <c r="DM27" s="587">
        <v>51.13781641523907</v>
      </c>
      <c r="DN27" s="587">
        <v>51.13781641523907</v>
      </c>
      <c r="DO27" s="587">
        <v>25.568908207619536</v>
      </c>
      <c r="DP27" s="582">
        <v>25.568908207619536</v>
      </c>
      <c r="DQ27" s="582">
        <v>178.98235745333676</v>
      </c>
      <c r="DR27" s="582">
        <v>178.98235745333676</v>
      </c>
      <c r="DS27" s="582">
        <v>204.5512656609563</v>
      </c>
      <c r="DT27" s="582">
        <v>204.5512656609563</v>
      </c>
      <c r="DU27" s="582">
        <v>230.12017386857582</v>
      </c>
      <c r="DV27" s="582">
        <v>230.12017386857582</v>
      </c>
      <c r="DW27" s="582">
        <v>204.5512656609563</v>
      </c>
      <c r="DX27" s="582">
        <v>51.13781641523907</v>
      </c>
      <c r="DY27" s="582">
        <v>76.7067246228586</v>
      </c>
      <c r="DZ27" s="582">
        <v>51.13781641523907</v>
      </c>
      <c r="EA27" s="582">
        <v>76.7067246228586</v>
      </c>
      <c r="EB27" s="582">
        <v>51.13781641523907</v>
      </c>
      <c r="EC27" s="582">
        <v>51.13781641523907</v>
      </c>
      <c r="ED27" s="582">
        <v>51.13781641523907</v>
      </c>
      <c r="EE27" s="582">
        <v>51.13781641523907</v>
      </c>
      <c r="EF27" s="582">
        <v>25.568908207619536</v>
      </c>
      <c r="EG27" s="582">
        <v>51.13781641523907</v>
      </c>
      <c r="EH27" s="582">
        <v>25.568908207619536</v>
      </c>
      <c r="EI27" s="582">
        <v>25.568908207619536</v>
      </c>
      <c r="EJ27" s="582">
        <v>51.13781641523907</v>
      </c>
      <c r="EK27" s="582">
        <v>76.7067246228586</v>
      </c>
      <c r="EL27" s="582">
        <v>76.7067246228586</v>
      </c>
      <c r="EM27" s="582">
        <v>76.7067246228586</v>
      </c>
      <c r="EN27" s="582">
        <v>51.13781641523907</v>
      </c>
      <c r="EO27" s="582">
        <v>51.13781641523907</v>
      </c>
      <c r="EP27" s="582">
        <v>51.13781641523907</v>
      </c>
      <c r="EQ27" s="582">
        <v>25.568908207619536</v>
      </c>
      <c r="ER27" s="582">
        <v>0.0</v>
      </c>
      <c r="ES27" s="582">
        <v>25.568908207619536</v>
      </c>
      <c r="ET27" s="582">
        <v>25.568908207619536</v>
      </c>
      <c r="EU27" s="582">
        <v>25.568908207619536</v>
      </c>
      <c r="EV27" s="582">
        <v>25.568908207619536</v>
      </c>
      <c r="EW27" s="582">
        <v>51.13781641523907</v>
      </c>
      <c r="EX27" s="582">
        <v>51.13781641523907</v>
      </c>
      <c r="EY27" s="582">
        <v>51.13781641523907</v>
      </c>
      <c r="EZ27" s="582">
        <v>25.568908207619536</v>
      </c>
      <c r="FA27" s="582">
        <v>25.568908207619536</v>
      </c>
      <c r="FB27" s="582">
        <v>25.568908207619536</v>
      </c>
      <c r="FC27" s="582">
        <v>76.7067246228586</v>
      </c>
      <c r="FD27" s="582">
        <v>51.13781641523907</v>
      </c>
      <c r="FE27" s="582">
        <v>76.7067246228586</v>
      </c>
      <c r="FF27" s="582">
        <v>76.7067246228586</v>
      </c>
      <c r="FG27" s="582">
        <v>76.7067246228586</v>
      </c>
      <c r="FH27" s="582">
        <v>76.7067246228586</v>
      </c>
      <c r="FI27" s="582">
        <v>76.7067246228586</v>
      </c>
      <c r="FJ27" s="582">
        <v>25.568908207619536</v>
      </c>
      <c r="FK27" s="582">
        <v>102.27563283047814</v>
      </c>
      <c r="FL27" s="582">
        <v>76.7067246228586</v>
      </c>
      <c r="FM27" s="582">
        <v>76.7067246228586</v>
      </c>
      <c r="FN27" s="582">
        <v>102.27563283047814</v>
      </c>
      <c r="FO27" s="582">
        <v>102.27563283047814</v>
      </c>
      <c r="FP27" s="582">
        <v>102.27563283047814</v>
      </c>
      <c r="FR27" s="588">
        <f t="shared" si="2"/>
        <v>0.3333333333</v>
      </c>
    </row>
    <row r="28">
      <c r="A28" s="5">
        <f t="shared" si="1"/>
        <v>25</v>
      </c>
      <c r="B28" s="584" t="s">
        <v>141</v>
      </c>
      <c r="C28" s="307">
        <v>10134.0</v>
      </c>
      <c r="D28" s="479"/>
      <c r="E28" s="479"/>
      <c r="F28" s="479"/>
      <c r="G28" s="479"/>
      <c r="H28" s="479"/>
      <c r="I28" s="479"/>
      <c r="J28" s="585"/>
      <c r="K28" s="585"/>
      <c r="L28" s="585"/>
      <c r="M28" s="585"/>
      <c r="N28" s="585"/>
      <c r="O28" s="585"/>
      <c r="P28" s="585"/>
      <c r="Q28" s="585"/>
      <c r="R28" s="586"/>
      <c r="S28" s="586"/>
      <c r="T28" s="586"/>
      <c r="U28" s="586"/>
      <c r="V28" s="586"/>
      <c r="W28" s="586"/>
      <c r="X28" s="586"/>
      <c r="Y28" s="586"/>
      <c r="Z28" s="586"/>
      <c r="AA28" s="586"/>
      <c r="AB28" s="586"/>
      <c r="AC28" s="586"/>
      <c r="AD28" s="586"/>
      <c r="AE28" s="586"/>
      <c r="AF28" s="586"/>
      <c r="AG28" s="586"/>
      <c r="AH28" s="586"/>
      <c r="AI28" s="587">
        <v>0.0</v>
      </c>
      <c r="AJ28" s="587">
        <v>0.0</v>
      </c>
      <c r="AK28" s="587">
        <v>0.0</v>
      </c>
      <c r="AL28" s="587">
        <v>0.0</v>
      </c>
      <c r="AM28" s="587">
        <v>0.0</v>
      </c>
      <c r="AN28" s="587">
        <v>0.0</v>
      </c>
      <c r="AO28" s="587">
        <v>0.0</v>
      </c>
      <c r="AP28" s="587">
        <v>0.0</v>
      </c>
      <c r="AQ28" s="587">
        <v>0.0</v>
      </c>
      <c r="AR28" s="587">
        <v>0.0</v>
      </c>
      <c r="AS28" s="587">
        <v>0.0</v>
      </c>
      <c r="AT28" s="587">
        <v>0.0</v>
      </c>
      <c r="AU28" s="587">
        <v>0.0</v>
      </c>
      <c r="AV28" s="587">
        <v>0.0</v>
      </c>
      <c r="AW28" s="587">
        <v>0.0</v>
      </c>
      <c r="AX28" s="587">
        <v>0.0</v>
      </c>
      <c r="AY28" s="587">
        <v>0.0</v>
      </c>
      <c r="AZ28" s="587">
        <v>0.0</v>
      </c>
      <c r="BA28" s="587">
        <v>0.0</v>
      </c>
      <c r="BB28" s="587">
        <v>0.0</v>
      </c>
      <c r="BC28" s="587">
        <v>0.0</v>
      </c>
      <c r="BD28" s="587">
        <v>0.0</v>
      </c>
      <c r="BE28" s="587">
        <v>0.0</v>
      </c>
      <c r="BF28" s="587">
        <v>0.0</v>
      </c>
      <c r="BG28" s="587">
        <v>0.0</v>
      </c>
      <c r="BH28" s="587">
        <v>0.0</v>
      </c>
      <c r="BI28" s="587">
        <v>0.0</v>
      </c>
      <c r="BJ28" s="587">
        <v>0.0</v>
      </c>
      <c r="BK28" s="587">
        <v>0.0</v>
      </c>
      <c r="BL28" s="587">
        <v>0.0</v>
      </c>
      <c r="BM28" s="587">
        <v>0.0</v>
      </c>
      <c r="BN28" s="587">
        <v>0.0</v>
      </c>
      <c r="BO28" s="587">
        <v>0.0</v>
      </c>
      <c r="BP28" s="587">
        <v>0.0</v>
      </c>
      <c r="BQ28" s="587">
        <v>0.0</v>
      </c>
      <c r="BR28" s="587">
        <v>0.0</v>
      </c>
      <c r="BS28" s="587">
        <v>0.0</v>
      </c>
      <c r="BT28" s="587">
        <v>0.0</v>
      </c>
      <c r="BU28" s="587">
        <v>0.0</v>
      </c>
      <c r="BV28" s="587">
        <v>0.0</v>
      </c>
      <c r="BW28" s="587">
        <v>0.0</v>
      </c>
      <c r="BX28" s="587">
        <v>0.0</v>
      </c>
      <c r="BY28" s="587">
        <v>0.0</v>
      </c>
      <c r="BZ28" s="587">
        <v>0.0</v>
      </c>
      <c r="CA28" s="587">
        <v>0.0</v>
      </c>
      <c r="CB28" s="587">
        <v>0.0</v>
      </c>
      <c r="CC28" s="587">
        <v>0.0</v>
      </c>
      <c r="CD28" s="587">
        <v>0.0</v>
      </c>
      <c r="CE28" s="587">
        <v>0.0</v>
      </c>
      <c r="CF28" s="587">
        <v>0.0</v>
      </c>
      <c r="CG28" s="587">
        <v>0.0</v>
      </c>
      <c r="CH28" s="587">
        <v>0.0</v>
      </c>
      <c r="CI28" s="587">
        <v>0.0</v>
      </c>
      <c r="CJ28" s="587">
        <v>0.0</v>
      </c>
      <c r="CK28" s="587">
        <v>0.0</v>
      </c>
      <c r="CL28" s="587">
        <v>0.0</v>
      </c>
      <c r="CM28" s="587">
        <v>0.0</v>
      </c>
      <c r="CN28" s="587">
        <v>0.0</v>
      </c>
      <c r="CO28" s="587">
        <v>0.0</v>
      </c>
      <c r="CP28" s="587">
        <v>0.0</v>
      </c>
      <c r="CQ28" s="587">
        <v>0.0</v>
      </c>
      <c r="CR28" s="587">
        <v>9.867771857114663</v>
      </c>
      <c r="CS28" s="587">
        <v>19.735543714229326</v>
      </c>
      <c r="CT28" s="587">
        <v>29.60331557134399</v>
      </c>
      <c r="CU28" s="587">
        <v>29.60331557134399</v>
      </c>
      <c r="CV28" s="587">
        <v>29.60331557134399</v>
      </c>
      <c r="CW28" s="587">
        <v>39.47108742845865</v>
      </c>
      <c r="CX28" s="587">
        <v>39.47108742845865</v>
      </c>
      <c r="CY28" s="587">
        <v>29.60331557134399</v>
      </c>
      <c r="CZ28" s="587">
        <v>19.735543714229326</v>
      </c>
      <c r="DA28" s="587">
        <v>9.867771857114663</v>
      </c>
      <c r="DB28" s="587">
        <v>9.867771857114663</v>
      </c>
      <c r="DC28" s="587">
        <v>9.867771857114663</v>
      </c>
      <c r="DD28" s="587">
        <v>0.0</v>
      </c>
      <c r="DE28" s="587">
        <v>0.0</v>
      </c>
      <c r="DF28" s="587">
        <v>0.0</v>
      </c>
      <c r="DG28" s="587">
        <v>0.0</v>
      </c>
      <c r="DH28" s="587">
        <v>0.0</v>
      </c>
      <c r="DI28" s="587">
        <v>0.0</v>
      </c>
      <c r="DJ28" s="587">
        <v>0.0</v>
      </c>
      <c r="DK28" s="587">
        <v>0.0</v>
      </c>
      <c r="DL28" s="587">
        <v>0.0</v>
      </c>
      <c r="DM28" s="587">
        <v>0.0</v>
      </c>
      <c r="DN28" s="587">
        <v>0.0</v>
      </c>
      <c r="DO28" s="587">
        <v>0.0</v>
      </c>
      <c r="DP28" s="582">
        <v>9.867771857114663</v>
      </c>
      <c r="DQ28" s="582">
        <v>9.867771857114663</v>
      </c>
      <c r="DR28" s="582">
        <v>9.867771857114663</v>
      </c>
      <c r="DS28" s="582">
        <v>9.867771857114663</v>
      </c>
      <c r="DT28" s="582">
        <v>19.735543714229326</v>
      </c>
      <c r="DU28" s="582">
        <v>19.735543714229326</v>
      </c>
      <c r="DV28" s="582">
        <v>19.735543714229326</v>
      </c>
      <c r="DW28" s="582">
        <v>9.867771857114663</v>
      </c>
      <c r="DX28" s="582">
        <v>19.735543714229326</v>
      </c>
      <c r="DY28" s="582">
        <v>19.735543714229326</v>
      </c>
      <c r="DZ28" s="582">
        <v>19.735543714229326</v>
      </c>
      <c r="EA28" s="582">
        <v>9.867771857114663</v>
      </c>
      <c r="EB28" s="582">
        <v>9.867771857114663</v>
      </c>
      <c r="EC28" s="582">
        <v>9.867771857114663</v>
      </c>
      <c r="ED28" s="582">
        <v>19.735543714229326</v>
      </c>
      <c r="EE28" s="582">
        <v>19.735543714229326</v>
      </c>
      <c r="EF28" s="582">
        <v>19.735543714229326</v>
      </c>
      <c r="EG28" s="582">
        <v>29.60331557134399</v>
      </c>
      <c r="EH28" s="582">
        <v>39.47108742845865</v>
      </c>
      <c r="EI28" s="582">
        <v>39.47108742845865</v>
      </c>
      <c r="EJ28" s="582">
        <v>39.47108742845865</v>
      </c>
      <c r="EK28" s="582">
        <v>29.60331557134399</v>
      </c>
      <c r="EL28" s="582">
        <v>19.735543714229326</v>
      </c>
      <c r="EM28" s="582">
        <v>39.47108742845865</v>
      </c>
      <c r="EN28" s="582">
        <v>39.47108742845865</v>
      </c>
      <c r="EO28" s="582">
        <v>29.60331557134399</v>
      </c>
      <c r="EP28" s="582">
        <v>29.60331557134399</v>
      </c>
      <c r="EQ28" s="582">
        <v>29.60331557134399</v>
      </c>
      <c r="ER28" s="582">
        <v>39.47108742845865</v>
      </c>
      <c r="ES28" s="582">
        <v>39.47108742845865</v>
      </c>
      <c r="ET28" s="582">
        <v>19.735543714229326</v>
      </c>
      <c r="EU28" s="582">
        <v>9.867771857114663</v>
      </c>
      <c r="EV28" s="582">
        <v>19.735543714229326</v>
      </c>
      <c r="EW28" s="582">
        <v>19.735543714229326</v>
      </c>
      <c r="EX28" s="582">
        <v>19.735543714229326</v>
      </c>
      <c r="EY28" s="582">
        <v>9.867771857114663</v>
      </c>
      <c r="EZ28" s="582">
        <v>39.47108742845865</v>
      </c>
      <c r="FA28" s="582">
        <v>39.47108742845865</v>
      </c>
      <c r="FB28" s="582">
        <v>39.47108742845865</v>
      </c>
      <c r="FC28" s="582">
        <v>29.60331557134399</v>
      </c>
      <c r="FD28" s="582">
        <v>39.47108742845865</v>
      </c>
      <c r="FE28" s="582">
        <v>39.47108742845865</v>
      </c>
      <c r="FF28" s="582">
        <v>49.33885928557332</v>
      </c>
      <c r="FG28" s="582">
        <v>19.735543714229326</v>
      </c>
      <c r="FH28" s="582">
        <v>39.47108742845865</v>
      </c>
      <c r="FI28" s="582">
        <v>49.33885928557332</v>
      </c>
      <c r="FJ28" s="582">
        <v>59.20663114268798</v>
      </c>
      <c r="FK28" s="582">
        <v>49.33885928557332</v>
      </c>
      <c r="FL28" s="582">
        <v>88.80994671403197</v>
      </c>
      <c r="FM28" s="582">
        <v>88.80994671403197</v>
      </c>
      <c r="FN28" s="582">
        <v>98.67771857114664</v>
      </c>
      <c r="FO28" s="582">
        <v>88.80994671403197</v>
      </c>
      <c r="FP28" s="582">
        <v>88.80994671403197</v>
      </c>
      <c r="FR28" s="588">
        <f t="shared" si="2"/>
        <v>0.8</v>
      </c>
    </row>
    <row r="29">
      <c r="A29" s="5">
        <f t="shared" si="1"/>
        <v>26</v>
      </c>
      <c r="B29" s="600" t="s">
        <v>101</v>
      </c>
      <c r="C29" s="590">
        <v>3827000.0</v>
      </c>
      <c r="D29" s="591"/>
      <c r="E29" s="591"/>
      <c r="F29" s="591"/>
      <c r="G29" s="591"/>
      <c r="H29" s="591"/>
      <c r="I29" s="591"/>
      <c r="J29" s="592"/>
      <c r="K29" s="592"/>
      <c r="L29" s="592"/>
      <c r="M29" s="592"/>
      <c r="N29" s="592"/>
      <c r="O29" s="592"/>
      <c r="P29" s="592"/>
      <c r="Q29" s="592"/>
      <c r="R29" s="593"/>
      <c r="S29" s="593"/>
      <c r="T29" s="593"/>
      <c r="U29" s="593"/>
      <c r="V29" s="593"/>
      <c r="W29" s="593"/>
      <c r="X29" s="593"/>
      <c r="Y29" s="593"/>
      <c r="Z29" s="593"/>
      <c r="AA29" s="593"/>
      <c r="AB29" s="593"/>
      <c r="AC29" s="593"/>
      <c r="AD29" s="593"/>
      <c r="AE29" s="593"/>
      <c r="AF29" s="593"/>
      <c r="AG29" s="593"/>
      <c r="AH29" s="593"/>
      <c r="AI29" s="594">
        <v>0.23517115233864644</v>
      </c>
      <c r="AJ29" s="594">
        <v>0.4180820486020381</v>
      </c>
      <c r="AK29" s="594">
        <v>0.6009929448654298</v>
      </c>
      <c r="AL29" s="594">
        <v>0.7839038411288215</v>
      </c>
      <c r="AM29" s="594">
        <v>0.9406846093545858</v>
      </c>
      <c r="AN29" s="594">
        <v>0.9668147373922131</v>
      </c>
      <c r="AO29" s="594">
        <v>1.09746537758035</v>
      </c>
      <c r="AP29" s="594">
        <v>1.228116017768487</v>
      </c>
      <c r="AQ29" s="594">
        <v>1.306506401881369</v>
      </c>
      <c r="AR29" s="594">
        <v>1.2019858897308595</v>
      </c>
      <c r="AS29" s="594">
        <v>1.0452051215050953</v>
      </c>
      <c r="AT29" s="594">
        <v>0.9406846093545858</v>
      </c>
      <c r="AU29" s="594">
        <v>0.9406846093545858</v>
      </c>
      <c r="AV29" s="594">
        <v>1.1758557616932321</v>
      </c>
      <c r="AW29" s="594">
        <v>1.1235955056179774</v>
      </c>
      <c r="AX29" s="594">
        <v>1.1497256336556048</v>
      </c>
      <c r="AY29" s="594">
        <v>1.2803762738437416</v>
      </c>
      <c r="AZ29" s="594">
        <v>1.4371570420695061</v>
      </c>
      <c r="BA29" s="594">
        <v>1.567807682257643</v>
      </c>
      <c r="BB29" s="594">
        <v>1.9597596028220536</v>
      </c>
      <c r="BC29" s="594">
        <v>1.8813692187091715</v>
      </c>
      <c r="BD29" s="594">
        <v>2.1949307551607</v>
      </c>
      <c r="BE29" s="594">
        <v>2.1949307551607</v>
      </c>
      <c r="BF29" s="594">
        <v>2.613012803762738</v>
      </c>
      <c r="BG29" s="594">
        <v>2.8743140841390122</v>
      </c>
      <c r="BH29" s="594">
        <v>3.1878756205905407</v>
      </c>
      <c r="BI29" s="594">
        <v>3.475307029004442</v>
      </c>
      <c r="BJ29" s="594">
        <v>3.7888685654559704</v>
      </c>
      <c r="BK29" s="594">
        <v>3.89338907760648</v>
      </c>
      <c r="BL29" s="594">
        <v>4.651162790697674</v>
      </c>
      <c r="BM29" s="594">
        <v>5.226025607525476</v>
      </c>
      <c r="BN29" s="594">
        <v>5.408936503788868</v>
      </c>
      <c r="BO29" s="594">
        <v>5.827018552390906</v>
      </c>
      <c r="BP29" s="594">
        <v>6.08831983276718</v>
      </c>
      <c r="BQ29" s="594">
        <v>7.551607002874314</v>
      </c>
      <c r="BR29" s="594">
        <v>8.701332636529918</v>
      </c>
      <c r="BS29" s="594">
        <v>9.328455709432976</v>
      </c>
      <c r="BT29" s="594">
        <v>10.6872223673896</v>
      </c>
      <c r="BU29" s="594">
        <v>11.235955056179774</v>
      </c>
      <c r="BV29" s="594">
        <v>12.228899921609615</v>
      </c>
      <c r="BW29" s="594">
        <v>12.437940945910634</v>
      </c>
      <c r="BX29" s="594">
        <v>12.856022994512672</v>
      </c>
      <c r="BY29" s="594">
        <v>13.457015939378103</v>
      </c>
      <c r="BZ29" s="594">
        <v>14.136399268356413</v>
      </c>
      <c r="CA29" s="594">
        <v>13.561536451528612</v>
      </c>
      <c r="CB29" s="594">
        <v>14.711262085184217</v>
      </c>
      <c r="CC29" s="594">
        <v>16.48811079174288</v>
      </c>
      <c r="CD29" s="594">
        <v>16.618761431931016</v>
      </c>
      <c r="CE29" s="594">
        <v>15.233864645936764</v>
      </c>
      <c r="CF29" s="594">
        <v>15.599686438463547</v>
      </c>
      <c r="CG29" s="594">
        <v>16.043898615103213</v>
      </c>
      <c r="CH29" s="594">
        <v>16.984583224457797</v>
      </c>
      <c r="CI29" s="594">
        <v>16.017768487065585</v>
      </c>
      <c r="CJ29" s="594">
        <v>13.639926835641493</v>
      </c>
      <c r="CK29" s="594">
        <v>15.103214005748628</v>
      </c>
      <c r="CL29" s="594">
        <v>16.46198066370525</v>
      </c>
      <c r="CM29" s="594">
        <v>16.043898615103213</v>
      </c>
      <c r="CN29" s="594">
        <v>16.331330023517115</v>
      </c>
      <c r="CO29" s="594">
        <v>15.651946694538802</v>
      </c>
      <c r="CP29" s="594">
        <v>16.017768487065585</v>
      </c>
      <c r="CQ29" s="594">
        <v>16.043898615103213</v>
      </c>
      <c r="CR29" s="594">
        <v>15.887117846877448</v>
      </c>
      <c r="CS29" s="594">
        <v>15.050953749673372</v>
      </c>
      <c r="CT29" s="594">
        <v>15.338385158087274</v>
      </c>
      <c r="CU29" s="594">
        <v>15.730337078651685</v>
      </c>
      <c r="CV29" s="594">
        <v>17.611706297360854</v>
      </c>
      <c r="CW29" s="594">
        <v>19.310164619806635</v>
      </c>
      <c r="CX29" s="594">
        <v>21.113143454402923</v>
      </c>
      <c r="CY29" s="594">
        <v>21.139273582440552</v>
      </c>
      <c r="CZ29" s="594">
        <v>24.588450483407367</v>
      </c>
      <c r="DA29" s="594">
        <v>26.574340214267046</v>
      </c>
      <c r="DB29" s="594">
        <v>28.63862032923961</v>
      </c>
      <c r="DC29" s="594">
        <v>28.795401097465376</v>
      </c>
      <c r="DD29" s="594">
        <v>27.906976744186043</v>
      </c>
      <c r="DE29" s="594">
        <v>27.096942775019595</v>
      </c>
      <c r="DF29" s="594">
        <v>28.978311993728767</v>
      </c>
      <c r="DG29" s="594">
        <v>29.318003658217922</v>
      </c>
      <c r="DH29" s="594">
        <v>29.84060621897047</v>
      </c>
      <c r="DI29" s="594">
        <v>29.866736347008096</v>
      </c>
      <c r="DJ29" s="594">
        <v>29.84060621897047</v>
      </c>
      <c r="DK29" s="594">
        <v>31.565194669453877</v>
      </c>
      <c r="DL29" s="594">
        <v>32.32296838254507</v>
      </c>
      <c r="DM29" s="594">
        <v>32.9239613274105</v>
      </c>
      <c r="DN29" s="594">
        <v>33.70786516853932</v>
      </c>
      <c r="DO29" s="594">
        <v>33.73399529657695</v>
      </c>
      <c r="DP29" s="595">
        <v>35.275672850796965</v>
      </c>
      <c r="DQ29" s="595">
        <v>36.42539848445257</v>
      </c>
      <c r="DR29" s="595">
        <v>35.32793310687222</v>
      </c>
      <c r="DS29" s="595">
        <v>34.77920041808205</v>
      </c>
      <c r="DT29" s="595">
        <v>33.99529657695322</v>
      </c>
      <c r="DU29" s="595">
        <v>33.28978311993728</v>
      </c>
      <c r="DV29" s="595">
        <v>33.263652991899654</v>
      </c>
      <c r="DW29" s="595">
        <v>31.878756205905407</v>
      </c>
      <c r="DX29" s="595">
        <v>30.676770316174547</v>
      </c>
      <c r="DY29" s="595">
        <v>31.774235693754896</v>
      </c>
      <c r="DZ29" s="595">
        <v>32.9239613274105</v>
      </c>
      <c r="EA29" s="595">
        <v>32.3490985105827</v>
      </c>
      <c r="EB29" s="595">
        <v>31.22550300496472</v>
      </c>
      <c r="EC29" s="595">
        <v>31.408413901228112</v>
      </c>
      <c r="ED29" s="595">
        <v>31.094852364776585</v>
      </c>
      <c r="EE29" s="595">
        <v>32.819440815259995</v>
      </c>
      <c r="EF29" s="595">
        <v>33.916906192840344</v>
      </c>
      <c r="EG29" s="595">
        <v>34.51789913770577</v>
      </c>
      <c r="EH29" s="595">
        <v>35.301802978834594</v>
      </c>
      <c r="EI29" s="595">
        <v>37.392213221844784</v>
      </c>
      <c r="EJ29" s="595">
        <v>40.789129866736346</v>
      </c>
      <c r="EK29" s="595">
        <v>42.957930493859415</v>
      </c>
      <c r="EL29" s="595">
        <v>44.60412856022994</v>
      </c>
      <c r="EM29" s="595">
        <v>45.15286124902012</v>
      </c>
      <c r="EN29" s="595">
        <v>46.79905931539064</v>
      </c>
      <c r="EO29" s="595">
        <v>49.02012019858897</v>
      </c>
      <c r="EP29" s="595">
        <v>50.195975960282205</v>
      </c>
      <c r="EQ29" s="595">
        <v>52.49542722759341</v>
      </c>
      <c r="ER29" s="595">
        <v>53.671282989286645</v>
      </c>
      <c r="ES29" s="595">
        <v>57.12045989025346</v>
      </c>
      <c r="ET29" s="595">
        <v>63.28717010713352</v>
      </c>
      <c r="EU29" s="595">
        <v>65.19466945388032</v>
      </c>
      <c r="EV29" s="595">
        <v>67.85994251371831</v>
      </c>
      <c r="EW29" s="595">
        <v>74.31408413901228</v>
      </c>
      <c r="EX29" s="595">
        <v>78.7300757773713</v>
      </c>
      <c r="EY29" s="595">
        <v>85.34099817089103</v>
      </c>
      <c r="EZ29" s="595">
        <v>87.17010713352495</v>
      </c>
      <c r="FA29" s="595">
        <v>91.69061928403448</v>
      </c>
      <c r="FB29" s="595">
        <v>94.19911157564671</v>
      </c>
      <c r="FC29" s="595">
        <v>94.93075516070029</v>
      </c>
      <c r="FD29" s="595">
        <v>96.13274105043114</v>
      </c>
      <c r="FE29" s="595">
        <v>97.36085706819962</v>
      </c>
      <c r="FF29" s="595">
        <v>101.75071857852103</v>
      </c>
      <c r="FG29" s="595">
        <v>107.10739482623464</v>
      </c>
      <c r="FH29" s="595">
        <v>106.45414162529396</v>
      </c>
      <c r="FI29" s="595">
        <v>106.68931277763261</v>
      </c>
      <c r="FJ29" s="595">
        <v>109.3545858374706</v>
      </c>
      <c r="FK29" s="595">
        <v>107.39482623464855</v>
      </c>
      <c r="FL29" s="595">
        <v>105.539587143977</v>
      </c>
      <c r="FM29" s="595">
        <v>102.66527305983799</v>
      </c>
      <c r="FN29" s="595">
        <v>99.66030833551083</v>
      </c>
      <c r="FO29" s="595">
        <v>93.65037888685654</v>
      </c>
      <c r="FP29" s="595">
        <v>88.76404494382022</v>
      </c>
      <c r="FQ29" s="593"/>
      <c r="FR29" s="596">
        <f t="shared" si="2"/>
        <v>-0.1680137154</v>
      </c>
      <c r="FS29" s="593"/>
      <c r="FT29" s="593"/>
      <c r="FU29" s="593"/>
      <c r="FV29" s="593"/>
      <c r="FW29" s="593"/>
      <c r="FX29" s="593"/>
      <c r="FY29" s="593"/>
      <c r="FZ29" s="593"/>
      <c r="GA29" s="593"/>
      <c r="GB29" s="593"/>
      <c r="GC29" s="593"/>
      <c r="GD29" s="597"/>
    </row>
    <row r="30">
      <c r="A30" s="5">
        <f t="shared" si="1"/>
        <v>27</v>
      </c>
      <c r="B30" s="599" t="s">
        <v>103</v>
      </c>
      <c r="C30" s="307">
        <v>210802.0</v>
      </c>
      <c r="D30" s="479"/>
      <c r="E30" s="479"/>
      <c r="F30" s="479"/>
      <c r="G30" s="479"/>
      <c r="H30" s="479"/>
      <c r="I30" s="479"/>
      <c r="J30" s="585"/>
      <c r="K30" s="585"/>
      <c r="L30" s="585"/>
      <c r="M30" s="585"/>
      <c r="N30" s="585"/>
      <c r="O30" s="585"/>
      <c r="P30" s="585"/>
      <c r="Q30" s="585"/>
      <c r="R30" s="586"/>
      <c r="S30" s="586"/>
      <c r="T30" s="586"/>
      <c r="U30" s="586"/>
      <c r="V30" s="586"/>
      <c r="W30" s="586"/>
      <c r="X30" s="586"/>
      <c r="Y30" s="586"/>
      <c r="Z30" s="586"/>
      <c r="AA30" s="586"/>
      <c r="AB30" s="586"/>
      <c r="AC30" s="586"/>
      <c r="AD30" s="586"/>
      <c r="AE30" s="586"/>
      <c r="AF30" s="586"/>
      <c r="AG30" s="586"/>
      <c r="AH30" s="586"/>
      <c r="AI30" s="587">
        <v>0.0</v>
      </c>
      <c r="AJ30" s="587">
        <v>0.0</v>
      </c>
      <c r="AK30" s="587">
        <v>0.0</v>
      </c>
      <c r="AL30" s="587">
        <v>0.0</v>
      </c>
      <c r="AM30" s="587">
        <v>0.0</v>
      </c>
      <c r="AN30" s="587">
        <v>0.0</v>
      </c>
      <c r="AO30" s="587">
        <v>0.0</v>
      </c>
      <c r="AP30" s="587">
        <v>0.0</v>
      </c>
      <c r="AQ30" s="587">
        <v>0.0</v>
      </c>
      <c r="AR30" s="587">
        <v>0.0</v>
      </c>
      <c r="AS30" s="587">
        <v>0.0</v>
      </c>
      <c r="AT30" s="587">
        <v>0.0</v>
      </c>
      <c r="AU30" s="587">
        <v>0.0</v>
      </c>
      <c r="AV30" s="587">
        <v>0.47437880096014273</v>
      </c>
      <c r="AW30" s="587">
        <v>0.47437880096014273</v>
      </c>
      <c r="AX30" s="587">
        <v>0.47437880096014273</v>
      </c>
      <c r="AY30" s="587">
        <v>0.47437880096014273</v>
      </c>
      <c r="AZ30" s="587">
        <v>0.47437880096014273</v>
      </c>
      <c r="BA30" s="587">
        <v>0.47437880096014273</v>
      </c>
      <c r="BB30" s="587">
        <v>0.47437880096014273</v>
      </c>
      <c r="BC30" s="587">
        <v>0.0</v>
      </c>
      <c r="BD30" s="587">
        <v>0.0</v>
      </c>
      <c r="BE30" s="587">
        <v>0.0</v>
      </c>
      <c r="BF30" s="587">
        <v>0.0</v>
      </c>
      <c r="BG30" s="587">
        <v>0.0</v>
      </c>
      <c r="BH30" s="587">
        <v>0.0</v>
      </c>
      <c r="BI30" s="587">
        <v>0.0</v>
      </c>
      <c r="BJ30" s="587">
        <v>0.0</v>
      </c>
      <c r="BK30" s="587">
        <v>0.0</v>
      </c>
      <c r="BL30" s="587">
        <v>0.0</v>
      </c>
      <c r="BM30" s="587">
        <v>0.9487576019202855</v>
      </c>
      <c r="BN30" s="587">
        <v>0.9487576019202855</v>
      </c>
      <c r="BO30" s="587">
        <v>0.9487576019202855</v>
      </c>
      <c r="BP30" s="587">
        <v>0.9487576019202855</v>
      </c>
      <c r="BQ30" s="587">
        <v>1.4231364028804283</v>
      </c>
      <c r="BR30" s="587">
        <v>1.897515203840571</v>
      </c>
      <c r="BS30" s="587">
        <v>1.897515203840571</v>
      </c>
      <c r="BT30" s="587">
        <v>1.897515203840571</v>
      </c>
      <c r="BU30" s="587">
        <v>1.897515203840571</v>
      </c>
      <c r="BV30" s="587">
        <v>1.897515203840571</v>
      </c>
      <c r="BW30" s="587">
        <v>2.8462728057608566</v>
      </c>
      <c r="BX30" s="587">
        <v>2.3718940048007138</v>
      </c>
      <c r="BY30" s="587">
        <v>3.320651606720999</v>
      </c>
      <c r="BZ30" s="587">
        <v>3.320651606720999</v>
      </c>
      <c r="CA30" s="587">
        <v>2.3718940048007138</v>
      </c>
      <c r="CB30" s="587">
        <v>2.3718940048007138</v>
      </c>
      <c r="CC30" s="587">
        <v>2.3718940048007138</v>
      </c>
      <c r="CD30" s="587">
        <v>1.4231364028804283</v>
      </c>
      <c r="CE30" s="587">
        <v>1.4231364028804283</v>
      </c>
      <c r="CF30" s="587">
        <v>0.0</v>
      </c>
      <c r="CG30" s="587">
        <v>0.0</v>
      </c>
      <c r="CH30" s="587">
        <v>0.9487576019202855</v>
      </c>
      <c r="CI30" s="587">
        <v>0.9487576019202855</v>
      </c>
      <c r="CJ30" s="587">
        <v>0.9487576019202855</v>
      </c>
      <c r="CK30" s="587">
        <v>1.4231364028804283</v>
      </c>
      <c r="CL30" s="587">
        <v>1.897515203840571</v>
      </c>
      <c r="CM30" s="587">
        <v>2.3718940048007138</v>
      </c>
      <c r="CN30" s="587">
        <v>4.7437880096014275</v>
      </c>
      <c r="CO30" s="587">
        <v>5.21816681056157</v>
      </c>
      <c r="CP30" s="587">
        <v>6.166924412481856</v>
      </c>
      <c r="CQ30" s="587">
        <v>6.641303213441998</v>
      </c>
      <c r="CR30" s="587">
        <v>7.115682014402141</v>
      </c>
      <c r="CS30" s="587">
        <v>8.064439616322426</v>
      </c>
      <c r="CT30" s="587">
        <v>7.590060815362284</v>
      </c>
      <c r="CU30" s="587">
        <v>5.692545611521713</v>
      </c>
      <c r="CV30" s="587">
        <v>4.7437880096014275</v>
      </c>
      <c r="CW30" s="587">
        <v>4.7437880096014275</v>
      </c>
      <c r="CX30" s="587">
        <v>4.269409208641284</v>
      </c>
      <c r="CY30" s="587">
        <v>3.320651606720999</v>
      </c>
      <c r="CZ30" s="587">
        <v>1.897515203840571</v>
      </c>
      <c r="DA30" s="587">
        <v>1.897515203840571</v>
      </c>
      <c r="DB30" s="587">
        <v>1.897515203840571</v>
      </c>
      <c r="DC30" s="587">
        <v>1.4231364028804283</v>
      </c>
      <c r="DD30" s="587">
        <v>0.47437880096014273</v>
      </c>
      <c r="DE30" s="587">
        <v>0.47437880096014273</v>
      </c>
      <c r="DF30" s="587">
        <v>0.47437880096014273</v>
      </c>
      <c r="DG30" s="587">
        <v>0.47437880096014273</v>
      </c>
      <c r="DH30" s="587">
        <v>1.4231364028804283</v>
      </c>
      <c r="DI30" s="587">
        <v>1.4231364028804283</v>
      </c>
      <c r="DJ30" s="587">
        <v>1.897515203840571</v>
      </c>
      <c r="DK30" s="587">
        <v>2.3718940048007138</v>
      </c>
      <c r="DL30" s="587">
        <v>2.8462728057608566</v>
      </c>
      <c r="DM30" s="587">
        <v>3.320651606720999</v>
      </c>
      <c r="DN30" s="587">
        <v>3.795030407681142</v>
      </c>
      <c r="DO30" s="587">
        <v>2.8462728057608566</v>
      </c>
      <c r="DP30" s="582">
        <v>3.320651606720999</v>
      </c>
      <c r="DQ30" s="582">
        <v>3.795030407681142</v>
      </c>
      <c r="DR30" s="582">
        <v>4.269409208641284</v>
      </c>
      <c r="DS30" s="582">
        <v>4.269409208641284</v>
      </c>
      <c r="DT30" s="582">
        <v>4.269409208641284</v>
      </c>
      <c r="DU30" s="582">
        <v>6.641303213441998</v>
      </c>
      <c r="DV30" s="582">
        <v>9.961954820162997</v>
      </c>
      <c r="DW30" s="582">
        <v>10.910712422083282</v>
      </c>
      <c r="DX30" s="582">
        <v>15.180121630724567</v>
      </c>
      <c r="DY30" s="582">
        <v>14.231364028804283</v>
      </c>
      <c r="DZ30" s="582">
        <v>14.231364028804283</v>
      </c>
      <c r="EA30" s="582">
        <v>13.75698522784414</v>
      </c>
      <c r="EB30" s="582">
        <v>12.808227625923854</v>
      </c>
      <c r="EC30" s="582">
        <v>10.43633362112314</v>
      </c>
      <c r="ED30" s="582">
        <v>10.910712422083282</v>
      </c>
      <c r="EE30" s="582">
        <v>5.692545611521713</v>
      </c>
      <c r="EF30" s="582">
        <v>6.166924412481856</v>
      </c>
      <c r="EG30" s="582">
        <v>5.692545611521713</v>
      </c>
      <c r="EH30" s="582">
        <v>7.115682014402141</v>
      </c>
      <c r="EI30" s="582">
        <v>7.115682014402141</v>
      </c>
      <c r="EJ30" s="582">
        <v>11.859470024003569</v>
      </c>
      <c r="EK30" s="582">
        <v>10.43633362112314</v>
      </c>
      <c r="EL30" s="582">
        <v>11.385091223043426</v>
      </c>
      <c r="EM30" s="582">
        <v>10.910712422083282</v>
      </c>
      <c r="EN30" s="582">
        <v>11.385091223043426</v>
      </c>
      <c r="EO30" s="582">
        <v>11.859470024003569</v>
      </c>
      <c r="EP30" s="582">
        <v>11.859470024003569</v>
      </c>
      <c r="EQ30" s="582">
        <v>8.064439616322426</v>
      </c>
      <c r="ER30" s="582">
        <v>9.961954820162997</v>
      </c>
      <c r="ES30" s="582">
        <v>11.859470024003569</v>
      </c>
      <c r="ET30" s="582">
        <v>12.808227625923854</v>
      </c>
      <c r="EU30" s="582">
        <v>13.75698522784414</v>
      </c>
      <c r="EV30" s="582">
        <v>12.333848824963711</v>
      </c>
      <c r="EW30" s="582">
        <v>13.282606426883996</v>
      </c>
      <c r="EX30" s="582">
        <v>12.333848824963711</v>
      </c>
      <c r="EY30" s="582">
        <v>18.500773237445568</v>
      </c>
      <c r="EZ30" s="582">
        <v>24.667697649927423</v>
      </c>
      <c r="FA30" s="582">
        <v>27.039591654728135</v>
      </c>
      <c r="FB30" s="582">
        <v>28.937106858568708</v>
      </c>
      <c r="FC30" s="582">
        <v>30.834622062409277</v>
      </c>
      <c r="FD30" s="582">
        <v>33.680894868170135</v>
      </c>
      <c r="FE30" s="582">
        <v>36.05278887297085</v>
      </c>
      <c r="FF30" s="582">
        <v>35.578410072010705</v>
      </c>
      <c r="FG30" s="582">
        <v>42.219713285452706</v>
      </c>
      <c r="FH30" s="582">
        <v>45.540364892173706</v>
      </c>
      <c r="FI30" s="582">
        <v>46.48912249409399</v>
      </c>
      <c r="FJ30" s="582">
        <v>55.976698513296846</v>
      </c>
      <c r="FK30" s="582">
        <v>58.348592518097554</v>
      </c>
      <c r="FL30" s="582">
        <v>59.297350120017846</v>
      </c>
      <c r="FM30" s="582">
        <v>63.566759328659124</v>
      </c>
      <c r="FN30" s="582">
        <v>56.451077314256985</v>
      </c>
      <c r="FO30" s="582">
        <v>77.32374455650327</v>
      </c>
      <c r="FP30" s="582">
        <v>82.06753256610469</v>
      </c>
      <c r="FR30" s="588">
        <f t="shared" si="2"/>
        <v>0.7653061224</v>
      </c>
    </row>
    <row r="31">
      <c r="A31" s="5">
        <f t="shared" si="1"/>
        <v>28</v>
      </c>
      <c r="B31" s="584" t="s">
        <v>107</v>
      </c>
      <c r="C31" s="307">
        <v>310298.0</v>
      </c>
      <c r="D31" s="479"/>
      <c r="E31" s="479"/>
      <c r="F31" s="479"/>
      <c r="G31" s="479"/>
      <c r="H31" s="479"/>
      <c r="I31" s="479"/>
      <c r="J31" s="585"/>
      <c r="K31" s="585"/>
      <c r="L31" s="585"/>
      <c r="M31" s="585"/>
      <c r="N31" s="585"/>
      <c r="O31" s="585"/>
      <c r="P31" s="585"/>
      <c r="Q31" s="585"/>
      <c r="R31" s="586"/>
      <c r="S31" s="586"/>
      <c r="T31" s="586"/>
      <c r="U31" s="586"/>
      <c r="V31" s="586"/>
      <c r="W31" s="586"/>
      <c r="X31" s="586"/>
      <c r="Y31" s="586"/>
      <c r="Z31" s="586"/>
      <c r="AA31" s="586"/>
      <c r="AB31" s="586"/>
      <c r="AC31" s="586"/>
      <c r="AD31" s="586"/>
      <c r="AE31" s="586"/>
      <c r="AF31" s="586"/>
      <c r="AG31" s="586"/>
      <c r="AH31" s="586"/>
      <c r="AI31" s="587">
        <v>0.32227084931259625</v>
      </c>
      <c r="AJ31" s="587">
        <v>0.32227084931259625</v>
      </c>
      <c r="AK31" s="587">
        <v>0.32227084931259625</v>
      </c>
      <c r="AL31" s="587">
        <v>0.0</v>
      </c>
      <c r="AM31" s="587">
        <v>0.0</v>
      </c>
      <c r="AN31" s="587">
        <v>0.0</v>
      </c>
      <c r="AO31" s="587">
        <v>0.0</v>
      </c>
      <c r="AP31" s="587">
        <v>0.0</v>
      </c>
      <c r="AQ31" s="587">
        <v>0.0</v>
      </c>
      <c r="AR31" s="587">
        <v>0.0</v>
      </c>
      <c r="AS31" s="587">
        <v>0.0</v>
      </c>
      <c r="AT31" s="587">
        <v>0.0</v>
      </c>
      <c r="AU31" s="587">
        <v>0.0</v>
      </c>
      <c r="AV31" s="587">
        <v>0.0</v>
      </c>
      <c r="AW31" s="587">
        <v>0.0</v>
      </c>
      <c r="AX31" s="587">
        <v>0.32227084931259625</v>
      </c>
      <c r="AY31" s="587">
        <v>0.32227084931259625</v>
      </c>
      <c r="AZ31" s="587">
        <v>0.32227084931259625</v>
      </c>
      <c r="BA31" s="587">
        <v>1.289083397250385</v>
      </c>
      <c r="BB31" s="587">
        <v>1.9336250958755776</v>
      </c>
      <c r="BC31" s="587">
        <v>3.2227084931259626</v>
      </c>
      <c r="BD31" s="587">
        <v>3.544979342438559</v>
      </c>
      <c r="BE31" s="587">
        <v>3.8672501917511553</v>
      </c>
      <c r="BF31" s="587">
        <v>3.8672501917511553</v>
      </c>
      <c r="BG31" s="587">
        <v>4.189521041063752</v>
      </c>
      <c r="BH31" s="587">
        <v>3.2227084931259626</v>
      </c>
      <c r="BI31" s="587">
        <v>2.57816679450077</v>
      </c>
      <c r="BJ31" s="587">
        <v>1.6113542465629813</v>
      </c>
      <c r="BK31" s="587">
        <v>1.289083397250385</v>
      </c>
      <c r="BL31" s="587">
        <v>1.289083397250385</v>
      </c>
      <c r="BM31" s="587">
        <v>1.9336250958755776</v>
      </c>
      <c r="BN31" s="587">
        <v>1.6113542465629813</v>
      </c>
      <c r="BO31" s="587">
        <v>1.6113542465629813</v>
      </c>
      <c r="BP31" s="587">
        <v>1.6113542465629813</v>
      </c>
      <c r="BQ31" s="587">
        <v>1.289083397250385</v>
      </c>
      <c r="BR31" s="587">
        <v>1.289083397250385</v>
      </c>
      <c r="BS31" s="587">
        <v>0.9668125479377888</v>
      </c>
      <c r="BT31" s="587">
        <v>1.6113542465629813</v>
      </c>
      <c r="BU31" s="587">
        <v>1.6113542465629813</v>
      </c>
      <c r="BV31" s="587">
        <v>1.6113542465629813</v>
      </c>
      <c r="BW31" s="587">
        <v>2.57816679450077</v>
      </c>
      <c r="BX31" s="587">
        <v>3.2227084931259626</v>
      </c>
      <c r="BY31" s="587">
        <v>3.2227084931259626</v>
      </c>
      <c r="BZ31" s="587">
        <v>2.9004376438133663</v>
      </c>
      <c r="CA31" s="587">
        <v>1.6113542465629813</v>
      </c>
      <c r="CB31" s="587">
        <v>2.9004376438133663</v>
      </c>
      <c r="CC31" s="587">
        <v>4.511791890376347</v>
      </c>
      <c r="CD31" s="587">
        <v>3.544979342438559</v>
      </c>
      <c r="CE31" s="587">
        <v>3.544979342438559</v>
      </c>
      <c r="CF31" s="587">
        <v>4.189521041063752</v>
      </c>
      <c r="CG31" s="587">
        <v>4.189521041063752</v>
      </c>
      <c r="CH31" s="587">
        <v>5.800875287626733</v>
      </c>
      <c r="CI31" s="587">
        <v>4.834062739688944</v>
      </c>
      <c r="CJ31" s="587">
        <v>3.2227084931259626</v>
      </c>
      <c r="CK31" s="587">
        <v>3.544979342438559</v>
      </c>
      <c r="CL31" s="587">
        <v>3.544979342438559</v>
      </c>
      <c r="CM31" s="587">
        <v>2.9004376438133663</v>
      </c>
      <c r="CN31" s="587">
        <v>3.544979342438559</v>
      </c>
      <c r="CO31" s="587">
        <v>2.57816679450077</v>
      </c>
      <c r="CP31" s="587">
        <v>2.57816679450077</v>
      </c>
      <c r="CQ31" s="587">
        <v>4.189521041063752</v>
      </c>
      <c r="CR31" s="587">
        <v>3.8672501917511553</v>
      </c>
      <c r="CS31" s="587">
        <v>3.2227084931259626</v>
      </c>
      <c r="CT31" s="587">
        <v>3.2227084931259626</v>
      </c>
      <c r="CU31" s="587">
        <v>2.57816679450077</v>
      </c>
      <c r="CV31" s="587">
        <v>2.57816679450077</v>
      </c>
      <c r="CW31" s="587">
        <v>2.57816679450077</v>
      </c>
      <c r="CX31" s="587">
        <v>0.9668125479377888</v>
      </c>
      <c r="CY31" s="587">
        <v>1.289083397250385</v>
      </c>
      <c r="CZ31" s="587">
        <v>2.57816679450077</v>
      </c>
      <c r="DA31" s="587">
        <v>2.9004376438133663</v>
      </c>
      <c r="DB31" s="587">
        <v>3.2227084931259626</v>
      </c>
      <c r="DC31" s="587">
        <v>3.2227084931259626</v>
      </c>
      <c r="DD31" s="587">
        <v>4.189521041063752</v>
      </c>
      <c r="DE31" s="587">
        <v>4.189521041063752</v>
      </c>
      <c r="DF31" s="587">
        <v>3.8672501917511553</v>
      </c>
      <c r="DG31" s="587">
        <v>4.189521041063752</v>
      </c>
      <c r="DH31" s="587">
        <v>5.15633358900154</v>
      </c>
      <c r="DI31" s="587">
        <v>5.15633358900154</v>
      </c>
      <c r="DJ31" s="587">
        <v>5.478604438314137</v>
      </c>
      <c r="DK31" s="587">
        <v>6.123146136939329</v>
      </c>
      <c r="DL31" s="587">
        <v>6.445416986251925</v>
      </c>
      <c r="DM31" s="587">
        <v>7.089958684877118</v>
      </c>
      <c r="DN31" s="587">
        <v>7.089958684877118</v>
      </c>
      <c r="DO31" s="587">
        <v>8.7013129314401</v>
      </c>
      <c r="DP31" s="582">
        <v>11.27947972594087</v>
      </c>
      <c r="DQ31" s="582">
        <v>11.924021424566062</v>
      </c>
      <c r="DR31" s="582">
        <v>13.535375671129044</v>
      </c>
      <c r="DS31" s="582">
        <v>15.146729917692024</v>
      </c>
      <c r="DT31" s="582">
        <v>16.43581331494241</v>
      </c>
      <c r="DU31" s="582">
        <v>18.691709260130583</v>
      </c>
      <c r="DV31" s="582">
        <v>19.336250958755777</v>
      </c>
      <c r="DW31" s="582">
        <v>19.336250958755777</v>
      </c>
      <c r="DX31" s="582">
        <v>20.303063506693565</v>
      </c>
      <c r="DY31" s="582">
        <v>18.36943841081799</v>
      </c>
      <c r="DZ31" s="582">
        <v>19.336250958755777</v>
      </c>
      <c r="EA31" s="582">
        <v>19.01398010944318</v>
      </c>
      <c r="EB31" s="582">
        <v>15.469000767004621</v>
      </c>
      <c r="EC31" s="582">
        <v>13.535375671129044</v>
      </c>
      <c r="ED31" s="582">
        <v>11.924021424566062</v>
      </c>
      <c r="EE31" s="582">
        <v>11.601750575253465</v>
      </c>
      <c r="EF31" s="582">
        <v>12.246292273878659</v>
      </c>
      <c r="EG31" s="582">
        <v>11.27947972594087</v>
      </c>
      <c r="EH31" s="582">
        <v>10.957208876628274</v>
      </c>
      <c r="EI31" s="582">
        <v>12.568563123191254</v>
      </c>
      <c r="EJ31" s="582">
        <v>14.179917369754236</v>
      </c>
      <c r="EK31" s="582">
        <v>15.791271616317218</v>
      </c>
      <c r="EL31" s="582">
        <v>17.4026258628802</v>
      </c>
      <c r="EM31" s="582">
        <v>16.43581331494241</v>
      </c>
      <c r="EN31" s="582">
        <v>16.43581331494241</v>
      </c>
      <c r="EO31" s="582">
        <v>20.303063506693565</v>
      </c>
      <c r="EP31" s="582">
        <v>24.17031369844472</v>
      </c>
      <c r="EQ31" s="582">
        <v>24.17031369844472</v>
      </c>
      <c r="ER31" s="582">
        <v>25.459397095695106</v>
      </c>
      <c r="ES31" s="582">
        <v>26.1039387943203</v>
      </c>
      <c r="ET31" s="582">
        <v>27.715293040883278</v>
      </c>
      <c r="EU31" s="582">
        <v>36.09433512301078</v>
      </c>
      <c r="EV31" s="582">
        <v>37.70568936957376</v>
      </c>
      <c r="EW31" s="582">
        <v>37.70568936957376</v>
      </c>
      <c r="EX31" s="582">
        <v>41.57293956132492</v>
      </c>
      <c r="EY31" s="582">
        <v>43.5065646572005</v>
      </c>
      <c r="EZ31" s="582">
        <v>46.40700230101386</v>
      </c>
      <c r="FA31" s="582">
        <v>50.59652334207762</v>
      </c>
      <c r="FB31" s="582">
        <v>46.084731451701266</v>
      </c>
      <c r="FC31" s="582">
        <v>47.37381484895165</v>
      </c>
      <c r="FD31" s="582">
        <v>48.01835654757684</v>
      </c>
      <c r="FE31" s="582">
        <v>48.01835654757684</v>
      </c>
      <c r="FF31" s="582">
        <v>51.885606739328</v>
      </c>
      <c r="FG31" s="582">
        <v>52.85241928726579</v>
      </c>
      <c r="FH31" s="582">
        <v>52.85241928726579</v>
      </c>
      <c r="FI31" s="582">
        <v>54.786044383141366</v>
      </c>
      <c r="FJ31" s="582">
        <v>56.39739862970435</v>
      </c>
      <c r="FK31" s="582">
        <v>60.90919052008069</v>
      </c>
      <c r="FL31" s="582">
        <v>64.13189901320666</v>
      </c>
      <c r="FM31" s="582">
        <v>70.89958684877118</v>
      </c>
      <c r="FN31" s="582">
        <v>71.86639939670897</v>
      </c>
      <c r="FO31" s="582">
        <v>70.89958684877118</v>
      </c>
      <c r="FP31" s="582">
        <v>72.18867024602156</v>
      </c>
      <c r="FR31" s="588">
        <f t="shared" si="2"/>
        <v>0.3176470588</v>
      </c>
    </row>
    <row r="32">
      <c r="A32" s="5">
        <f t="shared" si="1"/>
        <v>29</v>
      </c>
      <c r="B32" s="584" t="s">
        <v>128</v>
      </c>
      <c r="C32" s="307">
        <v>29452.0</v>
      </c>
      <c r="D32" s="479"/>
      <c r="E32" s="479"/>
      <c r="F32" s="479"/>
      <c r="G32" s="479"/>
      <c r="H32" s="479"/>
      <c r="I32" s="479"/>
      <c r="J32" s="585"/>
      <c r="K32" s="585"/>
      <c r="L32" s="585"/>
      <c r="M32" s="585"/>
      <c r="N32" s="585"/>
      <c r="O32" s="585"/>
      <c r="P32" s="585"/>
      <c r="Q32" s="585"/>
      <c r="R32" s="586"/>
      <c r="S32" s="586"/>
      <c r="T32" s="586"/>
      <c r="U32" s="586"/>
      <c r="V32" s="586"/>
      <c r="W32" s="586"/>
      <c r="X32" s="586"/>
      <c r="Y32" s="586"/>
      <c r="Z32" s="586"/>
      <c r="AA32" s="586"/>
      <c r="AB32" s="586"/>
      <c r="AC32" s="586"/>
      <c r="AD32" s="586"/>
      <c r="AE32" s="586"/>
      <c r="AF32" s="586"/>
      <c r="AG32" s="586"/>
      <c r="AH32" s="586"/>
      <c r="AI32" s="587">
        <v>0.0</v>
      </c>
      <c r="AJ32" s="587">
        <v>0.0</v>
      </c>
      <c r="AK32" s="587">
        <v>0.0</v>
      </c>
      <c r="AL32" s="587">
        <v>0.0</v>
      </c>
      <c r="AM32" s="587">
        <v>0.0</v>
      </c>
      <c r="AN32" s="587">
        <v>0.0</v>
      </c>
      <c r="AO32" s="587">
        <v>0.0</v>
      </c>
      <c r="AP32" s="587">
        <v>0.0</v>
      </c>
      <c r="AQ32" s="587">
        <v>0.0</v>
      </c>
      <c r="AR32" s="587">
        <v>0.0</v>
      </c>
      <c r="AS32" s="587">
        <v>0.0</v>
      </c>
      <c r="AT32" s="587">
        <v>0.0</v>
      </c>
      <c r="AU32" s="587">
        <v>0.0</v>
      </c>
      <c r="AV32" s="587">
        <v>0.0</v>
      </c>
      <c r="AW32" s="587">
        <v>0.0</v>
      </c>
      <c r="AX32" s="587">
        <v>0.0</v>
      </c>
      <c r="AY32" s="587">
        <v>0.0</v>
      </c>
      <c r="AZ32" s="587">
        <v>0.0</v>
      </c>
      <c r="BA32" s="587">
        <v>0.0</v>
      </c>
      <c r="BB32" s="587">
        <v>0.0</v>
      </c>
      <c r="BC32" s="587">
        <v>0.0</v>
      </c>
      <c r="BD32" s="587">
        <v>0.0</v>
      </c>
      <c r="BE32" s="587">
        <v>0.0</v>
      </c>
      <c r="BF32" s="587">
        <v>0.0</v>
      </c>
      <c r="BG32" s="587">
        <v>0.0</v>
      </c>
      <c r="BH32" s="587">
        <v>0.0</v>
      </c>
      <c r="BI32" s="587">
        <v>0.0</v>
      </c>
      <c r="BJ32" s="587">
        <v>0.0</v>
      </c>
      <c r="BK32" s="587">
        <v>0.0</v>
      </c>
      <c r="BL32" s="587">
        <v>0.0</v>
      </c>
      <c r="BM32" s="587">
        <v>0.0</v>
      </c>
      <c r="BN32" s="587">
        <v>0.0</v>
      </c>
      <c r="BO32" s="587">
        <v>0.0</v>
      </c>
      <c r="BP32" s="587">
        <v>0.0</v>
      </c>
      <c r="BQ32" s="587">
        <v>0.0</v>
      </c>
      <c r="BR32" s="587">
        <v>0.0</v>
      </c>
      <c r="BS32" s="587">
        <v>0.0</v>
      </c>
      <c r="BT32" s="587">
        <v>0.0</v>
      </c>
      <c r="BU32" s="587">
        <v>0.0</v>
      </c>
      <c r="BV32" s="587">
        <v>0.0</v>
      </c>
      <c r="BW32" s="587">
        <v>0.0</v>
      </c>
      <c r="BX32" s="587">
        <v>0.0</v>
      </c>
      <c r="BY32" s="587">
        <v>0.0</v>
      </c>
      <c r="BZ32" s="587">
        <v>0.0</v>
      </c>
      <c r="CA32" s="587">
        <v>0.0</v>
      </c>
      <c r="CB32" s="587">
        <v>0.0</v>
      </c>
      <c r="CC32" s="587">
        <v>0.0</v>
      </c>
      <c r="CD32" s="587">
        <v>0.0</v>
      </c>
      <c r="CE32" s="587">
        <v>0.0</v>
      </c>
      <c r="CF32" s="587">
        <v>0.0</v>
      </c>
      <c r="CG32" s="587">
        <v>0.0</v>
      </c>
      <c r="CH32" s="587">
        <v>0.0</v>
      </c>
      <c r="CI32" s="587">
        <v>0.0</v>
      </c>
      <c r="CJ32" s="587">
        <v>0.0</v>
      </c>
      <c r="CK32" s="587">
        <v>0.0</v>
      </c>
      <c r="CL32" s="587">
        <v>0.0</v>
      </c>
      <c r="CM32" s="587">
        <v>0.0</v>
      </c>
      <c r="CN32" s="587">
        <v>0.0</v>
      </c>
      <c r="CO32" s="587">
        <v>0.0</v>
      </c>
      <c r="CP32" s="587">
        <v>0.0</v>
      </c>
      <c r="CQ32" s="587">
        <v>0.0</v>
      </c>
      <c r="CR32" s="587">
        <v>0.0</v>
      </c>
      <c r="CS32" s="587">
        <v>0.0</v>
      </c>
      <c r="CT32" s="587">
        <v>0.0</v>
      </c>
      <c r="CU32" s="587">
        <v>0.0</v>
      </c>
      <c r="CV32" s="587">
        <v>0.0</v>
      </c>
      <c r="CW32" s="587">
        <v>0.0</v>
      </c>
      <c r="CX32" s="587">
        <v>0.0</v>
      </c>
      <c r="CY32" s="587">
        <v>0.0</v>
      </c>
      <c r="CZ32" s="587">
        <v>0.0</v>
      </c>
      <c r="DA32" s="587">
        <v>0.0</v>
      </c>
      <c r="DB32" s="587">
        <v>6.790710308298248</v>
      </c>
      <c r="DC32" s="587">
        <v>10.186065462447372</v>
      </c>
      <c r="DD32" s="587">
        <v>10.186065462447372</v>
      </c>
      <c r="DE32" s="587">
        <v>13.581420616596496</v>
      </c>
      <c r="DF32" s="587">
        <v>13.581420616596496</v>
      </c>
      <c r="DG32" s="587">
        <v>13.581420616596496</v>
      </c>
      <c r="DH32" s="587">
        <v>13.581420616596496</v>
      </c>
      <c r="DI32" s="587">
        <v>6.790710308298248</v>
      </c>
      <c r="DJ32" s="587">
        <v>16.97677577074562</v>
      </c>
      <c r="DK32" s="587">
        <v>16.97677577074562</v>
      </c>
      <c r="DL32" s="587">
        <v>13.581420616596496</v>
      </c>
      <c r="DM32" s="587">
        <v>13.581420616596496</v>
      </c>
      <c r="DN32" s="587">
        <v>13.581420616596496</v>
      </c>
      <c r="DO32" s="587">
        <v>13.581420616596496</v>
      </c>
      <c r="DP32" s="582">
        <v>13.581420616596496</v>
      </c>
      <c r="DQ32" s="582">
        <v>0.0</v>
      </c>
      <c r="DR32" s="582">
        <v>0.0</v>
      </c>
      <c r="DS32" s="582">
        <v>0.0</v>
      </c>
      <c r="DT32" s="582">
        <v>0.0</v>
      </c>
      <c r="DU32" s="582">
        <v>0.0</v>
      </c>
      <c r="DV32" s="582">
        <v>0.0</v>
      </c>
      <c r="DW32" s="582">
        <v>0.0</v>
      </c>
      <c r="DX32" s="582">
        <v>0.0</v>
      </c>
      <c r="DY32" s="582">
        <v>0.0</v>
      </c>
      <c r="DZ32" s="582">
        <v>0.0</v>
      </c>
      <c r="EA32" s="582">
        <v>0.0</v>
      </c>
      <c r="EB32" s="582">
        <v>3.395355154149124</v>
      </c>
      <c r="EC32" s="582">
        <v>3.395355154149124</v>
      </c>
      <c r="ED32" s="582">
        <v>3.395355154149124</v>
      </c>
      <c r="EE32" s="582">
        <v>6.790710308298248</v>
      </c>
      <c r="EF32" s="582">
        <v>6.790710308298248</v>
      </c>
      <c r="EG32" s="582">
        <v>6.790710308298248</v>
      </c>
      <c r="EH32" s="582">
        <v>6.790710308298248</v>
      </c>
      <c r="EI32" s="582">
        <v>3.395355154149124</v>
      </c>
      <c r="EJ32" s="582">
        <v>6.790710308298248</v>
      </c>
      <c r="EK32" s="582">
        <v>6.790710308298248</v>
      </c>
      <c r="EL32" s="582">
        <v>3.395355154149124</v>
      </c>
      <c r="EM32" s="582">
        <v>3.395355154149124</v>
      </c>
      <c r="EN32" s="582">
        <v>3.395355154149124</v>
      </c>
      <c r="EO32" s="582">
        <v>3.395355154149124</v>
      </c>
      <c r="EP32" s="582">
        <v>3.395355154149124</v>
      </c>
      <c r="EQ32" s="582">
        <v>0.0</v>
      </c>
      <c r="ER32" s="582">
        <v>0.0</v>
      </c>
      <c r="ES32" s="582">
        <v>0.0</v>
      </c>
      <c r="ET32" s="582">
        <v>0.0</v>
      </c>
      <c r="EU32" s="582">
        <v>0.0</v>
      </c>
      <c r="EV32" s="582">
        <v>0.0</v>
      </c>
      <c r="EW32" s="582">
        <v>0.0</v>
      </c>
      <c r="EX32" s="582">
        <v>3.395355154149124</v>
      </c>
      <c r="EY32" s="582">
        <v>3.395355154149124</v>
      </c>
      <c r="EZ32" s="582">
        <v>6.790710308298248</v>
      </c>
      <c r="FA32" s="582">
        <v>10.186065462447372</v>
      </c>
      <c r="FB32" s="582">
        <v>10.186065462447372</v>
      </c>
      <c r="FC32" s="582">
        <v>10.186065462447372</v>
      </c>
      <c r="FD32" s="582">
        <v>10.186065462447372</v>
      </c>
      <c r="FE32" s="582">
        <v>23.767486079043866</v>
      </c>
      <c r="FF32" s="582">
        <v>33.95355154149124</v>
      </c>
      <c r="FG32" s="582">
        <v>37.348906695640366</v>
      </c>
      <c r="FH32" s="582">
        <v>37.348906695640366</v>
      </c>
      <c r="FI32" s="582">
        <v>47.53497215808773</v>
      </c>
      <c r="FJ32" s="582">
        <v>47.53497215808773</v>
      </c>
      <c r="FK32" s="582">
        <v>50.93032731223686</v>
      </c>
      <c r="FL32" s="582">
        <v>37.348906695640366</v>
      </c>
      <c r="FM32" s="582">
        <v>84.88387885372809</v>
      </c>
      <c r="FN32" s="582">
        <v>81.48852369957898</v>
      </c>
      <c r="FO32" s="582">
        <v>78.09316854542985</v>
      </c>
      <c r="FP32" s="582">
        <v>67.90710308298247</v>
      </c>
      <c r="FR32" s="588">
        <f t="shared" si="2"/>
        <v>0.4285714286</v>
      </c>
    </row>
    <row r="33">
      <c r="A33" s="5">
        <f t="shared" si="1"/>
        <v>30</v>
      </c>
      <c r="B33" s="599" t="s">
        <v>164</v>
      </c>
      <c r="C33" s="307">
        <v>158231.0</v>
      </c>
      <c r="D33" s="479"/>
      <c r="E33" s="479"/>
      <c r="F33" s="479"/>
      <c r="G33" s="479"/>
      <c r="H33" s="479"/>
      <c r="I33" s="479"/>
      <c r="J33" s="585"/>
      <c r="K33" s="585"/>
      <c r="L33" s="585"/>
      <c r="M33" s="585"/>
      <c r="N33" s="585"/>
      <c r="O33" s="585"/>
      <c r="P33" s="585"/>
      <c r="Q33" s="585"/>
      <c r="R33" s="586"/>
      <c r="S33" s="586"/>
      <c r="T33" s="586"/>
      <c r="U33" s="586"/>
      <c r="V33" s="586"/>
      <c r="W33" s="586"/>
      <c r="X33" s="586"/>
      <c r="Y33" s="586"/>
      <c r="Z33" s="586"/>
      <c r="AA33" s="586"/>
      <c r="AB33" s="586"/>
      <c r="AC33" s="586"/>
      <c r="AD33" s="586"/>
      <c r="AE33" s="586"/>
      <c r="AF33" s="586"/>
      <c r="AG33" s="586"/>
      <c r="AH33" s="586"/>
      <c r="AI33" s="587">
        <v>0.0</v>
      </c>
      <c r="AJ33" s="587">
        <v>0.0</v>
      </c>
      <c r="AK33" s="587">
        <v>0.0</v>
      </c>
      <c r="AL33" s="587">
        <v>0.0</v>
      </c>
      <c r="AM33" s="587">
        <v>0.0</v>
      </c>
      <c r="AN33" s="587">
        <v>0.0</v>
      </c>
      <c r="AO33" s="587">
        <v>0.0</v>
      </c>
      <c r="AP33" s="587">
        <v>0.0</v>
      </c>
      <c r="AQ33" s="587">
        <v>0.0</v>
      </c>
      <c r="AR33" s="587">
        <v>0.0</v>
      </c>
      <c r="AS33" s="587">
        <v>0.0</v>
      </c>
      <c r="AT33" s="587">
        <v>0.0</v>
      </c>
      <c r="AU33" s="587">
        <v>0.0</v>
      </c>
      <c r="AV33" s="587">
        <v>0.0</v>
      </c>
      <c r="AW33" s="587">
        <v>0.0</v>
      </c>
      <c r="AX33" s="587">
        <v>0.0</v>
      </c>
      <c r="AY33" s="587">
        <v>0.0</v>
      </c>
      <c r="AZ33" s="587">
        <v>0.0</v>
      </c>
      <c r="BA33" s="587">
        <v>0.0</v>
      </c>
      <c r="BB33" s="587">
        <v>0.0</v>
      </c>
      <c r="BC33" s="587">
        <v>0.0</v>
      </c>
      <c r="BD33" s="587">
        <v>0.0</v>
      </c>
      <c r="BE33" s="587">
        <v>0.0</v>
      </c>
      <c r="BF33" s="587">
        <v>0.0</v>
      </c>
      <c r="BG33" s="587">
        <v>0.0</v>
      </c>
      <c r="BH33" s="587">
        <v>1.2639748216215532</v>
      </c>
      <c r="BI33" s="587">
        <v>1.2639748216215532</v>
      </c>
      <c r="BJ33" s="587">
        <v>1.2639748216215532</v>
      </c>
      <c r="BK33" s="587">
        <v>1.2639748216215532</v>
      </c>
      <c r="BL33" s="587">
        <v>1.2639748216215532</v>
      </c>
      <c r="BM33" s="587">
        <v>1.8959622324323298</v>
      </c>
      <c r="BN33" s="587">
        <v>1.8959622324323298</v>
      </c>
      <c r="BO33" s="587">
        <v>0.6319874108107766</v>
      </c>
      <c r="BP33" s="587">
        <v>1.8959622324323298</v>
      </c>
      <c r="BQ33" s="587">
        <v>1.8959622324323298</v>
      </c>
      <c r="BR33" s="587">
        <v>1.8959622324323298</v>
      </c>
      <c r="BS33" s="587">
        <v>1.8959622324323298</v>
      </c>
      <c r="BT33" s="587">
        <v>1.8959622324323298</v>
      </c>
      <c r="BU33" s="587">
        <v>2.5279496432431063</v>
      </c>
      <c r="BV33" s="587">
        <v>3.7919244648646595</v>
      </c>
      <c r="BW33" s="587">
        <v>2.5279496432431063</v>
      </c>
      <c r="BX33" s="587">
        <v>3.159937054053883</v>
      </c>
      <c r="BY33" s="587">
        <v>4.4239118756754365</v>
      </c>
      <c r="BZ33" s="587">
        <v>6.319874108107766</v>
      </c>
      <c r="CA33" s="587">
        <v>6.319874108107766</v>
      </c>
      <c r="CB33" s="587">
        <v>5.68788669729699</v>
      </c>
      <c r="CC33" s="587">
        <v>4.4239118756754365</v>
      </c>
      <c r="CD33" s="587">
        <v>4.4239118756754365</v>
      </c>
      <c r="CE33" s="587">
        <v>3.7919244648646595</v>
      </c>
      <c r="CF33" s="587">
        <v>2.5279496432431063</v>
      </c>
      <c r="CG33" s="587">
        <v>0.6319874108107766</v>
      </c>
      <c r="CH33" s="587">
        <v>0.0</v>
      </c>
      <c r="CI33" s="587">
        <v>0.0</v>
      </c>
      <c r="CJ33" s="587">
        <v>0.0</v>
      </c>
      <c r="CK33" s="587">
        <v>0.0</v>
      </c>
      <c r="CL33" s="587">
        <v>0.0</v>
      </c>
      <c r="CM33" s="587">
        <v>0.0</v>
      </c>
      <c r="CN33" s="587">
        <v>0.6319874108107766</v>
      </c>
      <c r="CO33" s="587">
        <v>1.8959622324323298</v>
      </c>
      <c r="CP33" s="587">
        <v>1.8959622324323298</v>
      </c>
      <c r="CQ33" s="587">
        <v>1.8959622324323298</v>
      </c>
      <c r="CR33" s="587">
        <v>1.8959622324323298</v>
      </c>
      <c r="CS33" s="587">
        <v>3.7919244648646595</v>
      </c>
      <c r="CT33" s="587">
        <v>6.319874108107766</v>
      </c>
      <c r="CU33" s="587">
        <v>5.68788669729699</v>
      </c>
      <c r="CV33" s="587">
        <v>6.319874108107766</v>
      </c>
      <c r="CW33" s="587">
        <v>8.215836340540095</v>
      </c>
      <c r="CX33" s="587">
        <v>9.47981116216165</v>
      </c>
      <c r="CY33" s="587">
        <v>9.47981116216165</v>
      </c>
      <c r="CZ33" s="587">
        <v>8.215836340540095</v>
      </c>
      <c r="DA33" s="587">
        <v>6.951861518918543</v>
      </c>
      <c r="DB33" s="587">
        <v>6.951861518918543</v>
      </c>
      <c r="DC33" s="587">
        <v>5.68788669729699</v>
      </c>
      <c r="DD33" s="587">
        <v>3.7919244648646595</v>
      </c>
      <c r="DE33" s="587">
        <v>2.5279496432431063</v>
      </c>
      <c r="DF33" s="587">
        <v>3.159937054053883</v>
      </c>
      <c r="DG33" s="587">
        <v>3.7919244648646595</v>
      </c>
      <c r="DH33" s="587">
        <v>2.5279496432431063</v>
      </c>
      <c r="DI33" s="587">
        <v>6.319874108107766</v>
      </c>
      <c r="DJ33" s="587">
        <v>5.68788669729699</v>
      </c>
      <c r="DK33" s="587">
        <v>5.68788669729699</v>
      </c>
      <c r="DL33" s="587">
        <v>5.68788669729699</v>
      </c>
      <c r="DM33" s="587">
        <v>6.319874108107766</v>
      </c>
      <c r="DN33" s="587">
        <v>6.319874108107766</v>
      </c>
      <c r="DO33" s="587">
        <v>6.951861518918543</v>
      </c>
      <c r="DP33" s="582">
        <v>4.4239118756754365</v>
      </c>
      <c r="DQ33" s="582">
        <v>5.055899286486213</v>
      </c>
      <c r="DR33" s="582">
        <v>5.68788669729699</v>
      </c>
      <c r="DS33" s="582">
        <v>6.951861518918543</v>
      </c>
      <c r="DT33" s="582">
        <v>5.68788669729699</v>
      </c>
      <c r="DU33" s="582">
        <v>5.68788669729699</v>
      </c>
      <c r="DV33" s="582">
        <v>6.319874108107766</v>
      </c>
      <c r="DW33" s="582">
        <v>5.055899286486213</v>
      </c>
      <c r="DX33" s="582">
        <v>5.68788669729699</v>
      </c>
      <c r="DY33" s="582">
        <v>5.68788669729699</v>
      </c>
      <c r="DZ33" s="582">
        <v>4.4239118756754365</v>
      </c>
      <c r="EA33" s="582">
        <v>4.4239118756754365</v>
      </c>
      <c r="EB33" s="582">
        <v>3.159937054053883</v>
      </c>
      <c r="EC33" s="582">
        <v>2.5279496432431063</v>
      </c>
      <c r="ED33" s="582">
        <v>9.47981116216165</v>
      </c>
      <c r="EE33" s="582">
        <v>8.215836340540095</v>
      </c>
      <c r="EF33" s="582">
        <v>11.37577339459398</v>
      </c>
      <c r="EG33" s="582">
        <v>12.007760805404756</v>
      </c>
      <c r="EH33" s="582">
        <v>12.007760805404756</v>
      </c>
      <c r="EI33" s="582">
        <v>13.903723037837086</v>
      </c>
      <c r="EJ33" s="582">
        <v>14.535710448647862</v>
      </c>
      <c r="EK33" s="582">
        <v>10.743785983783201</v>
      </c>
      <c r="EL33" s="582">
        <v>10.743785983783201</v>
      </c>
      <c r="EM33" s="582">
        <v>9.47981116216165</v>
      </c>
      <c r="EN33" s="582">
        <v>9.47981116216165</v>
      </c>
      <c r="EO33" s="582">
        <v>11.37577339459398</v>
      </c>
      <c r="EP33" s="582">
        <v>12.639748216215532</v>
      </c>
      <c r="EQ33" s="582">
        <v>12.007760805404756</v>
      </c>
      <c r="ER33" s="582">
        <v>12.007760805404756</v>
      </c>
      <c r="ES33" s="582">
        <v>12.007760805404756</v>
      </c>
      <c r="ET33" s="582">
        <v>10.743785983783201</v>
      </c>
      <c r="EU33" s="582">
        <v>11.37577339459398</v>
      </c>
      <c r="EV33" s="582">
        <v>10.743785983783201</v>
      </c>
      <c r="EW33" s="582">
        <v>15.167697859458638</v>
      </c>
      <c r="EX33" s="582">
        <v>17.06366009189097</v>
      </c>
      <c r="EY33" s="582">
        <v>18.9596223243233</v>
      </c>
      <c r="EZ33" s="582">
        <v>22.119559378377183</v>
      </c>
      <c r="FA33" s="582">
        <v>29.071420897295724</v>
      </c>
      <c r="FB33" s="582">
        <v>30.967383129728052</v>
      </c>
      <c r="FC33" s="582">
        <v>29.7034083081065</v>
      </c>
      <c r="FD33" s="582">
        <v>26.54347125405262</v>
      </c>
      <c r="FE33" s="582">
        <v>28.439433486484948</v>
      </c>
      <c r="FF33" s="582">
        <v>37.28725723783582</v>
      </c>
      <c r="FG33" s="582">
        <v>37.28725723783582</v>
      </c>
      <c r="FH33" s="582">
        <v>37.9192446486466</v>
      </c>
      <c r="FI33" s="582">
        <v>37.28725723783582</v>
      </c>
      <c r="FJ33" s="582">
        <v>41.07918170270048</v>
      </c>
      <c r="FK33" s="582">
        <v>51.82296768648368</v>
      </c>
      <c r="FL33" s="582">
        <v>53.08694250810524</v>
      </c>
      <c r="FM33" s="582">
        <v>53.08694250810524</v>
      </c>
      <c r="FN33" s="582">
        <v>56.878866972969895</v>
      </c>
      <c r="FO33" s="582">
        <v>58.77482920540223</v>
      </c>
      <c r="FP33" s="582">
        <v>62.566753670266884</v>
      </c>
      <c r="FR33" s="588">
        <f t="shared" si="2"/>
        <v>0.6779661017</v>
      </c>
    </row>
    <row r="34">
      <c r="A34" s="5">
        <f t="shared" si="1"/>
        <v>31</v>
      </c>
      <c r="B34" s="599" t="s">
        <v>106</v>
      </c>
      <c r="C34" s="307">
        <v>67877.0</v>
      </c>
      <c r="D34" s="479"/>
      <c r="E34" s="479"/>
      <c r="F34" s="479"/>
      <c r="G34" s="479"/>
      <c r="H34" s="479"/>
      <c r="I34" s="479"/>
      <c r="J34" s="585"/>
      <c r="K34" s="585"/>
      <c r="L34" s="585"/>
      <c r="M34" s="585"/>
      <c r="N34" s="585"/>
      <c r="O34" s="585"/>
      <c r="P34" s="585"/>
      <c r="Q34" s="585"/>
      <c r="R34" s="586"/>
      <c r="S34" s="586"/>
      <c r="T34" s="586"/>
      <c r="U34" s="586"/>
      <c r="V34" s="586"/>
      <c r="W34" s="586"/>
      <c r="X34" s="586"/>
      <c r="Y34" s="586"/>
      <c r="Z34" s="586"/>
      <c r="AA34" s="586"/>
      <c r="AB34" s="586"/>
      <c r="AC34" s="586"/>
      <c r="AD34" s="586"/>
      <c r="AE34" s="586"/>
      <c r="AF34" s="586"/>
      <c r="AG34" s="586"/>
      <c r="AH34" s="586"/>
      <c r="AI34" s="587">
        <v>0.0</v>
      </c>
      <c r="AJ34" s="587">
        <v>0.0</v>
      </c>
      <c r="AK34" s="587">
        <v>0.0</v>
      </c>
      <c r="AL34" s="587">
        <v>0.0</v>
      </c>
      <c r="AM34" s="587">
        <v>0.0</v>
      </c>
      <c r="AN34" s="587">
        <v>0.0</v>
      </c>
      <c r="AO34" s="587">
        <v>1.4732530901483567</v>
      </c>
      <c r="AP34" s="587">
        <v>1.4732530901483567</v>
      </c>
      <c r="AQ34" s="587">
        <v>1.4732530901483567</v>
      </c>
      <c r="AR34" s="587">
        <v>1.4732530901483567</v>
      </c>
      <c r="AS34" s="587">
        <v>1.4732530901483567</v>
      </c>
      <c r="AT34" s="587">
        <v>1.4732530901483567</v>
      </c>
      <c r="AU34" s="587">
        <v>1.4732530901483567</v>
      </c>
      <c r="AV34" s="587">
        <v>0.0</v>
      </c>
      <c r="AW34" s="587">
        <v>0.0</v>
      </c>
      <c r="AX34" s="587">
        <v>0.0</v>
      </c>
      <c r="AY34" s="587">
        <v>0.0</v>
      </c>
      <c r="AZ34" s="587">
        <v>0.0</v>
      </c>
      <c r="BA34" s="587">
        <v>0.0</v>
      </c>
      <c r="BB34" s="587">
        <v>0.0</v>
      </c>
      <c r="BC34" s="587">
        <v>0.0</v>
      </c>
      <c r="BD34" s="587">
        <v>0.0</v>
      </c>
      <c r="BE34" s="587">
        <v>0.0</v>
      </c>
      <c r="BF34" s="587">
        <v>0.0</v>
      </c>
      <c r="BG34" s="587">
        <v>0.0</v>
      </c>
      <c r="BH34" s="587">
        <v>0.0</v>
      </c>
      <c r="BI34" s="587">
        <v>0.0</v>
      </c>
      <c r="BJ34" s="587">
        <v>0.0</v>
      </c>
      <c r="BK34" s="587">
        <v>0.0</v>
      </c>
      <c r="BL34" s="587">
        <v>0.0</v>
      </c>
      <c r="BM34" s="587">
        <v>0.0</v>
      </c>
      <c r="BN34" s="587">
        <v>0.0</v>
      </c>
      <c r="BO34" s="587">
        <v>0.0</v>
      </c>
      <c r="BP34" s="587">
        <v>0.0</v>
      </c>
      <c r="BQ34" s="587">
        <v>0.0</v>
      </c>
      <c r="BR34" s="587">
        <v>0.0</v>
      </c>
      <c r="BS34" s="587">
        <v>0.0</v>
      </c>
      <c r="BT34" s="587">
        <v>0.0</v>
      </c>
      <c r="BU34" s="587">
        <v>0.0</v>
      </c>
      <c r="BV34" s="587">
        <v>0.0</v>
      </c>
      <c r="BW34" s="587">
        <v>0.0</v>
      </c>
      <c r="BX34" s="587">
        <v>0.0</v>
      </c>
      <c r="BY34" s="587">
        <v>0.0</v>
      </c>
      <c r="BZ34" s="587">
        <v>1.4732530901483567</v>
      </c>
      <c r="CA34" s="587">
        <v>2.9465061802967134</v>
      </c>
      <c r="CB34" s="587">
        <v>2.9465061802967134</v>
      </c>
      <c r="CC34" s="587">
        <v>2.9465061802967134</v>
      </c>
      <c r="CD34" s="587">
        <v>2.9465061802967134</v>
      </c>
      <c r="CE34" s="587">
        <v>2.9465061802967134</v>
      </c>
      <c r="CF34" s="587">
        <v>5.893012360593427</v>
      </c>
      <c r="CG34" s="587">
        <v>4.41975927044507</v>
      </c>
      <c r="CH34" s="587">
        <v>2.9465061802967134</v>
      </c>
      <c r="CI34" s="587">
        <v>2.9465061802967134</v>
      </c>
      <c r="CJ34" s="587">
        <v>2.9465061802967134</v>
      </c>
      <c r="CK34" s="587">
        <v>2.9465061802967134</v>
      </c>
      <c r="CL34" s="587">
        <v>2.9465061802967134</v>
      </c>
      <c r="CM34" s="587">
        <v>0.0</v>
      </c>
      <c r="CN34" s="587">
        <v>1.4732530901483567</v>
      </c>
      <c r="CO34" s="587">
        <v>1.4732530901483567</v>
      </c>
      <c r="CP34" s="587">
        <v>1.4732530901483567</v>
      </c>
      <c r="CQ34" s="587">
        <v>1.4732530901483567</v>
      </c>
      <c r="CR34" s="587">
        <v>1.4732530901483567</v>
      </c>
      <c r="CS34" s="587">
        <v>1.4732530901483567</v>
      </c>
      <c r="CT34" s="587">
        <v>1.4732530901483567</v>
      </c>
      <c r="CU34" s="587">
        <v>0.0</v>
      </c>
      <c r="CV34" s="587">
        <v>0.0</v>
      </c>
      <c r="CW34" s="587">
        <v>0.0</v>
      </c>
      <c r="CX34" s="587">
        <v>0.0</v>
      </c>
      <c r="CY34" s="587">
        <v>1.4732530901483567</v>
      </c>
      <c r="CZ34" s="587">
        <v>1.4732530901483567</v>
      </c>
      <c r="DA34" s="587">
        <v>1.4732530901483567</v>
      </c>
      <c r="DB34" s="587">
        <v>1.4732530901483567</v>
      </c>
      <c r="DC34" s="587">
        <v>1.4732530901483567</v>
      </c>
      <c r="DD34" s="587">
        <v>1.4732530901483567</v>
      </c>
      <c r="DE34" s="587">
        <v>1.4732530901483567</v>
      </c>
      <c r="DF34" s="587">
        <v>0.0</v>
      </c>
      <c r="DG34" s="587">
        <v>0.0</v>
      </c>
      <c r="DH34" s="587">
        <v>0.0</v>
      </c>
      <c r="DI34" s="587">
        <v>0.0</v>
      </c>
      <c r="DJ34" s="587">
        <v>0.0</v>
      </c>
      <c r="DK34" s="587">
        <v>0.0</v>
      </c>
      <c r="DL34" s="587">
        <v>0.0</v>
      </c>
      <c r="DM34" s="587">
        <v>0.0</v>
      </c>
      <c r="DN34" s="587">
        <v>0.0</v>
      </c>
      <c r="DO34" s="587">
        <v>0.0</v>
      </c>
      <c r="DP34" s="582">
        <v>0.0</v>
      </c>
      <c r="DQ34" s="582">
        <v>0.0</v>
      </c>
      <c r="DR34" s="582">
        <v>0.0</v>
      </c>
      <c r="DS34" s="582">
        <v>0.0</v>
      </c>
      <c r="DT34" s="582">
        <v>1.4732530901483567</v>
      </c>
      <c r="DU34" s="582">
        <v>1.4732530901483567</v>
      </c>
      <c r="DV34" s="582">
        <v>1.4732530901483567</v>
      </c>
      <c r="DW34" s="582">
        <v>1.4732530901483567</v>
      </c>
      <c r="DX34" s="582">
        <v>1.4732530901483567</v>
      </c>
      <c r="DY34" s="582">
        <v>1.4732530901483567</v>
      </c>
      <c r="DZ34" s="582">
        <v>1.4732530901483567</v>
      </c>
      <c r="EA34" s="582">
        <v>0.0</v>
      </c>
      <c r="EB34" s="582">
        <v>0.0</v>
      </c>
      <c r="EC34" s="582">
        <v>1.4732530901483567</v>
      </c>
      <c r="ED34" s="582">
        <v>4.41975927044507</v>
      </c>
      <c r="EE34" s="582">
        <v>4.41975927044507</v>
      </c>
      <c r="EF34" s="582">
        <v>5.893012360593427</v>
      </c>
      <c r="EG34" s="582">
        <v>7.366265450741783</v>
      </c>
      <c r="EH34" s="582">
        <v>7.366265450741783</v>
      </c>
      <c r="EI34" s="582">
        <v>7.366265450741783</v>
      </c>
      <c r="EJ34" s="582">
        <v>5.893012360593427</v>
      </c>
      <c r="EK34" s="582">
        <v>2.9465061802967134</v>
      </c>
      <c r="EL34" s="582">
        <v>7.366265450741783</v>
      </c>
      <c r="EM34" s="582">
        <v>7.366265450741783</v>
      </c>
      <c r="EN34" s="582">
        <v>5.893012360593427</v>
      </c>
      <c r="EO34" s="582">
        <v>13.25927781133521</v>
      </c>
      <c r="EP34" s="582">
        <v>16.20578399163192</v>
      </c>
      <c r="EQ34" s="582">
        <v>17.67903708178028</v>
      </c>
      <c r="ER34" s="582">
        <v>17.67903708178028</v>
      </c>
      <c r="ES34" s="582">
        <v>19.152290171928637</v>
      </c>
      <c r="ET34" s="582">
        <v>22.09879635222535</v>
      </c>
      <c r="EU34" s="582">
        <v>22.09879635222535</v>
      </c>
      <c r="EV34" s="582">
        <v>16.20578399163192</v>
      </c>
      <c r="EW34" s="582">
        <v>16.20578399163192</v>
      </c>
      <c r="EX34" s="582">
        <v>22.09879635222535</v>
      </c>
      <c r="EY34" s="582">
        <v>33.884821073412205</v>
      </c>
      <c r="EZ34" s="582">
        <v>32.41156798326384</v>
      </c>
      <c r="FA34" s="582">
        <v>42.724339614302345</v>
      </c>
      <c r="FB34" s="582">
        <v>47.144098884747415</v>
      </c>
      <c r="FC34" s="582">
        <v>55.983617425637554</v>
      </c>
      <c r="FD34" s="582">
        <v>61.87662978623098</v>
      </c>
      <c r="FE34" s="582">
        <v>60.403376696082624</v>
      </c>
      <c r="FF34" s="582">
        <v>57.45687051578591</v>
      </c>
      <c r="FG34" s="582">
        <v>67.76964214682441</v>
      </c>
      <c r="FH34" s="582">
        <v>58.93012360593426</v>
      </c>
      <c r="FI34" s="582">
        <v>70.71614832712112</v>
      </c>
      <c r="FJ34" s="582">
        <v>61.87662978623098</v>
      </c>
      <c r="FK34" s="582">
        <v>58.93012360593426</v>
      </c>
      <c r="FL34" s="582">
        <v>70.71614832712112</v>
      </c>
      <c r="FM34" s="582">
        <v>67.76964214682441</v>
      </c>
      <c r="FN34" s="582">
        <v>60.403376696082624</v>
      </c>
      <c r="FO34" s="582">
        <v>66.29638905667605</v>
      </c>
      <c r="FP34" s="582">
        <v>61.87662978623098</v>
      </c>
      <c r="FR34" s="588">
        <f t="shared" si="2"/>
        <v>-0.125</v>
      </c>
    </row>
    <row r="35">
      <c r="A35" s="5">
        <f t="shared" si="1"/>
        <v>32</v>
      </c>
      <c r="B35" s="584" t="s">
        <v>145</v>
      </c>
      <c r="C35" s="307">
        <v>14926.0</v>
      </c>
      <c r="D35" s="479"/>
      <c r="E35" s="479"/>
      <c r="F35" s="479"/>
      <c r="G35" s="479"/>
      <c r="H35" s="479"/>
      <c r="I35" s="479"/>
      <c r="J35" s="585"/>
      <c r="K35" s="585"/>
      <c r="L35" s="585"/>
      <c r="M35" s="585"/>
      <c r="N35" s="585"/>
      <c r="O35" s="585"/>
      <c r="P35" s="585"/>
      <c r="Q35" s="585"/>
      <c r="R35" s="586"/>
      <c r="S35" s="586"/>
      <c r="T35" s="586"/>
      <c r="U35" s="586"/>
      <c r="V35" s="586"/>
      <c r="W35" s="586"/>
      <c r="X35" s="586"/>
      <c r="Y35" s="586"/>
      <c r="Z35" s="586"/>
      <c r="AA35" s="586"/>
      <c r="AB35" s="586"/>
      <c r="AC35" s="586"/>
      <c r="AD35" s="586"/>
      <c r="AE35" s="586"/>
      <c r="AF35" s="586"/>
      <c r="AG35" s="586"/>
      <c r="AH35" s="586"/>
      <c r="AI35" s="587">
        <v>0.0</v>
      </c>
      <c r="AJ35" s="587">
        <v>0.0</v>
      </c>
      <c r="AK35" s="587">
        <v>0.0</v>
      </c>
      <c r="AL35" s="587">
        <v>0.0</v>
      </c>
      <c r="AM35" s="587">
        <v>0.0</v>
      </c>
      <c r="AN35" s="587">
        <v>0.0</v>
      </c>
      <c r="AO35" s="587">
        <v>0.0</v>
      </c>
      <c r="AP35" s="587">
        <v>6.699718611818303</v>
      </c>
      <c r="AQ35" s="587">
        <v>6.699718611818303</v>
      </c>
      <c r="AR35" s="587">
        <v>6.699718611818303</v>
      </c>
      <c r="AS35" s="587">
        <v>6.699718611818303</v>
      </c>
      <c r="AT35" s="587">
        <v>6.699718611818303</v>
      </c>
      <c r="AU35" s="587">
        <v>6.699718611818303</v>
      </c>
      <c r="AV35" s="587">
        <v>6.699718611818303</v>
      </c>
      <c r="AW35" s="587">
        <v>0.0</v>
      </c>
      <c r="AX35" s="587">
        <v>0.0</v>
      </c>
      <c r="AY35" s="587">
        <v>0.0</v>
      </c>
      <c r="AZ35" s="587">
        <v>0.0</v>
      </c>
      <c r="BA35" s="587">
        <v>0.0</v>
      </c>
      <c r="BB35" s="587">
        <v>0.0</v>
      </c>
      <c r="BC35" s="587">
        <v>0.0</v>
      </c>
      <c r="BD35" s="587">
        <v>0.0</v>
      </c>
      <c r="BE35" s="587">
        <v>0.0</v>
      </c>
      <c r="BF35" s="587">
        <v>0.0</v>
      </c>
      <c r="BG35" s="587">
        <v>0.0</v>
      </c>
      <c r="BH35" s="587">
        <v>0.0</v>
      </c>
      <c r="BI35" s="587">
        <v>0.0</v>
      </c>
      <c r="BJ35" s="587">
        <v>0.0</v>
      </c>
      <c r="BK35" s="587">
        <v>0.0</v>
      </c>
      <c r="BL35" s="587">
        <v>0.0</v>
      </c>
      <c r="BM35" s="587">
        <v>0.0</v>
      </c>
      <c r="BN35" s="587">
        <v>0.0</v>
      </c>
      <c r="BO35" s="587">
        <v>0.0</v>
      </c>
      <c r="BP35" s="587">
        <v>0.0</v>
      </c>
      <c r="BQ35" s="587">
        <v>0.0</v>
      </c>
      <c r="BR35" s="587">
        <v>0.0</v>
      </c>
      <c r="BS35" s="587">
        <v>0.0</v>
      </c>
      <c r="BT35" s="587">
        <v>0.0</v>
      </c>
      <c r="BU35" s="587">
        <v>0.0</v>
      </c>
      <c r="BV35" s="587">
        <v>0.0</v>
      </c>
      <c r="BW35" s="587">
        <v>0.0</v>
      </c>
      <c r="BX35" s="587">
        <v>0.0</v>
      </c>
      <c r="BY35" s="587">
        <v>0.0</v>
      </c>
      <c r="BZ35" s="587">
        <v>0.0</v>
      </c>
      <c r="CA35" s="587">
        <v>0.0</v>
      </c>
      <c r="CB35" s="587">
        <v>0.0</v>
      </c>
      <c r="CC35" s="587">
        <v>0.0</v>
      </c>
      <c r="CD35" s="587">
        <v>0.0</v>
      </c>
      <c r="CE35" s="587">
        <v>0.0</v>
      </c>
      <c r="CF35" s="587">
        <v>0.0</v>
      </c>
      <c r="CG35" s="587">
        <v>0.0</v>
      </c>
      <c r="CH35" s="587">
        <v>0.0</v>
      </c>
      <c r="CI35" s="587">
        <v>0.0</v>
      </c>
      <c r="CJ35" s="587">
        <v>0.0</v>
      </c>
      <c r="CK35" s="587">
        <v>0.0</v>
      </c>
      <c r="CL35" s="587">
        <v>0.0</v>
      </c>
      <c r="CM35" s="587">
        <v>0.0</v>
      </c>
      <c r="CN35" s="587">
        <v>0.0</v>
      </c>
      <c r="CO35" s="587">
        <v>0.0</v>
      </c>
      <c r="CP35" s="587">
        <v>0.0</v>
      </c>
      <c r="CQ35" s="587">
        <v>0.0</v>
      </c>
      <c r="CR35" s="587">
        <v>0.0</v>
      </c>
      <c r="CS35" s="587">
        <v>0.0</v>
      </c>
      <c r="CT35" s="587">
        <v>6.699718611818303</v>
      </c>
      <c r="CU35" s="587">
        <v>6.699718611818303</v>
      </c>
      <c r="CV35" s="587">
        <v>6.699718611818303</v>
      </c>
      <c r="CW35" s="587">
        <v>6.699718611818303</v>
      </c>
      <c r="CX35" s="587">
        <v>6.699718611818303</v>
      </c>
      <c r="CY35" s="587">
        <v>6.699718611818303</v>
      </c>
      <c r="CZ35" s="587">
        <v>6.699718611818303</v>
      </c>
      <c r="DA35" s="587">
        <v>0.0</v>
      </c>
      <c r="DB35" s="587">
        <v>6.699718611818303</v>
      </c>
      <c r="DC35" s="587">
        <v>6.699718611818303</v>
      </c>
      <c r="DD35" s="587">
        <v>6.699718611818303</v>
      </c>
      <c r="DE35" s="587">
        <v>6.699718611818303</v>
      </c>
      <c r="DF35" s="587">
        <v>6.699718611818303</v>
      </c>
      <c r="DG35" s="587">
        <v>6.699718611818303</v>
      </c>
      <c r="DH35" s="587">
        <v>6.699718611818303</v>
      </c>
      <c r="DI35" s="587">
        <v>6.699718611818303</v>
      </c>
      <c r="DJ35" s="587">
        <v>6.699718611818303</v>
      </c>
      <c r="DK35" s="587">
        <v>6.699718611818303</v>
      </c>
      <c r="DL35" s="587">
        <v>6.699718611818303</v>
      </c>
      <c r="DM35" s="587">
        <v>13.399437223636607</v>
      </c>
      <c r="DN35" s="587">
        <v>13.399437223636607</v>
      </c>
      <c r="DO35" s="587">
        <v>13.399437223636607</v>
      </c>
      <c r="DP35" s="582">
        <v>6.699718611818303</v>
      </c>
      <c r="DQ35" s="582">
        <v>6.699718611818303</v>
      </c>
      <c r="DR35" s="582">
        <v>6.699718611818303</v>
      </c>
      <c r="DS35" s="582">
        <v>6.699718611818303</v>
      </c>
      <c r="DT35" s="582">
        <v>0.0</v>
      </c>
      <c r="DU35" s="582">
        <v>0.0</v>
      </c>
      <c r="DV35" s="582">
        <v>0.0</v>
      </c>
      <c r="DW35" s="582">
        <v>0.0</v>
      </c>
      <c r="DX35" s="582">
        <v>0.0</v>
      </c>
      <c r="DY35" s="582">
        <v>0.0</v>
      </c>
      <c r="DZ35" s="582">
        <v>0.0</v>
      </c>
      <c r="EA35" s="582">
        <v>0.0</v>
      </c>
      <c r="EB35" s="582">
        <v>0.0</v>
      </c>
      <c r="EC35" s="582">
        <v>0.0</v>
      </c>
      <c r="ED35" s="582">
        <v>0.0</v>
      </c>
      <c r="EE35" s="582">
        <v>0.0</v>
      </c>
      <c r="EF35" s="582">
        <v>0.0</v>
      </c>
      <c r="EG35" s="582">
        <v>0.0</v>
      </c>
      <c r="EH35" s="582">
        <v>0.0</v>
      </c>
      <c r="EI35" s="582">
        <v>0.0</v>
      </c>
      <c r="EJ35" s="582">
        <v>0.0</v>
      </c>
      <c r="EK35" s="582">
        <v>0.0</v>
      </c>
      <c r="EL35" s="582">
        <v>0.0</v>
      </c>
      <c r="EM35" s="582">
        <v>0.0</v>
      </c>
      <c r="EN35" s="582">
        <v>0.0</v>
      </c>
      <c r="EO35" s="582">
        <v>0.0</v>
      </c>
      <c r="EP35" s="582">
        <v>0.0</v>
      </c>
      <c r="EQ35" s="582">
        <v>0.0</v>
      </c>
      <c r="ER35" s="582">
        <v>0.0</v>
      </c>
      <c r="ES35" s="582">
        <v>6.699718611818303</v>
      </c>
      <c r="ET35" s="582">
        <v>6.699718611818303</v>
      </c>
      <c r="EU35" s="582">
        <v>13.399437223636607</v>
      </c>
      <c r="EV35" s="582">
        <v>13.399437223636607</v>
      </c>
      <c r="EW35" s="582">
        <v>13.399437223636607</v>
      </c>
      <c r="EX35" s="582">
        <v>13.399437223636607</v>
      </c>
      <c r="EY35" s="582">
        <v>20.099155835454912</v>
      </c>
      <c r="EZ35" s="582">
        <v>13.399437223636607</v>
      </c>
      <c r="FA35" s="582">
        <v>13.399437223636607</v>
      </c>
      <c r="FB35" s="582">
        <v>13.399437223636607</v>
      </c>
      <c r="FC35" s="582">
        <v>13.399437223636607</v>
      </c>
      <c r="FD35" s="582">
        <v>13.399437223636607</v>
      </c>
      <c r="FE35" s="582">
        <v>13.399437223636607</v>
      </c>
      <c r="FF35" s="582">
        <v>13.399437223636607</v>
      </c>
      <c r="FG35" s="582">
        <v>26.798874447273214</v>
      </c>
      <c r="FH35" s="582">
        <v>26.798874447273214</v>
      </c>
      <c r="FI35" s="582">
        <v>20.099155835454912</v>
      </c>
      <c r="FJ35" s="582">
        <v>20.099155835454912</v>
      </c>
      <c r="FK35" s="582">
        <v>20.099155835454912</v>
      </c>
      <c r="FL35" s="582">
        <v>40.198311670909824</v>
      </c>
      <c r="FM35" s="582">
        <v>66.99718611818304</v>
      </c>
      <c r="FN35" s="582">
        <v>53.59774889454643</v>
      </c>
      <c r="FO35" s="582">
        <v>53.59774889454643</v>
      </c>
      <c r="FP35" s="582">
        <v>60.29746750636473</v>
      </c>
      <c r="FR35" s="588">
        <f t="shared" si="2"/>
        <v>2</v>
      </c>
    </row>
    <row r="36">
      <c r="A36" s="5">
        <f t="shared" si="1"/>
        <v>33</v>
      </c>
      <c r="B36" s="599" t="s">
        <v>131</v>
      </c>
      <c r="C36" s="307">
        <v>104371.0</v>
      </c>
      <c r="D36" s="479"/>
      <c r="E36" s="479"/>
      <c r="F36" s="479"/>
      <c r="G36" s="479"/>
      <c r="H36" s="479"/>
      <c r="I36" s="479"/>
      <c r="J36" s="585"/>
      <c r="K36" s="585"/>
      <c r="L36" s="585"/>
      <c r="M36" s="585"/>
      <c r="N36" s="585"/>
      <c r="O36" s="585"/>
      <c r="P36" s="585"/>
      <c r="Q36" s="585"/>
      <c r="R36" s="586"/>
      <c r="S36" s="586"/>
      <c r="T36" s="586"/>
      <c r="U36" s="586"/>
      <c r="V36" s="586"/>
      <c r="W36" s="586"/>
      <c r="X36" s="586"/>
      <c r="Y36" s="586"/>
      <c r="Z36" s="586"/>
      <c r="AA36" s="586"/>
      <c r="AB36" s="586"/>
      <c r="AC36" s="586"/>
      <c r="AD36" s="586"/>
      <c r="AE36" s="586"/>
      <c r="AF36" s="586"/>
      <c r="AG36" s="586"/>
      <c r="AH36" s="586"/>
      <c r="AI36" s="587">
        <v>0.0</v>
      </c>
      <c r="AJ36" s="587">
        <v>0.0</v>
      </c>
      <c r="AK36" s="587">
        <v>0.0</v>
      </c>
      <c r="AL36" s="587">
        <v>0.0</v>
      </c>
      <c r="AM36" s="587">
        <v>0.0</v>
      </c>
      <c r="AN36" s="587">
        <v>0.0</v>
      </c>
      <c r="AO36" s="587">
        <v>0.0</v>
      </c>
      <c r="AP36" s="587">
        <v>0.0</v>
      </c>
      <c r="AQ36" s="587">
        <v>0.0</v>
      </c>
      <c r="AR36" s="587">
        <v>0.0</v>
      </c>
      <c r="AS36" s="587">
        <v>0.0</v>
      </c>
      <c r="AT36" s="587">
        <v>0.0</v>
      </c>
      <c r="AU36" s="587">
        <v>0.0</v>
      </c>
      <c r="AV36" s="587">
        <v>0.0</v>
      </c>
      <c r="AW36" s="587">
        <v>0.0</v>
      </c>
      <c r="AX36" s="587">
        <v>0.0</v>
      </c>
      <c r="AY36" s="587">
        <v>0.0</v>
      </c>
      <c r="AZ36" s="587">
        <v>0.0</v>
      </c>
      <c r="BA36" s="587">
        <v>0.0</v>
      </c>
      <c r="BB36" s="587">
        <v>0.0</v>
      </c>
      <c r="BC36" s="587">
        <v>0.0</v>
      </c>
      <c r="BD36" s="587">
        <v>0.0</v>
      </c>
      <c r="BE36" s="587">
        <v>2.8743616521830777</v>
      </c>
      <c r="BF36" s="587">
        <v>2.8743616521830777</v>
      </c>
      <c r="BG36" s="587">
        <v>5.748723304366155</v>
      </c>
      <c r="BH36" s="587">
        <v>6.706843855093848</v>
      </c>
      <c r="BI36" s="587">
        <v>11.49744660873231</v>
      </c>
      <c r="BJ36" s="587">
        <v>18.204290463826162</v>
      </c>
      <c r="BK36" s="587">
        <v>19.162411014553854</v>
      </c>
      <c r="BL36" s="587">
        <v>19.162411014553854</v>
      </c>
      <c r="BM36" s="587">
        <v>22.03677266673693</v>
      </c>
      <c r="BN36" s="587">
        <v>21.078652116009238</v>
      </c>
      <c r="BO36" s="587">
        <v>26.827375420375393</v>
      </c>
      <c r="BP36" s="587">
        <v>23.953013768192317</v>
      </c>
      <c r="BQ36" s="587">
        <v>18.204290463826162</v>
      </c>
      <c r="BR36" s="587">
        <v>18.204290463826162</v>
      </c>
      <c r="BS36" s="587">
        <v>15.329928811643082</v>
      </c>
      <c r="BT36" s="587">
        <v>12.455567159460005</v>
      </c>
      <c r="BU36" s="587">
        <v>19.162411014553854</v>
      </c>
      <c r="BV36" s="587">
        <v>14.37180826091539</v>
      </c>
      <c r="BW36" s="587">
        <v>13.413687710187697</v>
      </c>
      <c r="BX36" s="587">
        <v>13.413687710187697</v>
      </c>
      <c r="BY36" s="587">
        <v>14.37180826091539</v>
      </c>
      <c r="BZ36" s="587">
        <v>16.288049362370774</v>
      </c>
      <c r="CA36" s="587">
        <v>17.246169913098466</v>
      </c>
      <c r="CB36" s="587">
        <v>9.581205507276927</v>
      </c>
      <c r="CC36" s="587">
        <v>7.664964405821541</v>
      </c>
      <c r="CD36" s="587">
        <v>7.664964405821541</v>
      </c>
      <c r="CE36" s="587">
        <v>7.664964405821541</v>
      </c>
      <c r="CF36" s="587">
        <v>7.664964405821541</v>
      </c>
      <c r="CG36" s="587">
        <v>6.706843855093848</v>
      </c>
      <c r="CH36" s="587">
        <v>5.748723304366155</v>
      </c>
      <c r="CI36" s="587">
        <v>5.748723304366155</v>
      </c>
      <c r="CJ36" s="587">
        <v>5.748723304366155</v>
      </c>
      <c r="CK36" s="587">
        <v>4.790602753638463</v>
      </c>
      <c r="CL36" s="587">
        <v>3.8324822029107706</v>
      </c>
      <c r="CM36" s="587">
        <v>1.9162411014553853</v>
      </c>
      <c r="CN36" s="587">
        <v>0.9581205507276926</v>
      </c>
      <c r="CO36" s="587">
        <v>0.9581205507276926</v>
      </c>
      <c r="CP36" s="587">
        <v>0.9581205507276926</v>
      </c>
      <c r="CQ36" s="587">
        <v>0.9581205507276926</v>
      </c>
      <c r="CR36" s="587">
        <v>0.9581205507276926</v>
      </c>
      <c r="CS36" s="587">
        <v>1.9162411014553853</v>
      </c>
      <c r="CT36" s="587">
        <v>2.8743616521830777</v>
      </c>
      <c r="CU36" s="587">
        <v>2.8743616521830777</v>
      </c>
      <c r="CV36" s="587">
        <v>3.8324822029107706</v>
      </c>
      <c r="CW36" s="587">
        <v>2.8743616521830777</v>
      </c>
      <c r="CX36" s="587">
        <v>3.8324822029107706</v>
      </c>
      <c r="CY36" s="587">
        <v>4.790602753638463</v>
      </c>
      <c r="CZ36" s="587">
        <v>3.8324822029107706</v>
      </c>
      <c r="DA36" s="587">
        <v>5.748723304366155</v>
      </c>
      <c r="DB36" s="587">
        <v>5.748723304366155</v>
      </c>
      <c r="DC36" s="587">
        <v>4.790602753638463</v>
      </c>
      <c r="DD36" s="587">
        <v>5.748723304366155</v>
      </c>
      <c r="DE36" s="587">
        <v>4.790602753638463</v>
      </c>
      <c r="DF36" s="587">
        <v>3.8324822029107706</v>
      </c>
      <c r="DG36" s="587">
        <v>6.706843855093848</v>
      </c>
      <c r="DH36" s="587">
        <v>3.8324822029107706</v>
      </c>
      <c r="DI36" s="587">
        <v>3.8324822029107706</v>
      </c>
      <c r="DJ36" s="587">
        <v>5.748723304366155</v>
      </c>
      <c r="DK36" s="587">
        <v>4.790602753638463</v>
      </c>
      <c r="DL36" s="587">
        <v>4.790602753638463</v>
      </c>
      <c r="DM36" s="587">
        <v>4.790602753638463</v>
      </c>
      <c r="DN36" s="587">
        <v>1.9162411014553853</v>
      </c>
      <c r="DO36" s="587">
        <v>1.9162411014553853</v>
      </c>
      <c r="DP36" s="582">
        <v>3.8324822029107706</v>
      </c>
      <c r="DQ36" s="582">
        <v>6.706843855093848</v>
      </c>
      <c r="DR36" s="582">
        <v>8.623084956549233</v>
      </c>
      <c r="DS36" s="582">
        <v>10.539326058004619</v>
      </c>
      <c r="DT36" s="582">
        <v>12.455567159460005</v>
      </c>
      <c r="DU36" s="582">
        <v>12.455567159460005</v>
      </c>
      <c r="DV36" s="582">
        <v>13.413687710187697</v>
      </c>
      <c r="DW36" s="582">
        <v>12.455567159460005</v>
      </c>
      <c r="DX36" s="582">
        <v>9.581205507276927</v>
      </c>
      <c r="DY36" s="582">
        <v>10.539326058004619</v>
      </c>
      <c r="DZ36" s="582">
        <v>12.455567159460005</v>
      </c>
      <c r="EA36" s="582">
        <v>11.49744660873231</v>
      </c>
      <c r="EB36" s="582">
        <v>17.246169913098466</v>
      </c>
      <c r="EC36" s="582">
        <v>20.120531565281546</v>
      </c>
      <c r="ED36" s="582">
        <v>19.162411014553854</v>
      </c>
      <c r="EE36" s="582">
        <v>22.03677266673693</v>
      </c>
      <c r="EF36" s="582">
        <v>20.120531565281546</v>
      </c>
      <c r="EG36" s="582">
        <v>18.204290463826162</v>
      </c>
      <c r="EH36" s="582">
        <v>22.03677266673693</v>
      </c>
      <c r="EI36" s="582">
        <v>18.204290463826162</v>
      </c>
      <c r="EJ36" s="582">
        <v>16.288049362370774</v>
      </c>
      <c r="EK36" s="582">
        <v>18.204290463826162</v>
      </c>
      <c r="EL36" s="582">
        <v>18.204290463826162</v>
      </c>
      <c r="EM36" s="582">
        <v>21.078652116009238</v>
      </c>
      <c r="EN36" s="582">
        <v>21.078652116009238</v>
      </c>
      <c r="EO36" s="582">
        <v>21.078652116009238</v>
      </c>
      <c r="EP36" s="582">
        <v>30.659857623286165</v>
      </c>
      <c r="EQ36" s="582">
        <v>32.57609872474155</v>
      </c>
      <c r="ER36" s="582">
        <v>30.659857623286165</v>
      </c>
      <c r="ES36" s="582">
        <v>33.53421927546924</v>
      </c>
      <c r="ET36" s="582">
        <v>35.450460376924624</v>
      </c>
      <c r="EU36" s="582">
        <v>36.408580927652324</v>
      </c>
      <c r="EV36" s="582">
        <v>37.366701478380016</v>
      </c>
      <c r="EW36" s="582">
        <v>33.53421927546924</v>
      </c>
      <c r="EX36" s="582">
        <v>33.53421927546924</v>
      </c>
      <c r="EY36" s="582">
        <v>53.654750840750786</v>
      </c>
      <c r="EZ36" s="582">
        <v>55.57099194220617</v>
      </c>
      <c r="FA36" s="582">
        <v>62.27783579730002</v>
      </c>
      <c r="FB36" s="582">
        <v>62.27783579730002</v>
      </c>
      <c r="FC36" s="582">
        <v>57.48723304366156</v>
      </c>
      <c r="FD36" s="582">
        <v>66.1103180002108</v>
      </c>
      <c r="FE36" s="582">
        <v>68.02655910166618</v>
      </c>
      <c r="FF36" s="582">
        <v>67.06843855093848</v>
      </c>
      <c r="FG36" s="582">
        <v>67.06843855093848</v>
      </c>
      <c r="FH36" s="582">
        <v>62.27783579730002</v>
      </c>
      <c r="FI36" s="582">
        <v>64.19407689875541</v>
      </c>
      <c r="FJ36" s="582">
        <v>73.77528240603233</v>
      </c>
      <c r="FK36" s="582">
        <v>71.85904130457695</v>
      </c>
      <c r="FL36" s="582">
        <v>76.64964405821542</v>
      </c>
      <c r="FM36" s="582">
        <v>61.31971524657233</v>
      </c>
      <c r="FN36" s="582">
        <v>60.36159469584464</v>
      </c>
      <c r="FO36" s="582">
        <v>61.31971524657233</v>
      </c>
      <c r="FP36" s="582">
        <v>59.403474145116945</v>
      </c>
      <c r="FR36" s="588">
        <f t="shared" si="2"/>
        <v>-0.07462686567</v>
      </c>
    </row>
    <row r="37">
      <c r="A37" s="5">
        <f t="shared" si="1"/>
        <v>34</v>
      </c>
      <c r="B37" s="599" t="s">
        <v>114</v>
      </c>
      <c r="C37" s="307">
        <v>119830.0</v>
      </c>
      <c r="D37" s="479"/>
      <c r="E37" s="479"/>
      <c r="F37" s="479"/>
      <c r="G37" s="479"/>
      <c r="H37" s="479"/>
      <c r="I37" s="479"/>
      <c r="J37" s="585"/>
      <c r="K37" s="585"/>
      <c r="L37" s="585"/>
      <c r="M37" s="585"/>
      <c r="N37" s="585"/>
      <c r="O37" s="585"/>
      <c r="P37" s="585"/>
      <c r="Q37" s="585"/>
      <c r="R37" s="586"/>
      <c r="S37" s="586"/>
      <c r="T37" s="586"/>
      <c r="U37" s="586"/>
      <c r="V37" s="586"/>
      <c r="W37" s="586"/>
      <c r="X37" s="586"/>
      <c r="Y37" s="586"/>
      <c r="Z37" s="586"/>
      <c r="AA37" s="586"/>
      <c r="AB37" s="586"/>
      <c r="AC37" s="586"/>
      <c r="AD37" s="586"/>
      <c r="AE37" s="586"/>
      <c r="AF37" s="586"/>
      <c r="AG37" s="586"/>
      <c r="AH37" s="586"/>
      <c r="AI37" s="587">
        <v>0.0</v>
      </c>
      <c r="AJ37" s="587">
        <v>0.0</v>
      </c>
      <c r="AK37" s="587">
        <v>0.0</v>
      </c>
      <c r="AL37" s="587">
        <v>0.0</v>
      </c>
      <c r="AM37" s="587">
        <v>0.0</v>
      </c>
      <c r="AN37" s="587">
        <v>0.0</v>
      </c>
      <c r="AO37" s="587">
        <v>0.0</v>
      </c>
      <c r="AP37" s="587">
        <v>0.0</v>
      </c>
      <c r="AQ37" s="587">
        <v>0.0</v>
      </c>
      <c r="AR37" s="587">
        <v>0.0</v>
      </c>
      <c r="AS37" s="587">
        <v>0.0</v>
      </c>
      <c r="AT37" s="587">
        <v>0.0</v>
      </c>
      <c r="AU37" s="587">
        <v>0.0</v>
      </c>
      <c r="AV37" s="587">
        <v>0.0</v>
      </c>
      <c r="AW37" s="587">
        <v>0.0</v>
      </c>
      <c r="AX37" s="587">
        <v>0.0</v>
      </c>
      <c r="AY37" s="587">
        <v>0.0</v>
      </c>
      <c r="AZ37" s="587">
        <v>0.0</v>
      </c>
      <c r="BA37" s="587">
        <v>0.0</v>
      </c>
      <c r="BB37" s="587">
        <v>0.0</v>
      </c>
      <c r="BC37" s="587">
        <v>0.0</v>
      </c>
      <c r="BD37" s="587">
        <v>0.0</v>
      </c>
      <c r="BE37" s="587">
        <v>0.0</v>
      </c>
      <c r="BF37" s="587">
        <v>0.0</v>
      </c>
      <c r="BG37" s="587">
        <v>0.0</v>
      </c>
      <c r="BH37" s="587">
        <v>0.0</v>
      </c>
      <c r="BI37" s="587">
        <v>0.0</v>
      </c>
      <c r="BJ37" s="587">
        <v>0.0</v>
      </c>
      <c r="BK37" s="587">
        <v>1.6690311274305267</v>
      </c>
      <c r="BL37" s="587">
        <v>1.6690311274305267</v>
      </c>
      <c r="BM37" s="587">
        <v>1.6690311274305267</v>
      </c>
      <c r="BN37" s="587">
        <v>1.6690311274305267</v>
      </c>
      <c r="BO37" s="587">
        <v>1.6690311274305267</v>
      </c>
      <c r="BP37" s="587">
        <v>1.6690311274305267</v>
      </c>
      <c r="BQ37" s="587">
        <v>1.6690311274305267</v>
      </c>
      <c r="BR37" s="587">
        <v>0.0</v>
      </c>
      <c r="BS37" s="587">
        <v>0.0</v>
      </c>
      <c r="BT37" s="587">
        <v>0.0</v>
      </c>
      <c r="BU37" s="587">
        <v>0.0</v>
      </c>
      <c r="BV37" s="587">
        <v>0.0</v>
      </c>
      <c r="BW37" s="587">
        <v>0.0</v>
      </c>
      <c r="BX37" s="587">
        <v>0.0</v>
      </c>
      <c r="BY37" s="587">
        <v>0.0</v>
      </c>
      <c r="BZ37" s="587">
        <v>0.0</v>
      </c>
      <c r="CA37" s="587">
        <v>0.0</v>
      </c>
      <c r="CB37" s="587">
        <v>0.0</v>
      </c>
      <c r="CC37" s="587">
        <v>0.0</v>
      </c>
      <c r="CD37" s="587">
        <v>0.0</v>
      </c>
      <c r="CE37" s="587">
        <v>0.0</v>
      </c>
      <c r="CF37" s="587">
        <v>0.0</v>
      </c>
      <c r="CG37" s="587">
        <v>0.0</v>
      </c>
      <c r="CH37" s="587">
        <v>0.0</v>
      </c>
      <c r="CI37" s="587">
        <v>0.0</v>
      </c>
      <c r="CJ37" s="587">
        <v>0.0</v>
      </c>
      <c r="CK37" s="587">
        <v>0.0</v>
      </c>
      <c r="CL37" s="587">
        <v>0.0</v>
      </c>
      <c r="CM37" s="587">
        <v>0.0</v>
      </c>
      <c r="CN37" s="587">
        <v>0.0</v>
      </c>
      <c r="CO37" s="587">
        <v>0.0</v>
      </c>
      <c r="CP37" s="587">
        <v>0.0</v>
      </c>
      <c r="CQ37" s="587">
        <v>0.0</v>
      </c>
      <c r="CR37" s="587">
        <v>0.0</v>
      </c>
      <c r="CS37" s="587">
        <v>0.0</v>
      </c>
      <c r="CT37" s="587">
        <v>0.0</v>
      </c>
      <c r="CU37" s="587">
        <v>0.0</v>
      </c>
      <c r="CV37" s="587">
        <v>1.6690311274305267</v>
      </c>
      <c r="CW37" s="587">
        <v>2.50354669114579</v>
      </c>
      <c r="CX37" s="587">
        <v>2.50354669114579</v>
      </c>
      <c r="CY37" s="587">
        <v>2.50354669114579</v>
      </c>
      <c r="CZ37" s="587">
        <v>4.1725778185763165</v>
      </c>
      <c r="DA37" s="587">
        <v>4.1725778185763165</v>
      </c>
      <c r="DB37" s="587">
        <v>4.1725778185763165</v>
      </c>
      <c r="DC37" s="587">
        <v>5.00709338229158</v>
      </c>
      <c r="DD37" s="587">
        <v>4.1725778185763165</v>
      </c>
      <c r="DE37" s="587">
        <v>4.1725778185763165</v>
      </c>
      <c r="DF37" s="587">
        <v>4.1725778185763165</v>
      </c>
      <c r="DG37" s="587">
        <v>2.50354669114579</v>
      </c>
      <c r="DH37" s="587">
        <v>3.3380622548610535</v>
      </c>
      <c r="DI37" s="587">
        <v>5.00709338229158</v>
      </c>
      <c r="DJ37" s="587">
        <v>2.50354669114579</v>
      </c>
      <c r="DK37" s="587">
        <v>3.3380622548610535</v>
      </c>
      <c r="DL37" s="587">
        <v>4.1725778185763165</v>
      </c>
      <c r="DM37" s="587">
        <v>4.1725778185763165</v>
      </c>
      <c r="DN37" s="587">
        <v>4.1725778185763165</v>
      </c>
      <c r="DO37" s="587">
        <v>4.1725778185763165</v>
      </c>
      <c r="DP37" s="582">
        <v>3.3380622548610535</v>
      </c>
      <c r="DQ37" s="582">
        <v>3.3380622548610535</v>
      </c>
      <c r="DR37" s="582">
        <v>2.50354669114579</v>
      </c>
      <c r="DS37" s="582">
        <v>1.6690311274305267</v>
      </c>
      <c r="DT37" s="582">
        <v>1.6690311274305267</v>
      </c>
      <c r="DU37" s="582">
        <v>2.50354669114579</v>
      </c>
      <c r="DV37" s="582">
        <v>1.6690311274305267</v>
      </c>
      <c r="DW37" s="582">
        <v>1.6690311274305267</v>
      </c>
      <c r="DX37" s="582">
        <v>2.50354669114579</v>
      </c>
      <c r="DY37" s="582">
        <v>2.50354669114579</v>
      </c>
      <c r="DZ37" s="582">
        <v>2.50354669114579</v>
      </c>
      <c r="EA37" s="582">
        <v>2.50354669114579</v>
      </c>
      <c r="EB37" s="582">
        <v>2.50354669114579</v>
      </c>
      <c r="EC37" s="582">
        <v>5.841608946006843</v>
      </c>
      <c r="ED37" s="582">
        <v>5.00709338229158</v>
      </c>
      <c r="EE37" s="582">
        <v>11.683217892013687</v>
      </c>
      <c r="EF37" s="582">
        <v>12.51773345572895</v>
      </c>
      <c r="EG37" s="582">
        <v>12.51773345572895</v>
      </c>
      <c r="EH37" s="582">
        <v>13.352249019444214</v>
      </c>
      <c r="EI37" s="582">
        <v>13.352249019444214</v>
      </c>
      <c r="EJ37" s="582">
        <v>11.683217892013687</v>
      </c>
      <c r="EK37" s="582">
        <v>11.683217892013687</v>
      </c>
      <c r="EL37" s="582">
        <v>5.841608946006843</v>
      </c>
      <c r="EM37" s="582">
        <v>5.841608946006843</v>
      </c>
      <c r="EN37" s="582">
        <v>7.51064007343737</v>
      </c>
      <c r="EO37" s="582">
        <v>7.51064007343737</v>
      </c>
      <c r="EP37" s="582">
        <v>14.186764583159476</v>
      </c>
      <c r="EQ37" s="582">
        <v>16.690311274305266</v>
      </c>
      <c r="ER37" s="582">
        <v>19.193857965451055</v>
      </c>
      <c r="ES37" s="582">
        <v>22.53192022031211</v>
      </c>
      <c r="ET37" s="582">
        <v>25.0354669114579</v>
      </c>
      <c r="EU37" s="582">
        <v>35.04965367604106</v>
      </c>
      <c r="EV37" s="582">
        <v>35.04965367604106</v>
      </c>
      <c r="EW37" s="582">
        <v>36.71868480347159</v>
      </c>
      <c r="EX37" s="582">
        <v>36.71868480347159</v>
      </c>
      <c r="EY37" s="582">
        <v>41.72577818576317</v>
      </c>
      <c r="EZ37" s="582">
        <v>40.05674705833264</v>
      </c>
      <c r="FA37" s="582">
        <v>47.56738713177001</v>
      </c>
      <c r="FB37" s="582">
        <v>45.06384044062422</v>
      </c>
      <c r="FC37" s="582">
        <v>49.23641825920054</v>
      </c>
      <c r="FD37" s="582">
        <v>47.56738713177001</v>
      </c>
      <c r="FE37" s="582">
        <v>51.73996495034633</v>
      </c>
      <c r="FF37" s="582">
        <v>51.73996495034633</v>
      </c>
      <c r="FG37" s="582">
        <v>53.408996077776855</v>
      </c>
      <c r="FH37" s="582">
        <v>45.06384044062422</v>
      </c>
      <c r="FI37" s="582">
        <v>40.05674705833264</v>
      </c>
      <c r="FJ37" s="582">
        <v>43.3948093131937</v>
      </c>
      <c r="FK37" s="582">
        <v>45.89835600433948</v>
      </c>
      <c r="FL37" s="582">
        <v>44.229324876908954</v>
      </c>
      <c r="FM37" s="582">
        <v>50.90544938663106</v>
      </c>
      <c r="FN37" s="582">
        <v>50.90544938663106</v>
      </c>
      <c r="FO37" s="582">
        <v>53.408996077776855</v>
      </c>
      <c r="FP37" s="582">
        <v>59.2506050237837</v>
      </c>
      <c r="FR37" s="588">
        <f t="shared" si="2"/>
        <v>0.4791666667</v>
      </c>
    </row>
    <row r="38">
      <c r="A38" s="5">
        <f t="shared" si="1"/>
        <v>35</v>
      </c>
      <c r="B38" s="599" t="s">
        <v>132</v>
      </c>
      <c r="C38" s="307">
        <v>35801.0</v>
      </c>
      <c r="D38" s="479"/>
      <c r="E38" s="479"/>
      <c r="F38" s="479"/>
      <c r="G38" s="479"/>
      <c r="H38" s="479"/>
      <c r="I38" s="479"/>
      <c r="J38" s="585"/>
      <c r="K38" s="585"/>
      <c r="L38" s="585"/>
      <c r="M38" s="585"/>
      <c r="N38" s="585"/>
      <c r="O38" s="585"/>
      <c r="P38" s="585"/>
      <c r="Q38" s="585"/>
      <c r="R38" s="586"/>
      <c r="S38" s="586"/>
      <c r="T38" s="586"/>
      <c r="U38" s="586"/>
      <c r="V38" s="586"/>
      <c r="W38" s="586"/>
      <c r="X38" s="586"/>
      <c r="Y38" s="586"/>
      <c r="Z38" s="586"/>
      <c r="AA38" s="586"/>
      <c r="AB38" s="586"/>
      <c r="AC38" s="586"/>
      <c r="AD38" s="586"/>
      <c r="AE38" s="586"/>
      <c r="AF38" s="586"/>
      <c r="AG38" s="586"/>
      <c r="AH38" s="586"/>
      <c r="AI38" s="587">
        <v>0.0</v>
      </c>
      <c r="AJ38" s="587">
        <v>0.0</v>
      </c>
      <c r="AK38" s="587">
        <v>0.0</v>
      </c>
      <c r="AL38" s="587">
        <v>0.0</v>
      </c>
      <c r="AM38" s="587">
        <v>0.0</v>
      </c>
      <c r="AN38" s="587">
        <v>0.0</v>
      </c>
      <c r="AO38" s="587">
        <v>0.0</v>
      </c>
      <c r="AP38" s="587">
        <v>0.0</v>
      </c>
      <c r="AQ38" s="587">
        <v>0.0</v>
      </c>
      <c r="AR38" s="587">
        <v>0.0</v>
      </c>
      <c r="AS38" s="587">
        <v>0.0</v>
      </c>
      <c r="AT38" s="587">
        <v>0.0</v>
      </c>
      <c r="AU38" s="587">
        <v>0.0</v>
      </c>
      <c r="AV38" s="587">
        <v>0.0</v>
      </c>
      <c r="AW38" s="587">
        <v>0.0</v>
      </c>
      <c r="AX38" s="587">
        <v>0.0</v>
      </c>
      <c r="AY38" s="587">
        <v>0.0</v>
      </c>
      <c r="AZ38" s="587">
        <v>0.0</v>
      </c>
      <c r="BA38" s="587">
        <v>0.0</v>
      </c>
      <c r="BB38" s="587">
        <v>0.0</v>
      </c>
      <c r="BC38" s="587">
        <v>0.0</v>
      </c>
      <c r="BD38" s="587">
        <v>0.0</v>
      </c>
      <c r="BE38" s="587">
        <v>0.0</v>
      </c>
      <c r="BF38" s="587">
        <v>2.7932180665344544</v>
      </c>
      <c r="BG38" s="587">
        <v>2.7932180665344544</v>
      </c>
      <c r="BH38" s="587">
        <v>2.7932180665344544</v>
      </c>
      <c r="BI38" s="587">
        <v>2.7932180665344544</v>
      </c>
      <c r="BJ38" s="587">
        <v>2.7932180665344544</v>
      </c>
      <c r="BK38" s="587">
        <v>2.7932180665344544</v>
      </c>
      <c r="BL38" s="587">
        <v>2.7932180665344544</v>
      </c>
      <c r="BM38" s="587">
        <v>5.586436133068909</v>
      </c>
      <c r="BN38" s="587">
        <v>5.586436133068909</v>
      </c>
      <c r="BO38" s="587">
        <v>5.586436133068909</v>
      </c>
      <c r="BP38" s="587">
        <v>5.586436133068909</v>
      </c>
      <c r="BQ38" s="587">
        <v>11.172872266137817</v>
      </c>
      <c r="BR38" s="587">
        <v>13.966090332672271</v>
      </c>
      <c r="BS38" s="587">
        <v>16.759308399206727</v>
      </c>
      <c r="BT38" s="587">
        <v>13.966090332672271</v>
      </c>
      <c r="BU38" s="587">
        <v>13.966090332672271</v>
      </c>
      <c r="BV38" s="587">
        <v>13.966090332672271</v>
      </c>
      <c r="BW38" s="587">
        <v>13.966090332672271</v>
      </c>
      <c r="BX38" s="587">
        <v>8.379654199603364</v>
      </c>
      <c r="BY38" s="587">
        <v>5.586436133068909</v>
      </c>
      <c r="BZ38" s="587">
        <v>11.172872266137817</v>
      </c>
      <c r="CA38" s="587">
        <v>8.379654199603364</v>
      </c>
      <c r="CB38" s="587">
        <v>8.379654199603364</v>
      </c>
      <c r="CC38" s="587">
        <v>8.379654199603364</v>
      </c>
      <c r="CD38" s="587">
        <v>8.379654199603364</v>
      </c>
      <c r="CE38" s="587">
        <v>8.379654199603364</v>
      </c>
      <c r="CF38" s="587">
        <v>8.379654199603364</v>
      </c>
      <c r="CG38" s="587">
        <v>0.0</v>
      </c>
      <c r="CH38" s="587">
        <v>0.0</v>
      </c>
      <c r="CI38" s="587">
        <v>0.0</v>
      </c>
      <c r="CJ38" s="587">
        <v>0.0</v>
      </c>
      <c r="CK38" s="587">
        <v>0.0</v>
      </c>
      <c r="CL38" s="587">
        <v>2.7932180665344544</v>
      </c>
      <c r="CM38" s="587">
        <v>2.7932180665344544</v>
      </c>
      <c r="CN38" s="587">
        <v>5.586436133068909</v>
      </c>
      <c r="CO38" s="587">
        <v>5.586436133068909</v>
      </c>
      <c r="CP38" s="587">
        <v>5.586436133068909</v>
      </c>
      <c r="CQ38" s="587">
        <v>5.586436133068909</v>
      </c>
      <c r="CR38" s="587">
        <v>5.586436133068909</v>
      </c>
      <c r="CS38" s="587">
        <v>2.7932180665344544</v>
      </c>
      <c r="CT38" s="587">
        <v>2.7932180665344544</v>
      </c>
      <c r="CU38" s="587">
        <v>11.172872266137817</v>
      </c>
      <c r="CV38" s="587">
        <v>11.172872266137817</v>
      </c>
      <c r="CW38" s="587">
        <v>16.759308399206727</v>
      </c>
      <c r="CX38" s="587">
        <v>16.759308399206727</v>
      </c>
      <c r="CY38" s="587">
        <v>16.759308399206727</v>
      </c>
      <c r="CZ38" s="587">
        <v>22.345744532275635</v>
      </c>
      <c r="DA38" s="587">
        <v>22.345744532275635</v>
      </c>
      <c r="DB38" s="587">
        <v>13.966090332672271</v>
      </c>
      <c r="DC38" s="587">
        <v>13.966090332672271</v>
      </c>
      <c r="DD38" s="587">
        <v>8.379654199603364</v>
      </c>
      <c r="DE38" s="587">
        <v>8.379654199603364</v>
      </c>
      <c r="DF38" s="587">
        <v>8.379654199603364</v>
      </c>
      <c r="DG38" s="587">
        <v>5.586436133068909</v>
      </c>
      <c r="DH38" s="587">
        <v>5.586436133068909</v>
      </c>
      <c r="DI38" s="587">
        <v>2.7932180665344544</v>
      </c>
      <c r="DJ38" s="587">
        <v>2.7932180665344544</v>
      </c>
      <c r="DK38" s="587">
        <v>2.7932180665344544</v>
      </c>
      <c r="DL38" s="587">
        <v>2.7932180665344544</v>
      </c>
      <c r="DM38" s="587">
        <v>2.7932180665344544</v>
      </c>
      <c r="DN38" s="587">
        <v>0.0</v>
      </c>
      <c r="DO38" s="587">
        <v>0.0</v>
      </c>
      <c r="DP38" s="582">
        <v>0.0</v>
      </c>
      <c r="DQ38" s="582">
        <v>0.0</v>
      </c>
      <c r="DR38" s="582">
        <v>0.0</v>
      </c>
      <c r="DS38" s="582">
        <v>0.0</v>
      </c>
      <c r="DT38" s="582">
        <v>0.0</v>
      </c>
      <c r="DU38" s="582">
        <v>2.7932180665344544</v>
      </c>
      <c r="DV38" s="582">
        <v>2.7932180665344544</v>
      </c>
      <c r="DW38" s="582">
        <v>2.7932180665344544</v>
      </c>
      <c r="DX38" s="582">
        <v>2.7932180665344544</v>
      </c>
      <c r="DY38" s="582">
        <v>2.7932180665344544</v>
      </c>
      <c r="DZ38" s="582">
        <v>2.7932180665344544</v>
      </c>
      <c r="EA38" s="582">
        <v>2.7932180665344544</v>
      </c>
      <c r="EB38" s="582">
        <v>0.0</v>
      </c>
      <c r="EC38" s="582">
        <v>0.0</v>
      </c>
      <c r="ED38" s="582">
        <v>0.0</v>
      </c>
      <c r="EE38" s="582">
        <v>0.0</v>
      </c>
      <c r="EF38" s="582">
        <v>0.0</v>
      </c>
      <c r="EG38" s="582">
        <v>0.0</v>
      </c>
      <c r="EH38" s="582">
        <v>2.7932180665344544</v>
      </c>
      <c r="EI38" s="582">
        <v>2.7932180665344544</v>
      </c>
      <c r="EJ38" s="582">
        <v>2.7932180665344544</v>
      </c>
      <c r="EK38" s="582">
        <v>2.7932180665344544</v>
      </c>
      <c r="EL38" s="582">
        <v>2.7932180665344544</v>
      </c>
      <c r="EM38" s="582">
        <v>2.7932180665344544</v>
      </c>
      <c r="EN38" s="582">
        <v>2.7932180665344544</v>
      </c>
      <c r="EO38" s="582">
        <v>0.0</v>
      </c>
      <c r="EP38" s="582">
        <v>0.0</v>
      </c>
      <c r="EQ38" s="582">
        <v>0.0</v>
      </c>
      <c r="ER38" s="582">
        <v>0.0</v>
      </c>
      <c r="ES38" s="582">
        <v>0.0</v>
      </c>
      <c r="ET38" s="582">
        <v>0.0</v>
      </c>
      <c r="EU38" s="582">
        <v>0.0</v>
      </c>
      <c r="EV38" s="582">
        <v>0.0</v>
      </c>
      <c r="EW38" s="582">
        <v>0.0</v>
      </c>
      <c r="EX38" s="582">
        <v>0.0</v>
      </c>
      <c r="EY38" s="582">
        <v>0.0</v>
      </c>
      <c r="EZ38" s="582">
        <v>2.7932180665344544</v>
      </c>
      <c r="FA38" s="582">
        <v>11.172872266137817</v>
      </c>
      <c r="FB38" s="582">
        <v>13.966090332672271</v>
      </c>
      <c r="FC38" s="582">
        <v>16.759308399206727</v>
      </c>
      <c r="FD38" s="582">
        <v>19.55252646574118</v>
      </c>
      <c r="FE38" s="582">
        <v>25.13896259881009</v>
      </c>
      <c r="FF38" s="582">
        <v>25.13896259881009</v>
      </c>
      <c r="FG38" s="582">
        <v>25.13896259881009</v>
      </c>
      <c r="FH38" s="582">
        <v>16.759308399206727</v>
      </c>
      <c r="FI38" s="582">
        <v>13.966090332672271</v>
      </c>
      <c r="FJ38" s="582">
        <v>13.966090332672271</v>
      </c>
      <c r="FK38" s="582">
        <v>11.172872266137817</v>
      </c>
      <c r="FL38" s="582">
        <v>16.759308399206727</v>
      </c>
      <c r="FM38" s="582">
        <v>47.48470713108573</v>
      </c>
      <c r="FN38" s="582">
        <v>50.27792519762018</v>
      </c>
      <c r="FO38" s="582">
        <v>50.27792519762018</v>
      </c>
      <c r="FP38" s="582">
        <v>58.65757939722354</v>
      </c>
      <c r="FR38" s="588">
        <f t="shared" si="2"/>
        <v>3.2</v>
      </c>
    </row>
    <row r="39">
      <c r="A39" s="5">
        <f t="shared" si="1"/>
        <v>36</v>
      </c>
      <c r="B39" s="584" t="s">
        <v>108</v>
      </c>
      <c r="C39" s="307">
        <v>117920.0</v>
      </c>
      <c r="D39" s="479"/>
      <c r="E39" s="479"/>
      <c r="F39" s="479"/>
      <c r="G39" s="479"/>
      <c r="H39" s="479"/>
      <c r="I39" s="479"/>
      <c r="J39" s="585"/>
      <c r="K39" s="585"/>
      <c r="L39" s="585"/>
      <c r="M39" s="585"/>
      <c r="N39" s="585"/>
      <c r="O39" s="585"/>
      <c r="P39" s="585"/>
      <c r="Q39" s="585"/>
      <c r="R39" s="586"/>
      <c r="S39" s="586"/>
      <c r="T39" s="586"/>
      <c r="U39" s="586"/>
      <c r="V39" s="586"/>
      <c r="W39" s="586"/>
      <c r="X39" s="586"/>
      <c r="Y39" s="586"/>
      <c r="Z39" s="586"/>
      <c r="AA39" s="586"/>
      <c r="AB39" s="586"/>
      <c r="AC39" s="586"/>
      <c r="AD39" s="586"/>
      <c r="AE39" s="586"/>
      <c r="AF39" s="586"/>
      <c r="AG39" s="586"/>
      <c r="AH39" s="586"/>
      <c r="AI39" s="587">
        <v>0.0</v>
      </c>
      <c r="AJ39" s="587">
        <v>0.0</v>
      </c>
      <c r="AK39" s="587">
        <v>0.0</v>
      </c>
      <c r="AL39" s="587">
        <v>0.0</v>
      </c>
      <c r="AM39" s="587">
        <v>0.0</v>
      </c>
      <c r="AN39" s="587">
        <v>0.0</v>
      </c>
      <c r="AO39" s="587">
        <v>0.0</v>
      </c>
      <c r="AP39" s="587">
        <v>0.0</v>
      </c>
      <c r="AQ39" s="587">
        <v>0.0</v>
      </c>
      <c r="AR39" s="587">
        <v>0.0</v>
      </c>
      <c r="AS39" s="587">
        <v>0.0</v>
      </c>
      <c r="AT39" s="587">
        <v>0.0</v>
      </c>
      <c r="AU39" s="587">
        <v>0.0</v>
      </c>
      <c r="AV39" s="587">
        <v>0.8480325644504749</v>
      </c>
      <c r="AW39" s="587">
        <v>0.8480325644504749</v>
      </c>
      <c r="AX39" s="587">
        <v>0.8480325644504749</v>
      </c>
      <c r="AY39" s="587">
        <v>0.8480325644504749</v>
      </c>
      <c r="AZ39" s="587">
        <v>0.8480325644504749</v>
      </c>
      <c r="BA39" s="587">
        <v>2.5440976933514245</v>
      </c>
      <c r="BB39" s="587">
        <v>3.3921302578018997</v>
      </c>
      <c r="BC39" s="587">
        <v>2.5440976933514245</v>
      </c>
      <c r="BD39" s="587">
        <v>2.5440976933514245</v>
      </c>
      <c r="BE39" s="587">
        <v>3.3921302578018997</v>
      </c>
      <c r="BF39" s="587">
        <v>5.936227951153324</v>
      </c>
      <c r="BG39" s="587">
        <v>6.784260515603799</v>
      </c>
      <c r="BH39" s="587">
        <v>5.088195386702849</v>
      </c>
      <c r="BI39" s="587">
        <v>4.240162822252374</v>
      </c>
      <c r="BJ39" s="587">
        <v>4.240162822252374</v>
      </c>
      <c r="BK39" s="587">
        <v>4.240162822252374</v>
      </c>
      <c r="BL39" s="587">
        <v>3.3921302578018997</v>
      </c>
      <c r="BM39" s="587">
        <v>0.8480325644504749</v>
      </c>
      <c r="BN39" s="587">
        <v>0.8480325644504749</v>
      </c>
      <c r="BO39" s="587">
        <v>1.6960651289009498</v>
      </c>
      <c r="BP39" s="587">
        <v>2.5440976933514245</v>
      </c>
      <c r="BQ39" s="587">
        <v>3.3921302578018997</v>
      </c>
      <c r="BR39" s="587">
        <v>3.3921302578018997</v>
      </c>
      <c r="BS39" s="587">
        <v>3.3921302578018997</v>
      </c>
      <c r="BT39" s="587">
        <v>4.240162822252374</v>
      </c>
      <c r="BU39" s="587">
        <v>3.3921302578018997</v>
      </c>
      <c r="BV39" s="587">
        <v>2.5440976933514245</v>
      </c>
      <c r="BW39" s="587">
        <v>2.5440976933514245</v>
      </c>
      <c r="BX39" s="587">
        <v>1.6960651289009498</v>
      </c>
      <c r="BY39" s="587">
        <v>1.6960651289009498</v>
      </c>
      <c r="BZ39" s="587">
        <v>1.6960651289009498</v>
      </c>
      <c r="CA39" s="587">
        <v>0.8480325644504749</v>
      </c>
      <c r="CB39" s="587">
        <v>0.8480325644504749</v>
      </c>
      <c r="CC39" s="587">
        <v>0.8480325644504749</v>
      </c>
      <c r="CD39" s="587">
        <v>0.0</v>
      </c>
      <c r="CE39" s="587">
        <v>0.8480325644504749</v>
      </c>
      <c r="CF39" s="587">
        <v>1.6960651289009498</v>
      </c>
      <c r="CG39" s="587">
        <v>2.5440976933514245</v>
      </c>
      <c r="CH39" s="587">
        <v>2.5440976933514245</v>
      </c>
      <c r="CI39" s="587">
        <v>3.3921302578018997</v>
      </c>
      <c r="CJ39" s="587">
        <v>3.3921302578018997</v>
      </c>
      <c r="CK39" s="587">
        <v>3.3921302578018997</v>
      </c>
      <c r="CL39" s="587">
        <v>2.5440976933514245</v>
      </c>
      <c r="CM39" s="587">
        <v>1.6960651289009498</v>
      </c>
      <c r="CN39" s="587">
        <v>1.6960651289009498</v>
      </c>
      <c r="CO39" s="587">
        <v>2.5440976933514245</v>
      </c>
      <c r="CP39" s="587">
        <v>2.5440976933514245</v>
      </c>
      <c r="CQ39" s="587">
        <v>2.5440976933514245</v>
      </c>
      <c r="CR39" s="587">
        <v>8.480325644504749</v>
      </c>
      <c r="CS39" s="587">
        <v>8.480325644504749</v>
      </c>
      <c r="CT39" s="587">
        <v>9.328358208955224</v>
      </c>
      <c r="CU39" s="587">
        <v>8.480325644504749</v>
      </c>
      <c r="CV39" s="587">
        <v>8.480325644504749</v>
      </c>
      <c r="CW39" s="587">
        <v>8.480325644504749</v>
      </c>
      <c r="CX39" s="587">
        <v>10.176390773405698</v>
      </c>
      <c r="CY39" s="587">
        <v>4.240162822252374</v>
      </c>
      <c r="CZ39" s="587">
        <v>4.240162822252374</v>
      </c>
      <c r="DA39" s="587">
        <v>4.240162822252374</v>
      </c>
      <c r="DB39" s="587">
        <v>5.088195386702849</v>
      </c>
      <c r="DC39" s="587">
        <v>4.240162822252374</v>
      </c>
      <c r="DD39" s="587">
        <v>3.3921302578018997</v>
      </c>
      <c r="DE39" s="587">
        <v>1.6960651289009498</v>
      </c>
      <c r="DF39" s="587">
        <v>1.6960651289009498</v>
      </c>
      <c r="DG39" s="587">
        <v>1.6960651289009498</v>
      </c>
      <c r="DH39" s="587">
        <v>0.8480325644504749</v>
      </c>
      <c r="DI39" s="587">
        <v>3.3921302578018997</v>
      </c>
      <c r="DJ39" s="587">
        <v>5.936227951153324</v>
      </c>
      <c r="DK39" s="587">
        <v>10.176390773405698</v>
      </c>
      <c r="DL39" s="587">
        <v>10.176390773405698</v>
      </c>
      <c r="DM39" s="587">
        <v>11.024423337856174</v>
      </c>
      <c r="DN39" s="587">
        <v>12.720488466757123</v>
      </c>
      <c r="DO39" s="587">
        <v>16.112618724559024</v>
      </c>
      <c r="DP39" s="582">
        <v>20.352781546811396</v>
      </c>
      <c r="DQ39" s="582">
        <v>17.80868385345997</v>
      </c>
      <c r="DR39" s="582">
        <v>13.568521031207599</v>
      </c>
      <c r="DS39" s="582">
        <v>13.568521031207599</v>
      </c>
      <c r="DT39" s="582">
        <v>13.568521031207599</v>
      </c>
      <c r="DU39" s="582">
        <v>13.568521031207599</v>
      </c>
      <c r="DV39" s="582">
        <v>12.720488466757123</v>
      </c>
      <c r="DW39" s="582">
        <v>10.176390773405698</v>
      </c>
      <c r="DX39" s="582">
        <v>11.872455902306648</v>
      </c>
      <c r="DY39" s="582">
        <v>11.872455902306648</v>
      </c>
      <c r="DZ39" s="582">
        <v>14.416553595658073</v>
      </c>
      <c r="EA39" s="582">
        <v>16.112618724559024</v>
      </c>
      <c r="EB39" s="582">
        <v>21.200814111261874</v>
      </c>
      <c r="EC39" s="582">
        <v>22.89687924016282</v>
      </c>
      <c r="ED39" s="582">
        <v>21.200814111261874</v>
      </c>
      <c r="EE39" s="582">
        <v>19.504748982360923</v>
      </c>
      <c r="EF39" s="582">
        <v>27.98507462686567</v>
      </c>
      <c r="EG39" s="582">
        <v>26.28900949796472</v>
      </c>
      <c r="EH39" s="582">
        <v>27.137042062415198</v>
      </c>
      <c r="EI39" s="582">
        <v>45.79375848032564</v>
      </c>
      <c r="EJ39" s="582">
        <v>50.033921302578015</v>
      </c>
      <c r="EK39" s="582">
        <v>52.57801899592944</v>
      </c>
      <c r="EL39" s="582">
        <v>54.274084124830395</v>
      </c>
      <c r="EM39" s="582">
        <v>50.033921302578015</v>
      </c>
      <c r="EN39" s="582">
        <v>49.185888738127545</v>
      </c>
      <c r="EO39" s="582">
        <v>50.88195386702849</v>
      </c>
      <c r="EP39" s="582">
        <v>28.833107191316145</v>
      </c>
      <c r="EQ39" s="582">
        <v>25.440976933514246</v>
      </c>
      <c r="ER39" s="582">
        <v>22.048846675712348</v>
      </c>
      <c r="ES39" s="582">
        <v>27.98507462686567</v>
      </c>
      <c r="ET39" s="582">
        <v>27.137042062415198</v>
      </c>
      <c r="EU39" s="582">
        <v>28.833107191316145</v>
      </c>
      <c r="EV39" s="582">
        <v>24.592944369063773</v>
      </c>
      <c r="EW39" s="582">
        <v>27.137042062415198</v>
      </c>
      <c r="EX39" s="582">
        <v>33.921302578018995</v>
      </c>
      <c r="EY39" s="582">
        <v>38.16146540027137</v>
      </c>
      <c r="EZ39" s="582">
        <v>39.85753052917232</v>
      </c>
      <c r="FA39" s="582">
        <v>39.85753052917232</v>
      </c>
      <c r="FB39" s="582">
        <v>39.009497964721845</v>
      </c>
      <c r="FC39" s="582">
        <v>41.55359565807327</v>
      </c>
      <c r="FD39" s="582">
        <v>48.33785617367707</v>
      </c>
      <c r="FE39" s="582">
        <v>50.88195386702849</v>
      </c>
      <c r="FF39" s="582">
        <v>59.362279511533245</v>
      </c>
      <c r="FG39" s="582">
        <v>58.51424694708277</v>
      </c>
      <c r="FH39" s="582">
        <v>76.32293080054274</v>
      </c>
      <c r="FI39" s="582">
        <v>78.86702849389417</v>
      </c>
      <c r="FJ39" s="582">
        <v>78.86702849389417</v>
      </c>
      <c r="FK39" s="582">
        <v>78.86702849389417</v>
      </c>
      <c r="FL39" s="582">
        <v>72.08276797829036</v>
      </c>
      <c r="FM39" s="582">
        <v>65.29850746268657</v>
      </c>
      <c r="FN39" s="582">
        <v>69.53867028493895</v>
      </c>
      <c r="FO39" s="582">
        <v>53.42605156037992</v>
      </c>
      <c r="FP39" s="582">
        <v>58.51424694708277</v>
      </c>
      <c r="FR39" s="588">
        <f t="shared" si="2"/>
        <v>-0.2580645161</v>
      </c>
    </row>
    <row r="40">
      <c r="A40" s="5">
        <f t="shared" si="1"/>
        <v>37</v>
      </c>
      <c r="B40" s="599" t="s">
        <v>121</v>
      </c>
      <c r="C40" s="307">
        <v>305490.0</v>
      </c>
      <c r="D40" s="479"/>
      <c r="E40" s="479"/>
      <c r="F40" s="479"/>
      <c r="G40" s="479"/>
      <c r="H40" s="479"/>
      <c r="I40" s="479"/>
      <c r="J40" s="585"/>
      <c r="K40" s="585"/>
      <c r="L40" s="585"/>
      <c r="M40" s="585"/>
      <c r="N40" s="585"/>
      <c r="O40" s="585"/>
      <c r="P40" s="585"/>
      <c r="Q40" s="585"/>
      <c r="R40" s="586"/>
      <c r="S40" s="586"/>
      <c r="T40" s="586"/>
      <c r="U40" s="586"/>
      <c r="V40" s="586"/>
      <c r="W40" s="586"/>
      <c r="X40" s="586"/>
      <c r="Y40" s="586"/>
      <c r="Z40" s="586"/>
      <c r="AA40" s="586"/>
      <c r="AB40" s="586"/>
      <c r="AC40" s="586"/>
      <c r="AD40" s="586"/>
      <c r="AE40" s="586"/>
      <c r="AF40" s="586"/>
      <c r="AG40" s="586"/>
      <c r="AH40" s="586"/>
      <c r="AI40" s="587">
        <v>0.0</v>
      </c>
      <c r="AJ40" s="587">
        <v>0.0</v>
      </c>
      <c r="AK40" s="587">
        <v>0.0</v>
      </c>
      <c r="AL40" s="587">
        <v>0.0</v>
      </c>
      <c r="AM40" s="587">
        <v>0.0</v>
      </c>
      <c r="AN40" s="587">
        <v>0.0</v>
      </c>
      <c r="AO40" s="587">
        <v>0.0</v>
      </c>
      <c r="AP40" s="587">
        <v>0.0</v>
      </c>
      <c r="AQ40" s="587">
        <v>0.0</v>
      </c>
      <c r="AR40" s="587">
        <v>0.3273429572162755</v>
      </c>
      <c r="AS40" s="587">
        <v>0.654685914432551</v>
      </c>
      <c r="AT40" s="587">
        <v>0.654685914432551</v>
      </c>
      <c r="AU40" s="587">
        <v>0.654685914432551</v>
      </c>
      <c r="AV40" s="587">
        <v>0.9820288716488265</v>
      </c>
      <c r="AW40" s="587">
        <v>1.309371828865102</v>
      </c>
      <c r="AX40" s="587">
        <v>1.309371828865102</v>
      </c>
      <c r="AY40" s="587">
        <v>0.9820288716488265</v>
      </c>
      <c r="AZ40" s="587">
        <v>0.9820288716488265</v>
      </c>
      <c r="BA40" s="587">
        <v>0.9820288716488265</v>
      </c>
      <c r="BB40" s="587">
        <v>0.9820288716488265</v>
      </c>
      <c r="BC40" s="587">
        <v>0.654685914432551</v>
      </c>
      <c r="BD40" s="587">
        <v>0.3273429572162755</v>
      </c>
      <c r="BE40" s="587">
        <v>0.3273429572162755</v>
      </c>
      <c r="BF40" s="587">
        <v>0.3273429572162755</v>
      </c>
      <c r="BG40" s="587">
        <v>0.0</v>
      </c>
      <c r="BH40" s="587">
        <v>0.654685914432551</v>
      </c>
      <c r="BI40" s="587">
        <v>0.9820288716488265</v>
      </c>
      <c r="BJ40" s="587">
        <v>0.9820288716488265</v>
      </c>
      <c r="BK40" s="587">
        <v>0.9820288716488265</v>
      </c>
      <c r="BL40" s="587">
        <v>0.9820288716488265</v>
      </c>
      <c r="BM40" s="587">
        <v>1.6367147860813775</v>
      </c>
      <c r="BN40" s="587">
        <v>1.6367147860813775</v>
      </c>
      <c r="BO40" s="587">
        <v>1.6367147860813775</v>
      </c>
      <c r="BP40" s="587">
        <v>2.2914007005139285</v>
      </c>
      <c r="BQ40" s="587">
        <v>2.9460866149464793</v>
      </c>
      <c r="BR40" s="587">
        <v>3.6007725293790305</v>
      </c>
      <c r="BS40" s="587">
        <v>4.255458443811581</v>
      </c>
      <c r="BT40" s="587">
        <v>4.255458443811581</v>
      </c>
      <c r="BU40" s="587">
        <v>5.564830272676684</v>
      </c>
      <c r="BV40" s="587">
        <v>8.183573930406887</v>
      </c>
      <c r="BW40" s="587">
        <v>8.183573930406887</v>
      </c>
      <c r="BX40" s="587">
        <v>7.528888015974337</v>
      </c>
      <c r="BY40" s="587">
        <v>6.874202101541785</v>
      </c>
      <c r="BZ40" s="587">
        <v>7.528888015974337</v>
      </c>
      <c r="CA40" s="587">
        <v>7.528888015974337</v>
      </c>
      <c r="CB40" s="587">
        <v>7.201545058758061</v>
      </c>
      <c r="CC40" s="587">
        <v>4.582801401027857</v>
      </c>
      <c r="CD40" s="587">
        <v>4.910144358244133</v>
      </c>
      <c r="CE40" s="587">
        <v>8.183573930406887</v>
      </c>
      <c r="CF40" s="587">
        <v>9.165602802055714</v>
      </c>
      <c r="CG40" s="587">
        <v>9.49294575927199</v>
      </c>
      <c r="CH40" s="587">
        <v>10.14763167370454</v>
      </c>
      <c r="CI40" s="587">
        <v>10.474974630920816</v>
      </c>
      <c r="CJ40" s="587">
        <v>13.421061245867296</v>
      </c>
      <c r="CK40" s="587">
        <v>12.766375331434745</v>
      </c>
      <c r="CL40" s="587">
        <v>11.129660545353367</v>
      </c>
      <c r="CM40" s="587">
        <v>13.09371828865102</v>
      </c>
      <c r="CN40" s="587">
        <v>14.403090117516122</v>
      </c>
      <c r="CO40" s="587">
        <v>15.385118989164948</v>
      </c>
      <c r="CP40" s="587">
        <v>15.385118989164948</v>
      </c>
      <c r="CQ40" s="587">
        <v>14.075747160299846</v>
      </c>
      <c r="CR40" s="587">
        <v>14.730433074732398</v>
      </c>
      <c r="CS40" s="587">
        <v>14.075747160299846</v>
      </c>
      <c r="CT40" s="587">
        <v>11.129660545353367</v>
      </c>
      <c r="CU40" s="587">
        <v>10.474974630920816</v>
      </c>
      <c r="CV40" s="587">
        <v>9.165602802055714</v>
      </c>
      <c r="CW40" s="587">
        <v>8.183573930406887</v>
      </c>
      <c r="CX40" s="587">
        <v>10.14763167370454</v>
      </c>
      <c r="CY40" s="587">
        <v>9.165602802055714</v>
      </c>
      <c r="CZ40" s="587">
        <v>9.49294575927199</v>
      </c>
      <c r="DA40" s="587">
        <v>11.784346459785917</v>
      </c>
      <c r="DB40" s="587">
        <v>10.474974630920816</v>
      </c>
      <c r="DC40" s="587">
        <v>10.14763167370454</v>
      </c>
      <c r="DD40" s="587">
        <v>10.802317588137091</v>
      </c>
      <c r="DE40" s="587">
        <v>6.54685914432551</v>
      </c>
      <c r="DF40" s="587">
        <v>6.219516187109234</v>
      </c>
      <c r="DG40" s="587">
        <v>6.874202101541785</v>
      </c>
      <c r="DH40" s="587">
        <v>5.8921732298929586</v>
      </c>
      <c r="DI40" s="587">
        <v>4.910144358244133</v>
      </c>
      <c r="DJ40" s="587">
        <v>4.910144358244133</v>
      </c>
      <c r="DK40" s="587">
        <v>3.928115486595306</v>
      </c>
      <c r="DL40" s="587">
        <v>3.928115486595306</v>
      </c>
      <c r="DM40" s="587">
        <v>3.928115486595306</v>
      </c>
      <c r="DN40" s="587">
        <v>2.2914007005139285</v>
      </c>
      <c r="DO40" s="587">
        <v>2.618743657730204</v>
      </c>
      <c r="DP40" s="582">
        <v>3.273429572162755</v>
      </c>
      <c r="DQ40" s="582">
        <v>3.273429572162755</v>
      </c>
      <c r="DR40" s="582">
        <v>3.6007725293790305</v>
      </c>
      <c r="DS40" s="582">
        <v>3.6007725293790305</v>
      </c>
      <c r="DT40" s="582">
        <v>3.928115486595306</v>
      </c>
      <c r="DU40" s="582">
        <v>3.928115486595306</v>
      </c>
      <c r="DV40" s="582">
        <v>2.618743657730204</v>
      </c>
      <c r="DW40" s="582">
        <v>3.273429572162755</v>
      </c>
      <c r="DX40" s="582">
        <v>2.618743657730204</v>
      </c>
      <c r="DY40" s="582">
        <v>2.618743657730204</v>
      </c>
      <c r="DZ40" s="582">
        <v>4.255458443811581</v>
      </c>
      <c r="EA40" s="582">
        <v>3.928115486595306</v>
      </c>
      <c r="EB40" s="582">
        <v>3.928115486595306</v>
      </c>
      <c r="EC40" s="582">
        <v>3.928115486595306</v>
      </c>
      <c r="ED40" s="582">
        <v>4.582801401027857</v>
      </c>
      <c r="EE40" s="582">
        <v>6.219516187109234</v>
      </c>
      <c r="EF40" s="582">
        <v>5.8921732298929586</v>
      </c>
      <c r="EG40" s="582">
        <v>6.219516187109234</v>
      </c>
      <c r="EH40" s="582">
        <v>6.54685914432551</v>
      </c>
      <c r="EI40" s="582">
        <v>8.838259844839438</v>
      </c>
      <c r="EJ40" s="582">
        <v>10.474974630920816</v>
      </c>
      <c r="EK40" s="582">
        <v>11.784346459785917</v>
      </c>
      <c r="EL40" s="582">
        <v>12.766375331434745</v>
      </c>
      <c r="EM40" s="582">
        <v>14.403090117516122</v>
      </c>
      <c r="EN40" s="582">
        <v>16.0398049035975</v>
      </c>
      <c r="EO40" s="582">
        <v>17.021833775246325</v>
      </c>
      <c r="EP40" s="582">
        <v>16.69449081803005</v>
      </c>
      <c r="EQ40" s="582">
        <v>16.69449081803005</v>
      </c>
      <c r="ER40" s="582">
        <v>17.676519689678877</v>
      </c>
      <c r="ES40" s="582">
        <v>18.331205604111428</v>
      </c>
      <c r="ET40" s="582">
        <v>21.27729221905791</v>
      </c>
      <c r="EU40" s="582">
        <v>20.622606304625357</v>
      </c>
      <c r="EV40" s="582">
        <v>21.27729221905791</v>
      </c>
      <c r="EW40" s="582">
        <v>26.842122491734592</v>
      </c>
      <c r="EX40" s="582">
        <v>30.44289502111362</v>
      </c>
      <c r="EY40" s="582">
        <v>39.28115486595306</v>
      </c>
      <c r="EZ40" s="582">
        <v>48.44675766800877</v>
      </c>
      <c r="FA40" s="582">
        <v>52.04753019738781</v>
      </c>
      <c r="FB40" s="582">
        <v>53.684244983469185</v>
      </c>
      <c r="FC40" s="582">
        <v>56.302988641199384</v>
      </c>
      <c r="FD40" s="582">
        <v>55.32095976955056</v>
      </c>
      <c r="FE40" s="582">
        <v>58.59438934171332</v>
      </c>
      <c r="FF40" s="582">
        <v>52.04753019738781</v>
      </c>
      <c r="FG40" s="582">
        <v>47.46472879635995</v>
      </c>
      <c r="FH40" s="582">
        <v>48.774100625225046</v>
      </c>
      <c r="FI40" s="582">
        <v>50.738158368522704</v>
      </c>
      <c r="FJ40" s="582">
        <v>55.32095976955056</v>
      </c>
      <c r="FK40" s="582">
        <v>54.99361681233428</v>
      </c>
      <c r="FL40" s="582">
        <v>57.61236047006449</v>
      </c>
      <c r="FM40" s="582">
        <v>57.61236047006449</v>
      </c>
      <c r="FN40" s="582">
        <v>58.267046384497036</v>
      </c>
      <c r="FO40" s="582">
        <v>54.99361681233428</v>
      </c>
      <c r="FP40" s="582">
        <v>57.93970342728076</v>
      </c>
      <c r="FR40" s="588">
        <f t="shared" si="2"/>
        <v>0.1419354839</v>
      </c>
    </row>
    <row r="41">
      <c r="A41" s="5">
        <f t="shared" si="1"/>
        <v>38</v>
      </c>
      <c r="B41" s="599" t="s">
        <v>166</v>
      </c>
      <c r="C41" s="307">
        <v>40343.0</v>
      </c>
      <c r="D41" s="479"/>
      <c r="E41" s="479"/>
      <c r="F41" s="479"/>
      <c r="G41" s="479"/>
      <c r="H41" s="479"/>
      <c r="I41" s="479"/>
      <c r="J41" s="585"/>
      <c r="K41" s="585"/>
      <c r="L41" s="585"/>
      <c r="M41" s="585"/>
      <c r="N41" s="585"/>
      <c r="O41" s="585"/>
      <c r="P41" s="585"/>
      <c r="Q41" s="585"/>
      <c r="R41" s="586"/>
      <c r="S41" s="586"/>
      <c r="T41" s="586"/>
      <c r="U41" s="586"/>
      <c r="V41" s="586"/>
      <c r="W41" s="586"/>
      <c r="X41" s="586"/>
      <c r="Y41" s="586"/>
      <c r="Z41" s="586"/>
      <c r="AA41" s="586"/>
      <c r="AB41" s="586"/>
      <c r="AC41" s="586"/>
      <c r="AD41" s="586"/>
      <c r="AE41" s="586"/>
      <c r="AF41" s="586"/>
      <c r="AG41" s="586"/>
      <c r="AH41" s="586"/>
      <c r="AI41" s="587">
        <v>0.0</v>
      </c>
      <c r="AJ41" s="587">
        <v>0.0</v>
      </c>
      <c r="AK41" s="587">
        <v>0.0</v>
      </c>
      <c r="AL41" s="587">
        <v>0.0</v>
      </c>
      <c r="AM41" s="587">
        <v>0.0</v>
      </c>
      <c r="AN41" s="587">
        <v>0.0</v>
      </c>
      <c r="AO41" s="587">
        <v>0.0</v>
      </c>
      <c r="AP41" s="587">
        <v>0.0</v>
      </c>
      <c r="AQ41" s="587">
        <v>0.0</v>
      </c>
      <c r="AR41" s="587">
        <v>0.0</v>
      </c>
      <c r="AS41" s="587">
        <v>0.0</v>
      </c>
      <c r="AT41" s="587">
        <v>0.0</v>
      </c>
      <c r="AU41" s="587">
        <v>0.0</v>
      </c>
      <c r="AV41" s="587">
        <v>0.0</v>
      </c>
      <c r="AW41" s="587">
        <v>0.0</v>
      </c>
      <c r="AX41" s="587">
        <v>0.0</v>
      </c>
      <c r="AY41" s="587">
        <v>0.0</v>
      </c>
      <c r="AZ41" s="587">
        <v>0.0</v>
      </c>
      <c r="BA41" s="587">
        <v>0.0</v>
      </c>
      <c r="BB41" s="587">
        <v>0.0</v>
      </c>
      <c r="BC41" s="587">
        <v>0.0</v>
      </c>
      <c r="BD41" s="587">
        <v>0.0</v>
      </c>
      <c r="BE41" s="587">
        <v>0.0</v>
      </c>
      <c r="BF41" s="587">
        <v>0.0</v>
      </c>
      <c r="BG41" s="587">
        <v>0.0</v>
      </c>
      <c r="BH41" s="587">
        <v>0.0</v>
      </c>
      <c r="BI41" s="587">
        <v>0.0</v>
      </c>
      <c r="BJ41" s="587">
        <v>0.0</v>
      </c>
      <c r="BK41" s="587">
        <v>0.0</v>
      </c>
      <c r="BL41" s="587">
        <v>0.0</v>
      </c>
      <c r="BM41" s="587">
        <v>0.0</v>
      </c>
      <c r="BN41" s="587">
        <v>0.0</v>
      </c>
      <c r="BO41" s="587">
        <v>0.0</v>
      </c>
      <c r="BP41" s="587">
        <v>0.0</v>
      </c>
      <c r="BQ41" s="587">
        <v>0.0</v>
      </c>
      <c r="BR41" s="587">
        <v>0.0</v>
      </c>
      <c r="BS41" s="587">
        <v>0.0</v>
      </c>
      <c r="BT41" s="587">
        <v>0.0</v>
      </c>
      <c r="BU41" s="587">
        <v>0.0</v>
      </c>
      <c r="BV41" s="587">
        <v>0.0</v>
      </c>
      <c r="BW41" s="587">
        <v>0.0</v>
      </c>
      <c r="BX41" s="587">
        <v>0.0</v>
      </c>
      <c r="BY41" s="587">
        <v>0.0</v>
      </c>
      <c r="BZ41" s="587">
        <v>0.0</v>
      </c>
      <c r="CA41" s="587">
        <v>0.0</v>
      </c>
      <c r="CB41" s="587">
        <v>2.4787447636516866</v>
      </c>
      <c r="CC41" s="587">
        <v>4.957489527303373</v>
      </c>
      <c r="CD41" s="587">
        <v>4.957489527303373</v>
      </c>
      <c r="CE41" s="587">
        <v>4.957489527303373</v>
      </c>
      <c r="CF41" s="587">
        <v>4.957489527303373</v>
      </c>
      <c r="CG41" s="587">
        <v>4.957489527303373</v>
      </c>
      <c r="CH41" s="587">
        <v>4.957489527303373</v>
      </c>
      <c r="CI41" s="587">
        <v>4.957489527303373</v>
      </c>
      <c r="CJ41" s="587">
        <v>2.4787447636516866</v>
      </c>
      <c r="CK41" s="587">
        <v>2.4787447636516866</v>
      </c>
      <c r="CL41" s="587">
        <v>2.4787447636516866</v>
      </c>
      <c r="CM41" s="587">
        <v>2.4787447636516866</v>
      </c>
      <c r="CN41" s="587">
        <v>2.4787447636516866</v>
      </c>
      <c r="CO41" s="587">
        <v>2.4787447636516866</v>
      </c>
      <c r="CP41" s="587">
        <v>0.0</v>
      </c>
      <c r="CQ41" s="587">
        <v>2.4787447636516866</v>
      </c>
      <c r="CR41" s="587">
        <v>2.4787447636516866</v>
      </c>
      <c r="CS41" s="587">
        <v>2.4787447636516866</v>
      </c>
      <c r="CT41" s="587">
        <v>2.4787447636516866</v>
      </c>
      <c r="CU41" s="587">
        <v>2.4787447636516866</v>
      </c>
      <c r="CV41" s="587">
        <v>2.4787447636516866</v>
      </c>
      <c r="CW41" s="587">
        <v>2.4787447636516866</v>
      </c>
      <c r="CX41" s="587">
        <v>0.0</v>
      </c>
      <c r="CY41" s="587">
        <v>0.0</v>
      </c>
      <c r="CZ41" s="587">
        <v>0.0</v>
      </c>
      <c r="DA41" s="587">
        <v>0.0</v>
      </c>
      <c r="DB41" s="587">
        <v>0.0</v>
      </c>
      <c r="DC41" s="587">
        <v>0.0</v>
      </c>
      <c r="DD41" s="587">
        <v>0.0</v>
      </c>
      <c r="DE41" s="587">
        <v>0.0</v>
      </c>
      <c r="DF41" s="587">
        <v>2.4787447636516866</v>
      </c>
      <c r="DG41" s="587">
        <v>2.4787447636516866</v>
      </c>
      <c r="DH41" s="587">
        <v>2.4787447636516866</v>
      </c>
      <c r="DI41" s="587">
        <v>2.4787447636516866</v>
      </c>
      <c r="DJ41" s="587">
        <v>2.4787447636516866</v>
      </c>
      <c r="DK41" s="587">
        <v>2.4787447636516866</v>
      </c>
      <c r="DL41" s="587">
        <v>2.4787447636516866</v>
      </c>
      <c r="DM41" s="587">
        <v>0.0</v>
      </c>
      <c r="DN41" s="587">
        <v>0.0</v>
      </c>
      <c r="DO41" s="587">
        <v>0.0</v>
      </c>
      <c r="DP41" s="582">
        <v>0.0</v>
      </c>
      <c r="DQ41" s="582">
        <v>0.0</v>
      </c>
      <c r="DR41" s="582">
        <v>0.0</v>
      </c>
      <c r="DS41" s="582">
        <v>0.0</v>
      </c>
      <c r="DT41" s="582">
        <v>0.0</v>
      </c>
      <c r="DU41" s="582">
        <v>0.0</v>
      </c>
      <c r="DV41" s="582">
        <v>2.4787447636516866</v>
      </c>
      <c r="DW41" s="582">
        <v>2.4787447636516866</v>
      </c>
      <c r="DX41" s="582">
        <v>2.4787447636516866</v>
      </c>
      <c r="DY41" s="582">
        <v>2.4787447636516866</v>
      </c>
      <c r="DZ41" s="582">
        <v>2.4787447636516866</v>
      </c>
      <c r="EA41" s="582">
        <v>2.4787447636516866</v>
      </c>
      <c r="EB41" s="582">
        <v>2.4787447636516866</v>
      </c>
      <c r="EC41" s="582">
        <v>0.0</v>
      </c>
      <c r="ED41" s="582">
        <v>0.0</v>
      </c>
      <c r="EE41" s="582">
        <v>2.4787447636516866</v>
      </c>
      <c r="EF41" s="582">
        <v>2.4787447636516866</v>
      </c>
      <c r="EG41" s="582">
        <v>2.4787447636516866</v>
      </c>
      <c r="EH41" s="582">
        <v>4.957489527303373</v>
      </c>
      <c r="EI41" s="582">
        <v>4.957489527303373</v>
      </c>
      <c r="EJ41" s="582">
        <v>4.957489527303373</v>
      </c>
      <c r="EK41" s="582">
        <v>7.43623429095506</v>
      </c>
      <c r="EL41" s="582">
        <v>4.957489527303373</v>
      </c>
      <c r="EM41" s="582">
        <v>4.957489527303373</v>
      </c>
      <c r="EN41" s="582">
        <v>4.957489527303373</v>
      </c>
      <c r="EO41" s="582">
        <v>2.4787447636516866</v>
      </c>
      <c r="EP41" s="582">
        <v>2.4787447636516866</v>
      </c>
      <c r="EQ41" s="582">
        <v>2.4787447636516866</v>
      </c>
      <c r="ER41" s="582">
        <v>0.0</v>
      </c>
      <c r="ES41" s="582">
        <v>0.0</v>
      </c>
      <c r="ET41" s="582">
        <v>2.4787447636516866</v>
      </c>
      <c r="EU41" s="582">
        <v>2.4787447636516866</v>
      </c>
      <c r="EV41" s="582">
        <v>7.43623429095506</v>
      </c>
      <c r="EW41" s="582">
        <v>24.787447636516866</v>
      </c>
      <c r="EX41" s="582">
        <v>37.1811714547753</v>
      </c>
      <c r="EY41" s="582">
        <v>74.3623429095506</v>
      </c>
      <c r="EZ41" s="582">
        <v>76.84108767320228</v>
      </c>
      <c r="FA41" s="582">
        <v>131.3734724735394</v>
      </c>
      <c r="FB41" s="582">
        <v>133.85221723719107</v>
      </c>
      <c r="FC41" s="582">
        <v>163.59715440101132</v>
      </c>
      <c r="FD41" s="582">
        <v>163.59715440101132</v>
      </c>
      <c r="FE41" s="582">
        <v>156.16092011005625</v>
      </c>
      <c r="FF41" s="582">
        <v>173.51213345561808</v>
      </c>
      <c r="FG41" s="582">
        <v>215.65079443769673</v>
      </c>
      <c r="FH41" s="582">
        <v>183.42711251022482</v>
      </c>
      <c r="FI41" s="582">
        <v>185.9058572738765</v>
      </c>
      <c r="FJ41" s="582">
        <v>156.16092011005625</v>
      </c>
      <c r="FK41" s="582">
        <v>151.2034305827529</v>
      </c>
      <c r="FL41" s="582">
        <v>151.2034305827529</v>
      </c>
      <c r="FM41" s="582">
        <v>109.06476960067421</v>
      </c>
      <c r="FN41" s="582">
        <v>71.88359814589892</v>
      </c>
      <c r="FO41" s="582">
        <v>61.96861909129217</v>
      </c>
      <c r="FP41" s="582">
        <v>57.011129563988796</v>
      </c>
      <c r="FR41" s="588">
        <f t="shared" si="2"/>
        <v>-0.6933333333</v>
      </c>
    </row>
    <row r="42">
      <c r="A42" s="5">
        <f t="shared" si="1"/>
        <v>39</v>
      </c>
      <c r="B42" s="599" t="s">
        <v>168</v>
      </c>
      <c r="C42" s="307">
        <v>156585.0</v>
      </c>
      <c r="D42" s="479"/>
      <c r="E42" s="479"/>
      <c r="F42" s="479"/>
      <c r="G42" s="479"/>
      <c r="H42" s="479"/>
      <c r="I42" s="479"/>
      <c r="J42" s="585"/>
      <c r="K42" s="585"/>
      <c r="L42" s="585"/>
      <c r="M42" s="585"/>
      <c r="N42" s="585"/>
      <c r="O42" s="585"/>
      <c r="P42" s="585"/>
      <c r="Q42" s="585"/>
      <c r="R42" s="586"/>
      <c r="S42" s="586"/>
      <c r="T42" s="586"/>
      <c r="U42" s="586"/>
      <c r="V42" s="586"/>
      <c r="W42" s="586"/>
      <c r="X42" s="586"/>
      <c r="Y42" s="586"/>
      <c r="Z42" s="586"/>
      <c r="AA42" s="586"/>
      <c r="AB42" s="586"/>
      <c r="AC42" s="586"/>
      <c r="AD42" s="586"/>
      <c r="AE42" s="586"/>
      <c r="AF42" s="586"/>
      <c r="AG42" s="586"/>
      <c r="AH42" s="586"/>
      <c r="AI42" s="587">
        <v>0.0</v>
      </c>
      <c r="AJ42" s="587">
        <v>0.0</v>
      </c>
      <c r="AK42" s="587">
        <v>0.0</v>
      </c>
      <c r="AL42" s="587">
        <v>0.0</v>
      </c>
      <c r="AM42" s="587">
        <v>0.0</v>
      </c>
      <c r="AN42" s="587">
        <v>0.0</v>
      </c>
      <c r="AO42" s="587">
        <v>0.0</v>
      </c>
      <c r="AP42" s="587">
        <v>0.0</v>
      </c>
      <c r="AQ42" s="587">
        <v>0.0</v>
      </c>
      <c r="AR42" s="587">
        <v>0.0</v>
      </c>
      <c r="AS42" s="587">
        <v>0.0</v>
      </c>
      <c r="AT42" s="587">
        <v>0.0</v>
      </c>
      <c r="AU42" s="587">
        <v>0.0</v>
      </c>
      <c r="AV42" s="587">
        <v>0.0</v>
      </c>
      <c r="AW42" s="587">
        <v>0.0</v>
      </c>
      <c r="AX42" s="587">
        <v>0.0</v>
      </c>
      <c r="AY42" s="587">
        <v>0.0</v>
      </c>
      <c r="AZ42" s="587">
        <v>0.0</v>
      </c>
      <c r="BA42" s="587">
        <v>0.0</v>
      </c>
      <c r="BB42" s="587">
        <v>0.0</v>
      </c>
      <c r="BC42" s="587">
        <v>0.0</v>
      </c>
      <c r="BD42" s="587">
        <v>0.0</v>
      </c>
      <c r="BE42" s="587">
        <v>0.0</v>
      </c>
      <c r="BF42" s="587">
        <v>0.0</v>
      </c>
      <c r="BG42" s="587">
        <v>0.0</v>
      </c>
      <c r="BH42" s="587">
        <v>0.638630775617077</v>
      </c>
      <c r="BI42" s="587">
        <v>1.915892326851231</v>
      </c>
      <c r="BJ42" s="587">
        <v>1.915892326851231</v>
      </c>
      <c r="BK42" s="587">
        <v>2.554523102468308</v>
      </c>
      <c r="BL42" s="587">
        <v>3.193153878085385</v>
      </c>
      <c r="BM42" s="587">
        <v>3.831784653702462</v>
      </c>
      <c r="BN42" s="587">
        <v>5.109046204936616</v>
      </c>
      <c r="BO42" s="587">
        <v>4.470415429319539</v>
      </c>
      <c r="BP42" s="587">
        <v>3.193153878085385</v>
      </c>
      <c r="BQ42" s="587">
        <v>3.193153878085385</v>
      </c>
      <c r="BR42" s="587">
        <v>2.554523102468308</v>
      </c>
      <c r="BS42" s="587">
        <v>2.554523102468308</v>
      </c>
      <c r="BT42" s="587">
        <v>1.915892326851231</v>
      </c>
      <c r="BU42" s="587">
        <v>2.554523102468308</v>
      </c>
      <c r="BV42" s="587">
        <v>11.495353961107385</v>
      </c>
      <c r="BW42" s="587">
        <v>12.77261551234154</v>
      </c>
      <c r="BX42" s="587">
        <v>15.327138614809847</v>
      </c>
      <c r="BY42" s="587">
        <v>16.604400166044</v>
      </c>
      <c r="BZ42" s="587">
        <v>15.965769390426924</v>
      </c>
      <c r="CA42" s="587">
        <v>17.24303094166108</v>
      </c>
      <c r="CB42" s="587">
        <v>18.520292492895233</v>
      </c>
      <c r="CC42" s="587">
        <v>12.133984736724463</v>
      </c>
      <c r="CD42" s="587">
        <v>12.77261551234154</v>
      </c>
      <c r="CE42" s="587">
        <v>12.133984736724463</v>
      </c>
      <c r="CF42" s="587">
        <v>14.049877063575694</v>
      </c>
      <c r="CG42" s="587">
        <v>19.797554044129388</v>
      </c>
      <c r="CH42" s="587">
        <v>21.074815595363543</v>
      </c>
      <c r="CI42" s="587">
        <v>21.074815595363543</v>
      </c>
      <c r="CJ42" s="587">
        <v>19.797554044129388</v>
      </c>
      <c r="CK42" s="587">
        <v>20.436184819746465</v>
      </c>
      <c r="CL42" s="587">
        <v>21.074815595363543</v>
      </c>
      <c r="CM42" s="587">
        <v>19.797554044129388</v>
      </c>
      <c r="CN42" s="587">
        <v>14.049877063575694</v>
      </c>
      <c r="CO42" s="587">
        <v>12.77261551234154</v>
      </c>
      <c r="CP42" s="587">
        <v>10.85672318549031</v>
      </c>
      <c r="CQ42" s="587">
        <v>9.579461634256155</v>
      </c>
      <c r="CR42" s="587">
        <v>7.024938531787847</v>
      </c>
      <c r="CS42" s="587">
        <v>4.470415429319539</v>
      </c>
      <c r="CT42" s="587">
        <v>2.554523102468308</v>
      </c>
      <c r="CU42" s="587">
        <v>2.554523102468308</v>
      </c>
      <c r="CV42" s="587">
        <v>2.554523102468308</v>
      </c>
      <c r="CW42" s="587">
        <v>1.277261551234154</v>
      </c>
      <c r="CX42" s="587">
        <v>1.277261551234154</v>
      </c>
      <c r="CY42" s="587">
        <v>2.554523102468308</v>
      </c>
      <c r="CZ42" s="587">
        <v>2.554523102468308</v>
      </c>
      <c r="DA42" s="587">
        <v>2.554523102468308</v>
      </c>
      <c r="DB42" s="587">
        <v>3.193153878085385</v>
      </c>
      <c r="DC42" s="587">
        <v>1.915892326851231</v>
      </c>
      <c r="DD42" s="587">
        <v>3.193153878085385</v>
      </c>
      <c r="DE42" s="587">
        <v>3.193153878085385</v>
      </c>
      <c r="DF42" s="587">
        <v>1.915892326851231</v>
      </c>
      <c r="DG42" s="587">
        <v>1.915892326851231</v>
      </c>
      <c r="DH42" s="587">
        <v>1.915892326851231</v>
      </c>
      <c r="DI42" s="587">
        <v>1.277261551234154</v>
      </c>
      <c r="DJ42" s="587">
        <v>1.277261551234154</v>
      </c>
      <c r="DK42" s="587">
        <v>1.277261551234154</v>
      </c>
      <c r="DL42" s="587">
        <v>1.277261551234154</v>
      </c>
      <c r="DM42" s="587">
        <v>1.277261551234154</v>
      </c>
      <c r="DN42" s="587">
        <v>1.277261551234154</v>
      </c>
      <c r="DO42" s="587">
        <v>1.277261551234154</v>
      </c>
      <c r="DP42" s="582">
        <v>1.277261551234154</v>
      </c>
      <c r="DQ42" s="582">
        <v>1.277261551234154</v>
      </c>
      <c r="DR42" s="582">
        <v>1.915892326851231</v>
      </c>
      <c r="DS42" s="582">
        <v>1.915892326851231</v>
      </c>
      <c r="DT42" s="582">
        <v>1.915892326851231</v>
      </c>
      <c r="DU42" s="582">
        <v>2.554523102468308</v>
      </c>
      <c r="DV42" s="582">
        <v>3.193153878085385</v>
      </c>
      <c r="DW42" s="582">
        <v>3.831784653702462</v>
      </c>
      <c r="DX42" s="582">
        <v>4.470415429319539</v>
      </c>
      <c r="DY42" s="582">
        <v>2.554523102468308</v>
      </c>
      <c r="DZ42" s="582">
        <v>3.193153878085385</v>
      </c>
      <c r="EA42" s="582">
        <v>3.193153878085385</v>
      </c>
      <c r="EB42" s="582">
        <v>4.470415429319539</v>
      </c>
      <c r="EC42" s="582">
        <v>3.831784653702462</v>
      </c>
      <c r="ED42" s="582">
        <v>3.193153878085385</v>
      </c>
      <c r="EE42" s="582">
        <v>3.193153878085385</v>
      </c>
      <c r="EF42" s="582">
        <v>3.831784653702462</v>
      </c>
      <c r="EG42" s="582">
        <v>3.193153878085385</v>
      </c>
      <c r="EH42" s="582">
        <v>3.193153878085385</v>
      </c>
      <c r="EI42" s="582">
        <v>1.277261551234154</v>
      </c>
      <c r="EJ42" s="582">
        <v>1.277261551234154</v>
      </c>
      <c r="EK42" s="582">
        <v>3.831784653702462</v>
      </c>
      <c r="EL42" s="582">
        <v>3.193153878085385</v>
      </c>
      <c r="EM42" s="582">
        <v>3.831784653702462</v>
      </c>
      <c r="EN42" s="582">
        <v>4.470415429319539</v>
      </c>
      <c r="EO42" s="582">
        <v>7.663569307404924</v>
      </c>
      <c r="EP42" s="582">
        <v>10.85672318549031</v>
      </c>
      <c r="EQ42" s="582">
        <v>13.411246287958617</v>
      </c>
      <c r="ER42" s="582">
        <v>15.327138614809847</v>
      </c>
      <c r="ES42" s="582">
        <v>19.797554044129388</v>
      </c>
      <c r="ET42" s="582">
        <v>23.629338697831848</v>
      </c>
      <c r="EU42" s="582">
        <v>25.54523102468308</v>
      </c>
      <c r="EV42" s="582">
        <v>25.54523102468308</v>
      </c>
      <c r="EW42" s="582">
        <v>30.01564645400262</v>
      </c>
      <c r="EX42" s="582">
        <v>33.847431107705084</v>
      </c>
      <c r="EY42" s="582">
        <v>42.78826196634416</v>
      </c>
      <c r="EZ42" s="582">
        <v>44.70415429319539</v>
      </c>
      <c r="FA42" s="582">
        <v>47.258677395663696</v>
      </c>
      <c r="FB42" s="582">
        <v>54.28361592745154</v>
      </c>
      <c r="FC42" s="582">
        <v>58.115400581154006</v>
      </c>
      <c r="FD42" s="582">
        <v>58.75403135677109</v>
      </c>
      <c r="FE42" s="582">
        <v>63.224446786090624</v>
      </c>
      <c r="FF42" s="582">
        <v>58.75403135677109</v>
      </c>
      <c r="FG42" s="582">
        <v>59.39266213238816</v>
      </c>
      <c r="FH42" s="582">
        <v>60.03129290800524</v>
      </c>
      <c r="FI42" s="582">
        <v>52.367723600600314</v>
      </c>
      <c r="FJ42" s="582">
        <v>52.367723600600314</v>
      </c>
      <c r="FK42" s="582">
        <v>51.72909282498324</v>
      </c>
      <c r="FL42" s="582">
        <v>47.258677395663696</v>
      </c>
      <c r="FM42" s="582">
        <v>49.813200498132005</v>
      </c>
      <c r="FN42" s="582">
        <v>54.28361592745154</v>
      </c>
      <c r="FO42" s="582">
        <v>55.5608774786857</v>
      </c>
      <c r="FP42" s="582">
        <v>54.92224670306862</v>
      </c>
      <c r="FR42" s="588">
        <f t="shared" si="2"/>
        <v>0.0487804878</v>
      </c>
    </row>
    <row r="43">
      <c r="A43" s="5">
        <f t="shared" si="1"/>
        <v>40</v>
      </c>
      <c r="B43" s="599" t="s">
        <v>126</v>
      </c>
      <c r="C43" s="307">
        <v>167901.0</v>
      </c>
      <c r="D43" s="479"/>
      <c r="E43" s="479"/>
      <c r="F43" s="479"/>
      <c r="G43" s="479"/>
      <c r="H43" s="479"/>
      <c r="I43" s="479"/>
      <c r="J43" s="585"/>
      <c r="K43" s="585"/>
      <c r="L43" s="585"/>
      <c r="M43" s="585"/>
      <c r="N43" s="585"/>
      <c r="O43" s="585"/>
      <c r="P43" s="585"/>
      <c r="Q43" s="585"/>
      <c r="R43" s="586"/>
      <c r="S43" s="586"/>
      <c r="T43" s="586"/>
      <c r="U43" s="586"/>
      <c r="V43" s="586"/>
      <c r="W43" s="586"/>
      <c r="X43" s="586"/>
      <c r="Y43" s="586"/>
      <c r="Z43" s="586"/>
      <c r="AA43" s="586"/>
      <c r="AB43" s="586"/>
      <c r="AC43" s="586"/>
      <c r="AD43" s="586"/>
      <c r="AE43" s="586"/>
      <c r="AF43" s="586"/>
      <c r="AG43" s="586"/>
      <c r="AH43" s="586"/>
      <c r="AI43" s="587">
        <v>0.0</v>
      </c>
      <c r="AJ43" s="587">
        <v>0.0</v>
      </c>
      <c r="AK43" s="587">
        <v>0.0</v>
      </c>
      <c r="AL43" s="587">
        <v>0.0</v>
      </c>
      <c r="AM43" s="587">
        <v>0.0</v>
      </c>
      <c r="AN43" s="587">
        <v>0.0</v>
      </c>
      <c r="AO43" s="587">
        <v>0.0</v>
      </c>
      <c r="AP43" s="587">
        <v>0.0</v>
      </c>
      <c r="AQ43" s="587">
        <v>0.0</v>
      </c>
      <c r="AR43" s="587">
        <v>0.0</v>
      </c>
      <c r="AS43" s="587">
        <v>0.0</v>
      </c>
      <c r="AT43" s="587">
        <v>0.0</v>
      </c>
      <c r="AU43" s="587">
        <v>0.0</v>
      </c>
      <c r="AV43" s="587">
        <v>0.0</v>
      </c>
      <c r="AW43" s="587">
        <v>0.0</v>
      </c>
      <c r="AX43" s="587">
        <v>0.0</v>
      </c>
      <c r="AY43" s="587">
        <v>0.0</v>
      </c>
      <c r="AZ43" s="587">
        <v>0.0</v>
      </c>
      <c r="BA43" s="587">
        <v>0.0</v>
      </c>
      <c r="BB43" s="587">
        <v>0.0</v>
      </c>
      <c r="BC43" s="587">
        <v>0.0</v>
      </c>
      <c r="BD43" s="587">
        <v>0.0</v>
      </c>
      <c r="BE43" s="587">
        <v>0.0</v>
      </c>
      <c r="BF43" s="587">
        <v>0.0</v>
      </c>
      <c r="BG43" s="587">
        <v>0.0</v>
      </c>
      <c r="BH43" s="587">
        <v>0.5955890673670794</v>
      </c>
      <c r="BI43" s="587">
        <v>0.5955890673670794</v>
      </c>
      <c r="BJ43" s="587">
        <v>0.5955890673670794</v>
      </c>
      <c r="BK43" s="587">
        <v>0.5955890673670794</v>
      </c>
      <c r="BL43" s="587">
        <v>1.7867672021012384</v>
      </c>
      <c r="BM43" s="587">
        <v>1.7867672021012384</v>
      </c>
      <c r="BN43" s="587">
        <v>2.9779453368353974</v>
      </c>
      <c r="BO43" s="587">
        <v>2.3823562694683176</v>
      </c>
      <c r="BP43" s="587">
        <v>2.3823562694683176</v>
      </c>
      <c r="BQ43" s="587">
        <v>2.9779453368353974</v>
      </c>
      <c r="BR43" s="587">
        <v>2.9779453368353974</v>
      </c>
      <c r="BS43" s="587">
        <v>1.7867672021012384</v>
      </c>
      <c r="BT43" s="587">
        <v>2.3823562694683176</v>
      </c>
      <c r="BU43" s="587">
        <v>2.9779453368353974</v>
      </c>
      <c r="BV43" s="587">
        <v>3.573534404202477</v>
      </c>
      <c r="BW43" s="587">
        <v>3.573534404202477</v>
      </c>
      <c r="BX43" s="587">
        <v>3.573534404202477</v>
      </c>
      <c r="BY43" s="587">
        <v>3.573534404202477</v>
      </c>
      <c r="BZ43" s="587">
        <v>5.360301606303715</v>
      </c>
      <c r="CA43" s="587">
        <v>5.360301606303715</v>
      </c>
      <c r="CB43" s="587">
        <v>4.169123471569556</v>
      </c>
      <c r="CC43" s="587">
        <v>4.169123471569556</v>
      </c>
      <c r="CD43" s="587">
        <v>4.764712538936635</v>
      </c>
      <c r="CE43" s="587">
        <v>4.764712538936635</v>
      </c>
      <c r="CF43" s="587">
        <v>5.360301606303715</v>
      </c>
      <c r="CG43" s="587">
        <v>4.169123471569556</v>
      </c>
      <c r="CH43" s="587">
        <v>3.573534404202477</v>
      </c>
      <c r="CI43" s="587">
        <v>4.764712538936635</v>
      </c>
      <c r="CJ43" s="587">
        <v>5.955890673670795</v>
      </c>
      <c r="CK43" s="587">
        <v>8.933836010506191</v>
      </c>
      <c r="CL43" s="587">
        <v>10.125014145240351</v>
      </c>
      <c r="CM43" s="587">
        <v>11.91178134734159</v>
      </c>
      <c r="CN43" s="587">
        <v>13.102959482075748</v>
      </c>
      <c r="CO43" s="587">
        <v>14.889726684176987</v>
      </c>
      <c r="CP43" s="587">
        <v>14.889726684176987</v>
      </c>
      <c r="CQ43" s="587">
        <v>13.102959482075748</v>
      </c>
      <c r="CR43" s="587">
        <v>10.125014145240351</v>
      </c>
      <c r="CS43" s="587">
        <v>10.125014145240351</v>
      </c>
      <c r="CT43" s="587">
        <v>8.933836010506191</v>
      </c>
      <c r="CU43" s="587">
        <v>12.507370414708669</v>
      </c>
      <c r="CV43" s="587">
        <v>10.72060321260743</v>
      </c>
      <c r="CW43" s="587">
        <v>9.52942507787327</v>
      </c>
      <c r="CX43" s="587">
        <v>10.72060321260743</v>
      </c>
      <c r="CY43" s="587">
        <v>10.125014145240351</v>
      </c>
      <c r="CZ43" s="587">
        <v>10.125014145240351</v>
      </c>
      <c r="DA43" s="587">
        <v>9.52942507787327</v>
      </c>
      <c r="DB43" s="587">
        <v>5.955890673670795</v>
      </c>
      <c r="DC43" s="587">
        <v>10.125014145240351</v>
      </c>
      <c r="DD43" s="587">
        <v>16.676493886278223</v>
      </c>
      <c r="DE43" s="587">
        <v>16.080904818911144</v>
      </c>
      <c r="DF43" s="587">
        <v>16.676493886278223</v>
      </c>
      <c r="DG43" s="587">
        <v>16.080904818911144</v>
      </c>
      <c r="DH43" s="587">
        <v>16.676493886278223</v>
      </c>
      <c r="DI43" s="587">
        <v>19.05885015574654</v>
      </c>
      <c r="DJ43" s="587">
        <v>18.46326108837946</v>
      </c>
      <c r="DK43" s="587">
        <v>14.889726684176987</v>
      </c>
      <c r="DL43" s="587">
        <v>16.676493886278223</v>
      </c>
      <c r="DM43" s="587">
        <v>23.2279736273161</v>
      </c>
      <c r="DN43" s="587">
        <v>26.801508031518576</v>
      </c>
      <c r="DO43" s="587">
        <v>27.992686166252735</v>
      </c>
      <c r="DP43" s="582">
        <v>25.014740829417338</v>
      </c>
      <c r="DQ43" s="582">
        <v>27.397097098885656</v>
      </c>
      <c r="DR43" s="582">
        <v>27.397097098885656</v>
      </c>
      <c r="DS43" s="582">
        <v>30.375042435721053</v>
      </c>
      <c r="DT43" s="582">
        <v>27.992686166252735</v>
      </c>
      <c r="DU43" s="582">
        <v>30.375042435721053</v>
      </c>
      <c r="DV43" s="582">
        <v>43.4780019177968</v>
      </c>
      <c r="DW43" s="582">
        <v>54.19860513040423</v>
      </c>
      <c r="DX43" s="582">
        <v>61.941263006176264</v>
      </c>
      <c r="DY43" s="582">
        <v>74.44863342088493</v>
      </c>
      <c r="DZ43" s="582">
        <v>78.02216782508741</v>
      </c>
      <c r="EA43" s="582">
        <v>82.19129129665697</v>
      </c>
      <c r="EB43" s="582">
        <v>82.78688036402404</v>
      </c>
      <c r="EC43" s="582">
        <v>78.6177568924545</v>
      </c>
      <c r="ED43" s="582">
        <v>77.42657875772032</v>
      </c>
      <c r="EE43" s="582">
        <v>82.19129129665697</v>
      </c>
      <c r="EF43" s="582">
        <v>73.85304435351784</v>
      </c>
      <c r="EG43" s="582">
        <v>78.6177568924545</v>
      </c>
      <c r="EH43" s="582">
        <v>74.44863342088493</v>
      </c>
      <c r="EI43" s="582">
        <v>75.63981155561909</v>
      </c>
      <c r="EJ43" s="582">
        <v>83.38246943139113</v>
      </c>
      <c r="EK43" s="582">
        <v>86.36041476822652</v>
      </c>
      <c r="EL43" s="582">
        <v>79.21334595982157</v>
      </c>
      <c r="EM43" s="582">
        <v>89.33836010506192</v>
      </c>
      <c r="EN43" s="582">
        <v>97.08101798083395</v>
      </c>
      <c r="EO43" s="582">
        <v>123.28693694498544</v>
      </c>
      <c r="EP43" s="582">
        <v>126.86047134918792</v>
      </c>
      <c r="EQ43" s="582">
        <v>138.17666362916242</v>
      </c>
      <c r="ER43" s="582">
        <v>135.19871829232704</v>
      </c>
      <c r="ES43" s="582">
        <v>138.17666362916242</v>
      </c>
      <c r="ET43" s="582">
        <v>131.62518388812455</v>
      </c>
      <c r="EU43" s="582">
        <v>145.32373243756737</v>
      </c>
      <c r="EV43" s="582">
        <v>139.96343083126368</v>
      </c>
      <c r="EW43" s="582">
        <v>143.53696523546614</v>
      </c>
      <c r="EX43" s="582">
        <v>126.86047134918792</v>
      </c>
      <c r="EY43" s="582">
        <v>121.50016974288421</v>
      </c>
      <c r="EZ43" s="582">
        <v>118.5222244060488</v>
      </c>
      <c r="FA43" s="582">
        <v>112.56633373237801</v>
      </c>
      <c r="FB43" s="582">
        <v>90.52953823979608</v>
      </c>
      <c r="FC43" s="582">
        <v>69.6839208819483</v>
      </c>
      <c r="FD43" s="582">
        <v>64.91920834301166</v>
      </c>
      <c r="FE43" s="582">
        <v>62.53685207354334</v>
      </c>
      <c r="FF43" s="582">
        <v>70.87509901668246</v>
      </c>
      <c r="FG43" s="582">
        <v>66.70597554511289</v>
      </c>
      <c r="FH43" s="582">
        <v>76.23540062298616</v>
      </c>
      <c r="FI43" s="582">
        <v>69.6839208819483</v>
      </c>
      <c r="FJ43" s="582">
        <v>69.08833181458121</v>
      </c>
      <c r="FK43" s="582">
        <v>67.89715367984705</v>
      </c>
      <c r="FL43" s="582">
        <v>64.91920834301166</v>
      </c>
      <c r="FM43" s="582">
        <v>57.77213953460671</v>
      </c>
      <c r="FN43" s="582">
        <v>55.98537233250547</v>
      </c>
      <c r="FO43" s="582">
        <v>44.07359098516388</v>
      </c>
      <c r="FP43" s="582">
        <v>48.24271445673344</v>
      </c>
      <c r="FR43" s="588">
        <f t="shared" si="2"/>
        <v>-0.3076923077</v>
      </c>
    </row>
    <row r="44">
      <c r="A44" s="5">
        <f t="shared" si="1"/>
        <v>41</v>
      </c>
      <c r="B44" s="599" t="s">
        <v>153</v>
      </c>
      <c r="C44" s="307">
        <v>159954.0</v>
      </c>
      <c r="D44" s="479"/>
      <c r="E44" s="479"/>
      <c r="F44" s="479"/>
      <c r="G44" s="479"/>
      <c r="H44" s="479"/>
      <c r="I44" s="479"/>
      <c r="J44" s="585"/>
      <c r="K44" s="585"/>
      <c r="L44" s="585"/>
      <c r="M44" s="585"/>
      <c r="N44" s="585"/>
      <c r="O44" s="585"/>
      <c r="P44" s="585"/>
      <c r="Q44" s="585"/>
      <c r="R44" s="586"/>
      <c r="S44" s="586"/>
      <c r="T44" s="586"/>
      <c r="U44" s="586"/>
      <c r="V44" s="586"/>
      <c r="W44" s="586"/>
      <c r="X44" s="586"/>
      <c r="Y44" s="586"/>
      <c r="Z44" s="586"/>
      <c r="AA44" s="586"/>
      <c r="AB44" s="586"/>
      <c r="AC44" s="586"/>
      <c r="AD44" s="586"/>
      <c r="AE44" s="586"/>
      <c r="AF44" s="586"/>
      <c r="AG44" s="586"/>
      <c r="AH44" s="586"/>
      <c r="AI44" s="587">
        <v>0.0</v>
      </c>
      <c r="AJ44" s="587">
        <v>0.0</v>
      </c>
      <c r="AK44" s="587">
        <v>0.0</v>
      </c>
      <c r="AL44" s="587">
        <v>0.0</v>
      </c>
      <c r="AM44" s="587">
        <v>0.0</v>
      </c>
      <c r="AN44" s="587">
        <v>0.0</v>
      </c>
      <c r="AO44" s="587">
        <v>0.0</v>
      </c>
      <c r="AP44" s="587">
        <v>0.0</v>
      </c>
      <c r="AQ44" s="587">
        <v>0.0</v>
      </c>
      <c r="AR44" s="587">
        <v>0.0</v>
      </c>
      <c r="AS44" s="587">
        <v>0.0</v>
      </c>
      <c r="AT44" s="587">
        <v>0.0</v>
      </c>
      <c r="AU44" s="587">
        <v>0.0</v>
      </c>
      <c r="AV44" s="587">
        <v>0.0</v>
      </c>
      <c r="AW44" s="587">
        <v>0.0</v>
      </c>
      <c r="AX44" s="587">
        <v>0.0</v>
      </c>
      <c r="AY44" s="587">
        <v>0.0</v>
      </c>
      <c r="AZ44" s="587">
        <v>0.0</v>
      </c>
      <c r="BA44" s="587">
        <v>0.0</v>
      </c>
      <c r="BB44" s="587">
        <v>0.0</v>
      </c>
      <c r="BC44" s="587">
        <v>0.0</v>
      </c>
      <c r="BD44" s="587">
        <v>0.0</v>
      </c>
      <c r="BE44" s="587">
        <v>0.0</v>
      </c>
      <c r="BF44" s="587">
        <v>0.0</v>
      </c>
      <c r="BG44" s="587">
        <v>0.0</v>
      </c>
      <c r="BH44" s="587">
        <v>0.0</v>
      </c>
      <c r="BI44" s="587">
        <v>0.0</v>
      </c>
      <c r="BJ44" s="587">
        <v>0.0</v>
      </c>
      <c r="BK44" s="587">
        <v>0.0</v>
      </c>
      <c r="BL44" s="587">
        <v>0.6251797391750128</v>
      </c>
      <c r="BM44" s="587">
        <v>0.6251797391750128</v>
      </c>
      <c r="BN44" s="587">
        <v>0.6251797391750128</v>
      </c>
      <c r="BO44" s="587">
        <v>0.6251797391750128</v>
      </c>
      <c r="BP44" s="587">
        <v>0.6251797391750128</v>
      </c>
      <c r="BQ44" s="587">
        <v>0.6251797391750128</v>
      </c>
      <c r="BR44" s="587">
        <v>0.6251797391750128</v>
      </c>
      <c r="BS44" s="587">
        <v>1.8755392175250385</v>
      </c>
      <c r="BT44" s="587">
        <v>2.500718956700051</v>
      </c>
      <c r="BU44" s="587">
        <v>3.125898695875064</v>
      </c>
      <c r="BV44" s="587">
        <v>3.125898695875064</v>
      </c>
      <c r="BW44" s="587">
        <v>3.751078435050077</v>
      </c>
      <c r="BX44" s="587">
        <v>4.3762581742250894</v>
      </c>
      <c r="BY44" s="587">
        <v>4.3762581742250894</v>
      </c>
      <c r="BZ44" s="587">
        <v>2.500718956700051</v>
      </c>
      <c r="CA44" s="587">
        <v>2.500718956700051</v>
      </c>
      <c r="CB44" s="587">
        <v>1.8755392175250385</v>
      </c>
      <c r="CC44" s="587">
        <v>1.8755392175250385</v>
      </c>
      <c r="CD44" s="587">
        <v>2.500718956700051</v>
      </c>
      <c r="CE44" s="587">
        <v>1.8755392175250385</v>
      </c>
      <c r="CF44" s="587">
        <v>5.001437913400102</v>
      </c>
      <c r="CG44" s="587">
        <v>5.001437913400102</v>
      </c>
      <c r="CH44" s="587">
        <v>5.626617652575115</v>
      </c>
      <c r="CI44" s="587">
        <v>6.251797391750128</v>
      </c>
      <c r="CJ44" s="587">
        <v>6.251797391750128</v>
      </c>
      <c r="CK44" s="587">
        <v>5.001437913400102</v>
      </c>
      <c r="CL44" s="587">
        <v>5.001437913400102</v>
      </c>
      <c r="CM44" s="587">
        <v>3.751078435050077</v>
      </c>
      <c r="CN44" s="587">
        <v>5.001437913400102</v>
      </c>
      <c r="CO44" s="587">
        <v>3.751078435050077</v>
      </c>
      <c r="CP44" s="587">
        <v>3.125898695875064</v>
      </c>
      <c r="CQ44" s="587">
        <v>3.125898695875064</v>
      </c>
      <c r="CR44" s="587">
        <v>3.751078435050077</v>
      </c>
      <c r="CS44" s="587">
        <v>3.751078435050077</v>
      </c>
      <c r="CT44" s="587">
        <v>1.8755392175250385</v>
      </c>
      <c r="CU44" s="587">
        <v>0.6251797391750128</v>
      </c>
      <c r="CV44" s="587">
        <v>0.6251797391750128</v>
      </c>
      <c r="CW44" s="587">
        <v>1.8755392175250385</v>
      </c>
      <c r="CX44" s="587">
        <v>1.8755392175250385</v>
      </c>
      <c r="CY44" s="587">
        <v>1.2503594783500256</v>
      </c>
      <c r="CZ44" s="587">
        <v>1.8755392175250385</v>
      </c>
      <c r="DA44" s="587">
        <v>1.8755392175250385</v>
      </c>
      <c r="DB44" s="587">
        <v>2.500718956700051</v>
      </c>
      <c r="DC44" s="587">
        <v>2.500718956700051</v>
      </c>
      <c r="DD44" s="587">
        <v>1.8755392175250385</v>
      </c>
      <c r="DE44" s="587">
        <v>1.8755392175250385</v>
      </c>
      <c r="DF44" s="587">
        <v>1.8755392175250385</v>
      </c>
      <c r="DG44" s="587">
        <v>1.2503594783500256</v>
      </c>
      <c r="DH44" s="587">
        <v>1.2503594783500256</v>
      </c>
      <c r="DI44" s="587">
        <v>1.2503594783500256</v>
      </c>
      <c r="DJ44" s="587">
        <v>1.2503594783500256</v>
      </c>
      <c r="DK44" s="587">
        <v>0.6251797391750128</v>
      </c>
      <c r="DL44" s="587">
        <v>1.2503594783500256</v>
      </c>
      <c r="DM44" s="587">
        <v>1.2503594783500256</v>
      </c>
      <c r="DN44" s="587">
        <v>1.8755392175250385</v>
      </c>
      <c r="DO44" s="587">
        <v>1.8755392175250385</v>
      </c>
      <c r="DP44" s="582">
        <v>1.8755392175250385</v>
      </c>
      <c r="DQ44" s="582">
        <v>1.8755392175250385</v>
      </c>
      <c r="DR44" s="582">
        <v>2.500718956700051</v>
      </c>
      <c r="DS44" s="582">
        <v>1.8755392175250385</v>
      </c>
      <c r="DT44" s="582">
        <v>1.8755392175250385</v>
      </c>
      <c r="DU44" s="582">
        <v>1.8755392175250385</v>
      </c>
      <c r="DV44" s="582">
        <v>1.8755392175250385</v>
      </c>
      <c r="DW44" s="582">
        <v>1.2503594783500256</v>
      </c>
      <c r="DX44" s="582">
        <v>1.2503594783500256</v>
      </c>
      <c r="DY44" s="582">
        <v>0.6251797391750128</v>
      </c>
      <c r="DZ44" s="582">
        <v>0.6251797391750128</v>
      </c>
      <c r="EA44" s="582">
        <v>0.6251797391750128</v>
      </c>
      <c r="EB44" s="582">
        <v>0.0</v>
      </c>
      <c r="EC44" s="582">
        <v>0.0</v>
      </c>
      <c r="ED44" s="582">
        <v>0.0</v>
      </c>
      <c r="EE44" s="582">
        <v>1.8755392175250385</v>
      </c>
      <c r="EF44" s="582">
        <v>2.500718956700051</v>
      </c>
      <c r="EG44" s="582">
        <v>3.125898695875064</v>
      </c>
      <c r="EH44" s="582">
        <v>5.626617652575115</v>
      </c>
      <c r="EI44" s="582">
        <v>7.502156870100154</v>
      </c>
      <c r="EJ44" s="582">
        <v>10.002875826800205</v>
      </c>
      <c r="EK44" s="582">
        <v>15.62949347937532</v>
      </c>
      <c r="EL44" s="582">
        <v>18.755392175250385</v>
      </c>
      <c r="EM44" s="582">
        <v>25.632369306175526</v>
      </c>
      <c r="EN44" s="582">
        <v>26.25754904535054</v>
      </c>
      <c r="EO44" s="582">
        <v>31.25898695875064</v>
      </c>
      <c r="EP44" s="582">
        <v>33.759705915450695</v>
      </c>
      <c r="EQ44" s="582">
        <v>37.51078435050077</v>
      </c>
      <c r="ER44" s="582">
        <v>50.63955887317604</v>
      </c>
      <c r="ES44" s="582">
        <v>69.39495104842642</v>
      </c>
      <c r="ET44" s="582">
        <v>66.89423209172638</v>
      </c>
      <c r="EU44" s="582">
        <v>68.76977130925141</v>
      </c>
      <c r="EV44" s="582">
        <v>70.02013078760143</v>
      </c>
      <c r="EW44" s="582">
        <v>97.528039311302</v>
      </c>
      <c r="EX44" s="582">
        <v>110.65681383397727</v>
      </c>
      <c r="EY44" s="582">
        <v>113.15753279067732</v>
      </c>
      <c r="EZ44" s="582">
        <v>110.03163409480226</v>
      </c>
      <c r="FA44" s="582">
        <v>109.40645435562725</v>
      </c>
      <c r="FB44" s="582">
        <v>110.03163409480226</v>
      </c>
      <c r="FC44" s="582">
        <v>105.03019618140216</v>
      </c>
      <c r="FD44" s="582">
        <v>81.27336609275167</v>
      </c>
      <c r="FE44" s="582">
        <v>67.51941183090139</v>
      </c>
      <c r="FF44" s="582">
        <v>56.891356264926166</v>
      </c>
      <c r="FG44" s="582">
        <v>46.26330069895095</v>
      </c>
      <c r="FH44" s="582">
        <v>46.26330069895095</v>
      </c>
      <c r="FI44" s="582">
        <v>44.38776148142591</v>
      </c>
      <c r="FJ44" s="582">
        <v>48.764019655651</v>
      </c>
      <c r="FK44" s="582">
        <v>47.51366017730098</v>
      </c>
      <c r="FL44" s="582">
        <v>51.88991835152606</v>
      </c>
      <c r="FM44" s="582">
        <v>48.764019655651</v>
      </c>
      <c r="FN44" s="582">
        <v>44.38776148142591</v>
      </c>
      <c r="FO44" s="582">
        <v>48.764019655651</v>
      </c>
      <c r="FP44" s="582">
        <v>48.13883991647599</v>
      </c>
      <c r="FR44" s="588">
        <f t="shared" si="2"/>
        <v>0.08450704225</v>
      </c>
    </row>
    <row r="45">
      <c r="A45" s="5">
        <f t="shared" si="1"/>
        <v>42</v>
      </c>
      <c r="B45" s="599" t="s">
        <v>105</v>
      </c>
      <c r="C45" s="307">
        <v>86685.0</v>
      </c>
      <c r="D45" s="479"/>
      <c r="E45" s="479"/>
      <c r="F45" s="479"/>
      <c r="G45" s="479"/>
      <c r="H45" s="479"/>
      <c r="I45" s="479"/>
      <c r="J45" s="585"/>
      <c r="K45" s="585"/>
      <c r="L45" s="585"/>
      <c r="M45" s="585"/>
      <c r="N45" s="585"/>
      <c r="O45" s="585"/>
      <c r="P45" s="585"/>
      <c r="Q45" s="585"/>
      <c r="R45" s="586"/>
      <c r="S45" s="586"/>
      <c r="T45" s="586"/>
      <c r="U45" s="586"/>
      <c r="V45" s="586"/>
      <c r="W45" s="586"/>
      <c r="X45" s="586"/>
      <c r="Y45" s="586"/>
      <c r="Z45" s="586"/>
      <c r="AA45" s="586"/>
      <c r="AB45" s="586"/>
      <c r="AC45" s="586"/>
      <c r="AD45" s="586"/>
      <c r="AE45" s="586"/>
      <c r="AF45" s="586"/>
      <c r="AG45" s="586"/>
      <c r="AH45" s="586"/>
      <c r="AI45" s="587">
        <v>0.0</v>
      </c>
      <c r="AJ45" s="587">
        <v>0.0</v>
      </c>
      <c r="AK45" s="587">
        <v>0.0</v>
      </c>
      <c r="AL45" s="587">
        <v>0.0</v>
      </c>
      <c r="AM45" s="587">
        <v>0.0</v>
      </c>
      <c r="AN45" s="587">
        <v>0.0</v>
      </c>
      <c r="AO45" s="587">
        <v>0.0</v>
      </c>
      <c r="AP45" s="587">
        <v>0.0</v>
      </c>
      <c r="AQ45" s="587">
        <v>0.0</v>
      </c>
      <c r="AR45" s="587">
        <v>0.0</v>
      </c>
      <c r="AS45" s="587">
        <v>0.0</v>
      </c>
      <c r="AT45" s="587">
        <v>0.0</v>
      </c>
      <c r="AU45" s="587">
        <v>0.0</v>
      </c>
      <c r="AV45" s="587">
        <v>0.0</v>
      </c>
      <c r="AW45" s="587">
        <v>0.0</v>
      </c>
      <c r="AX45" s="587">
        <v>0.0</v>
      </c>
      <c r="AY45" s="587">
        <v>0.0</v>
      </c>
      <c r="AZ45" s="587">
        <v>0.0</v>
      </c>
      <c r="BA45" s="587">
        <v>0.0</v>
      </c>
      <c r="BB45" s="587">
        <v>0.0</v>
      </c>
      <c r="BC45" s="587">
        <v>0.0</v>
      </c>
      <c r="BD45" s="587">
        <v>0.0</v>
      </c>
      <c r="BE45" s="587">
        <v>0.0</v>
      </c>
      <c r="BF45" s="587">
        <v>0.0</v>
      </c>
      <c r="BG45" s="587">
        <v>0.0</v>
      </c>
      <c r="BH45" s="587">
        <v>1.1536021226279056</v>
      </c>
      <c r="BI45" s="587">
        <v>1.1536021226279056</v>
      </c>
      <c r="BJ45" s="587">
        <v>2.3072042452558112</v>
      </c>
      <c r="BK45" s="587">
        <v>3.4608063678837166</v>
      </c>
      <c r="BL45" s="587">
        <v>3.4608063678837166</v>
      </c>
      <c r="BM45" s="587">
        <v>3.4608063678837166</v>
      </c>
      <c r="BN45" s="587">
        <v>3.4608063678837166</v>
      </c>
      <c r="BO45" s="587">
        <v>2.3072042452558112</v>
      </c>
      <c r="BP45" s="587">
        <v>2.3072042452558112</v>
      </c>
      <c r="BQ45" s="587">
        <v>1.1536021226279056</v>
      </c>
      <c r="BR45" s="587">
        <v>2.3072042452558112</v>
      </c>
      <c r="BS45" s="587">
        <v>2.3072042452558112</v>
      </c>
      <c r="BT45" s="587">
        <v>2.3072042452558112</v>
      </c>
      <c r="BU45" s="587">
        <v>2.3072042452558112</v>
      </c>
      <c r="BV45" s="587">
        <v>3.4608063678837166</v>
      </c>
      <c r="BW45" s="587">
        <v>6.921612735767433</v>
      </c>
      <c r="BX45" s="587">
        <v>6.921612735767433</v>
      </c>
      <c r="BY45" s="587">
        <v>4.6144084905116225</v>
      </c>
      <c r="BZ45" s="587">
        <v>4.6144084905116225</v>
      </c>
      <c r="CA45" s="587">
        <v>5.768010613139528</v>
      </c>
      <c r="CB45" s="587">
        <v>5.768010613139528</v>
      </c>
      <c r="CC45" s="587">
        <v>4.6144084905116225</v>
      </c>
      <c r="CD45" s="587">
        <v>1.1536021226279056</v>
      </c>
      <c r="CE45" s="587">
        <v>1.1536021226279056</v>
      </c>
      <c r="CF45" s="587">
        <v>1.1536021226279056</v>
      </c>
      <c r="CG45" s="587">
        <v>1.1536021226279056</v>
      </c>
      <c r="CH45" s="587">
        <v>0.0</v>
      </c>
      <c r="CI45" s="587">
        <v>0.0</v>
      </c>
      <c r="CJ45" s="587">
        <v>0.0</v>
      </c>
      <c r="CK45" s="587">
        <v>0.0</v>
      </c>
      <c r="CL45" s="587">
        <v>0.0</v>
      </c>
      <c r="CM45" s="587">
        <v>0.0</v>
      </c>
      <c r="CN45" s="587">
        <v>0.0</v>
      </c>
      <c r="CO45" s="587">
        <v>1.1536021226279056</v>
      </c>
      <c r="CP45" s="587">
        <v>1.1536021226279056</v>
      </c>
      <c r="CQ45" s="587">
        <v>1.1536021226279056</v>
      </c>
      <c r="CR45" s="587">
        <v>1.1536021226279056</v>
      </c>
      <c r="CS45" s="587">
        <v>1.1536021226279056</v>
      </c>
      <c r="CT45" s="587">
        <v>1.1536021226279056</v>
      </c>
      <c r="CU45" s="587">
        <v>1.1536021226279056</v>
      </c>
      <c r="CV45" s="587">
        <v>0.0</v>
      </c>
      <c r="CW45" s="587">
        <v>0.0</v>
      </c>
      <c r="CX45" s="587">
        <v>0.0</v>
      </c>
      <c r="CY45" s="587">
        <v>1.1536021226279056</v>
      </c>
      <c r="CZ45" s="587">
        <v>1.1536021226279056</v>
      </c>
      <c r="DA45" s="587">
        <v>1.1536021226279056</v>
      </c>
      <c r="DB45" s="587">
        <v>1.1536021226279056</v>
      </c>
      <c r="DC45" s="587">
        <v>1.1536021226279056</v>
      </c>
      <c r="DD45" s="587">
        <v>1.1536021226279056</v>
      </c>
      <c r="DE45" s="587">
        <v>1.1536021226279056</v>
      </c>
      <c r="DF45" s="587">
        <v>5.768010613139528</v>
      </c>
      <c r="DG45" s="587">
        <v>5.768010613139528</v>
      </c>
      <c r="DH45" s="587">
        <v>5.768010613139528</v>
      </c>
      <c r="DI45" s="587">
        <v>5.768010613139528</v>
      </c>
      <c r="DJ45" s="587">
        <v>5.768010613139528</v>
      </c>
      <c r="DK45" s="587">
        <v>5.768010613139528</v>
      </c>
      <c r="DL45" s="587">
        <v>5.768010613139528</v>
      </c>
      <c r="DM45" s="587">
        <v>0.0</v>
      </c>
      <c r="DN45" s="587">
        <v>0.0</v>
      </c>
      <c r="DO45" s="587">
        <v>1.1536021226279056</v>
      </c>
      <c r="DP45" s="582">
        <v>1.1536021226279056</v>
      </c>
      <c r="DQ45" s="582">
        <v>1.1536021226279056</v>
      </c>
      <c r="DR45" s="582">
        <v>1.1536021226279056</v>
      </c>
      <c r="DS45" s="582">
        <v>3.4608063678837166</v>
      </c>
      <c r="DT45" s="582">
        <v>3.4608063678837166</v>
      </c>
      <c r="DU45" s="582">
        <v>3.4608063678837166</v>
      </c>
      <c r="DV45" s="582">
        <v>2.3072042452558112</v>
      </c>
      <c r="DW45" s="582">
        <v>2.3072042452558112</v>
      </c>
      <c r="DX45" s="582">
        <v>3.4608063678837166</v>
      </c>
      <c r="DY45" s="582">
        <v>3.4608063678837166</v>
      </c>
      <c r="DZ45" s="582">
        <v>1.1536021226279056</v>
      </c>
      <c r="EA45" s="582">
        <v>1.1536021226279056</v>
      </c>
      <c r="EB45" s="582">
        <v>1.1536021226279056</v>
      </c>
      <c r="EC45" s="582">
        <v>1.1536021226279056</v>
      </c>
      <c r="ED45" s="582">
        <v>1.1536021226279056</v>
      </c>
      <c r="EE45" s="582">
        <v>0.0</v>
      </c>
      <c r="EF45" s="582">
        <v>0.0</v>
      </c>
      <c r="EG45" s="582">
        <v>0.0</v>
      </c>
      <c r="EH45" s="582">
        <v>0.0</v>
      </c>
      <c r="EI45" s="582">
        <v>0.0</v>
      </c>
      <c r="EJ45" s="582">
        <v>0.0</v>
      </c>
      <c r="EK45" s="582">
        <v>3.4608063678837166</v>
      </c>
      <c r="EL45" s="582">
        <v>3.4608063678837166</v>
      </c>
      <c r="EM45" s="582">
        <v>10.38241910365115</v>
      </c>
      <c r="EN45" s="582">
        <v>10.38241910365115</v>
      </c>
      <c r="EO45" s="582">
        <v>16.15042971679068</v>
      </c>
      <c r="EP45" s="582">
        <v>19.611236084674395</v>
      </c>
      <c r="EQ45" s="582">
        <v>25.379246697813922</v>
      </c>
      <c r="ER45" s="582">
        <v>25.379246697813922</v>
      </c>
      <c r="ES45" s="582">
        <v>27.686450943069733</v>
      </c>
      <c r="ET45" s="582">
        <v>29.993655188325548</v>
      </c>
      <c r="EU45" s="582">
        <v>40.3760742919767</v>
      </c>
      <c r="EV45" s="582">
        <v>36.91526792409298</v>
      </c>
      <c r="EW45" s="582">
        <v>38.06887004672089</v>
      </c>
      <c r="EX45" s="582">
        <v>50.758493395627845</v>
      </c>
      <c r="EY45" s="582">
        <v>50.758493395627845</v>
      </c>
      <c r="EZ45" s="582">
        <v>54.219299763511565</v>
      </c>
      <c r="FA45" s="582">
        <v>46.14408490511622</v>
      </c>
      <c r="FB45" s="582">
        <v>35.76166580146507</v>
      </c>
      <c r="FC45" s="582">
        <v>41.5296764146046</v>
      </c>
      <c r="FD45" s="582">
        <v>44.99048278248832</v>
      </c>
      <c r="FE45" s="582">
        <v>34.60806367883717</v>
      </c>
      <c r="FF45" s="582">
        <v>35.76166580146507</v>
      </c>
      <c r="FG45" s="582">
        <v>38.06887004672089</v>
      </c>
      <c r="FH45" s="582">
        <v>51.912095518255754</v>
      </c>
      <c r="FI45" s="582">
        <v>56.526504008767375</v>
      </c>
      <c r="FJ45" s="582">
        <v>49.60489127299994</v>
      </c>
      <c r="FK45" s="582">
        <v>43.83688065986041</v>
      </c>
      <c r="FL45" s="582">
        <v>49.60489127299994</v>
      </c>
      <c r="FM45" s="582">
        <v>61.140912499279</v>
      </c>
      <c r="FN45" s="582">
        <v>59.987310376651095</v>
      </c>
      <c r="FO45" s="582">
        <v>48.451289150372034</v>
      </c>
      <c r="FP45" s="582">
        <v>46.14408490511622</v>
      </c>
      <c r="FR45" s="588">
        <f t="shared" si="2"/>
        <v>-0.1836734694</v>
      </c>
    </row>
    <row r="46">
      <c r="A46" s="5">
        <f t="shared" si="1"/>
        <v>43</v>
      </c>
      <c r="B46" s="599" t="s">
        <v>158</v>
      </c>
      <c r="C46" s="307">
        <v>85609.0</v>
      </c>
      <c r="D46" s="479"/>
      <c r="E46" s="479"/>
      <c r="F46" s="479"/>
      <c r="G46" s="479"/>
      <c r="H46" s="479"/>
      <c r="I46" s="479"/>
      <c r="J46" s="585"/>
      <c r="K46" s="585"/>
      <c r="L46" s="585"/>
      <c r="M46" s="585"/>
      <c r="N46" s="585"/>
      <c r="O46" s="585"/>
      <c r="P46" s="585"/>
      <c r="Q46" s="585"/>
      <c r="R46" s="586"/>
      <c r="S46" s="586"/>
      <c r="T46" s="586"/>
      <c r="U46" s="586"/>
      <c r="V46" s="586"/>
      <c r="W46" s="586"/>
      <c r="X46" s="586"/>
      <c r="Y46" s="586"/>
      <c r="Z46" s="586"/>
      <c r="AA46" s="586"/>
      <c r="AB46" s="586"/>
      <c r="AC46" s="586"/>
      <c r="AD46" s="586"/>
      <c r="AE46" s="586"/>
      <c r="AF46" s="586"/>
      <c r="AG46" s="586"/>
      <c r="AH46" s="586"/>
      <c r="AI46" s="587">
        <v>0.0</v>
      </c>
      <c r="AJ46" s="587">
        <v>0.0</v>
      </c>
      <c r="AK46" s="587">
        <v>0.0</v>
      </c>
      <c r="AL46" s="587">
        <v>0.0</v>
      </c>
      <c r="AM46" s="587">
        <v>0.0</v>
      </c>
      <c r="AN46" s="587">
        <v>0.0</v>
      </c>
      <c r="AO46" s="587">
        <v>0.0</v>
      </c>
      <c r="AP46" s="587">
        <v>0.0</v>
      </c>
      <c r="AQ46" s="587">
        <v>0.0</v>
      </c>
      <c r="AR46" s="587">
        <v>0.0</v>
      </c>
      <c r="AS46" s="587">
        <v>0.0</v>
      </c>
      <c r="AT46" s="587">
        <v>0.0</v>
      </c>
      <c r="AU46" s="587">
        <v>0.0</v>
      </c>
      <c r="AV46" s="587">
        <v>0.0</v>
      </c>
      <c r="AW46" s="587">
        <v>0.0</v>
      </c>
      <c r="AX46" s="587">
        <v>0.0</v>
      </c>
      <c r="AY46" s="587">
        <v>0.0</v>
      </c>
      <c r="AZ46" s="587">
        <v>1.168101484656987</v>
      </c>
      <c r="BA46" s="587">
        <v>1.168101484656987</v>
      </c>
      <c r="BB46" s="587">
        <v>1.168101484656987</v>
      </c>
      <c r="BC46" s="587">
        <v>1.168101484656987</v>
      </c>
      <c r="BD46" s="587">
        <v>1.168101484656987</v>
      </c>
      <c r="BE46" s="587">
        <v>1.168101484656987</v>
      </c>
      <c r="BF46" s="587">
        <v>1.168101484656987</v>
      </c>
      <c r="BG46" s="587">
        <v>0.0</v>
      </c>
      <c r="BH46" s="587">
        <v>0.0</v>
      </c>
      <c r="BI46" s="587">
        <v>0.0</v>
      </c>
      <c r="BJ46" s="587">
        <v>0.0</v>
      </c>
      <c r="BK46" s="587">
        <v>0.0</v>
      </c>
      <c r="BL46" s="587">
        <v>0.0</v>
      </c>
      <c r="BM46" s="587">
        <v>0.0</v>
      </c>
      <c r="BN46" s="587">
        <v>0.0</v>
      </c>
      <c r="BO46" s="587">
        <v>0.0</v>
      </c>
      <c r="BP46" s="587">
        <v>0.0</v>
      </c>
      <c r="BQ46" s="587">
        <v>0.0</v>
      </c>
      <c r="BR46" s="587">
        <v>0.0</v>
      </c>
      <c r="BS46" s="587">
        <v>0.0</v>
      </c>
      <c r="BT46" s="587">
        <v>0.0</v>
      </c>
      <c r="BU46" s="587">
        <v>1.168101484656987</v>
      </c>
      <c r="BV46" s="587">
        <v>2.336202969313974</v>
      </c>
      <c r="BW46" s="587">
        <v>4.672405938627948</v>
      </c>
      <c r="BX46" s="587">
        <v>4.672405938627948</v>
      </c>
      <c r="BY46" s="587">
        <v>7.008608907941922</v>
      </c>
      <c r="BZ46" s="587">
        <v>8.176710392598908</v>
      </c>
      <c r="CA46" s="587">
        <v>9.344811877255896</v>
      </c>
      <c r="CB46" s="587">
        <v>9.344811877255896</v>
      </c>
      <c r="CC46" s="587">
        <v>8.176710392598908</v>
      </c>
      <c r="CD46" s="587">
        <v>5.840507423284935</v>
      </c>
      <c r="CE46" s="587">
        <v>7.008608907941922</v>
      </c>
      <c r="CF46" s="587">
        <v>8.176710392598908</v>
      </c>
      <c r="CG46" s="587">
        <v>9.344811877255896</v>
      </c>
      <c r="CH46" s="587">
        <v>10.512913361912883</v>
      </c>
      <c r="CI46" s="587">
        <v>10.512913361912883</v>
      </c>
      <c r="CJ46" s="587">
        <v>11.68101484656987</v>
      </c>
      <c r="CK46" s="587">
        <v>11.68101484656987</v>
      </c>
      <c r="CL46" s="587">
        <v>10.512913361912883</v>
      </c>
      <c r="CM46" s="587">
        <v>8.176710392598908</v>
      </c>
      <c r="CN46" s="587">
        <v>9.344811877255896</v>
      </c>
      <c r="CO46" s="587">
        <v>8.176710392598908</v>
      </c>
      <c r="CP46" s="587">
        <v>7.008608907941922</v>
      </c>
      <c r="CQ46" s="587">
        <v>7.008608907941922</v>
      </c>
      <c r="CR46" s="587">
        <v>7.008608907941922</v>
      </c>
      <c r="CS46" s="587">
        <v>7.008608907941922</v>
      </c>
      <c r="CT46" s="587">
        <v>7.008608907941922</v>
      </c>
      <c r="CU46" s="587">
        <v>4.672405938627948</v>
      </c>
      <c r="CV46" s="587">
        <v>7.008608907941922</v>
      </c>
      <c r="CW46" s="587">
        <v>11.68101484656987</v>
      </c>
      <c r="CX46" s="587">
        <v>10.512913361912883</v>
      </c>
      <c r="CY46" s="587">
        <v>10.512913361912883</v>
      </c>
      <c r="CZ46" s="587">
        <v>14.017217815883845</v>
      </c>
      <c r="DA46" s="587">
        <v>14.017217815883845</v>
      </c>
      <c r="DB46" s="587">
        <v>14.017217815883845</v>
      </c>
      <c r="DC46" s="587">
        <v>10.512913361912883</v>
      </c>
      <c r="DD46" s="587">
        <v>8.176710392598908</v>
      </c>
      <c r="DE46" s="587">
        <v>8.176710392598908</v>
      </c>
      <c r="DF46" s="587">
        <v>9.344811877255896</v>
      </c>
      <c r="DG46" s="587">
        <v>7.008608907941922</v>
      </c>
      <c r="DH46" s="587">
        <v>7.008608907941922</v>
      </c>
      <c r="DI46" s="587">
        <v>5.840507423284935</v>
      </c>
      <c r="DJ46" s="587">
        <v>5.840507423284935</v>
      </c>
      <c r="DK46" s="587">
        <v>3.504304453970961</v>
      </c>
      <c r="DL46" s="587">
        <v>3.504304453970961</v>
      </c>
      <c r="DM46" s="587">
        <v>2.336202969313974</v>
      </c>
      <c r="DN46" s="587">
        <v>1.168101484656987</v>
      </c>
      <c r="DO46" s="587">
        <v>0.0</v>
      </c>
      <c r="DP46" s="582">
        <v>0.0</v>
      </c>
      <c r="DQ46" s="582">
        <v>0.0</v>
      </c>
      <c r="DR46" s="582">
        <v>0.0</v>
      </c>
      <c r="DS46" s="582">
        <v>0.0</v>
      </c>
      <c r="DT46" s="582">
        <v>0.0</v>
      </c>
      <c r="DU46" s="582">
        <v>0.0</v>
      </c>
      <c r="DV46" s="582">
        <v>0.0</v>
      </c>
      <c r="DW46" s="582">
        <v>2.336202969313974</v>
      </c>
      <c r="DX46" s="582">
        <v>3.504304453970961</v>
      </c>
      <c r="DY46" s="582">
        <v>4.672405938627948</v>
      </c>
      <c r="DZ46" s="582">
        <v>4.672405938627948</v>
      </c>
      <c r="EA46" s="582">
        <v>4.672405938627948</v>
      </c>
      <c r="EB46" s="582">
        <v>4.672405938627948</v>
      </c>
      <c r="EC46" s="582">
        <v>4.672405938627948</v>
      </c>
      <c r="ED46" s="582">
        <v>2.336202969313974</v>
      </c>
      <c r="EE46" s="582">
        <v>2.336202969313974</v>
      </c>
      <c r="EF46" s="582">
        <v>2.336202969313974</v>
      </c>
      <c r="EG46" s="582">
        <v>3.504304453970961</v>
      </c>
      <c r="EH46" s="582">
        <v>3.504304453970961</v>
      </c>
      <c r="EI46" s="582">
        <v>4.672405938627948</v>
      </c>
      <c r="EJ46" s="582">
        <v>7.008608907941922</v>
      </c>
      <c r="EK46" s="582">
        <v>11.68101484656987</v>
      </c>
      <c r="EL46" s="582">
        <v>12.849116331226856</v>
      </c>
      <c r="EM46" s="582">
        <v>11.68101484656987</v>
      </c>
      <c r="EN46" s="582">
        <v>10.512913361912883</v>
      </c>
      <c r="EO46" s="582">
        <v>11.68101484656987</v>
      </c>
      <c r="EP46" s="582">
        <v>10.512913361912883</v>
      </c>
      <c r="EQ46" s="582">
        <v>8.176710392598908</v>
      </c>
      <c r="ER46" s="582">
        <v>5.840507423284935</v>
      </c>
      <c r="ES46" s="582">
        <v>4.672405938627948</v>
      </c>
      <c r="ET46" s="582">
        <v>7.008608907941922</v>
      </c>
      <c r="EU46" s="582">
        <v>10.512913361912883</v>
      </c>
      <c r="EV46" s="582">
        <v>10.512913361912883</v>
      </c>
      <c r="EW46" s="582">
        <v>11.68101484656987</v>
      </c>
      <c r="EX46" s="582">
        <v>16.353420785197816</v>
      </c>
      <c r="EY46" s="582">
        <v>21.025826723825766</v>
      </c>
      <c r="EZ46" s="582">
        <v>31.53874008573865</v>
      </c>
      <c r="FA46" s="582">
        <v>32.70684157039563</v>
      </c>
      <c r="FB46" s="582">
        <v>30.370638601081662</v>
      </c>
      <c r="FC46" s="582">
        <v>29.202537116424676</v>
      </c>
      <c r="FD46" s="582">
        <v>35.04304453970961</v>
      </c>
      <c r="FE46" s="582">
        <v>36.2111460243666</v>
      </c>
      <c r="FF46" s="582">
        <v>32.70684157039563</v>
      </c>
      <c r="FG46" s="582">
        <v>23.36202969313974</v>
      </c>
      <c r="FH46" s="582">
        <v>24.530131177796726</v>
      </c>
      <c r="FI46" s="582">
        <v>25.698232662453712</v>
      </c>
      <c r="FJ46" s="582">
        <v>36.2111460243666</v>
      </c>
      <c r="FK46" s="582">
        <v>32.70684157039563</v>
      </c>
      <c r="FL46" s="582">
        <v>35.04304453970961</v>
      </c>
      <c r="FM46" s="582">
        <v>40.883551962994545</v>
      </c>
      <c r="FN46" s="582">
        <v>44.387856416965505</v>
      </c>
      <c r="FO46" s="582">
        <v>40.883551962994545</v>
      </c>
      <c r="FP46" s="582">
        <v>45.55595790162249</v>
      </c>
      <c r="FR46" s="588">
        <f t="shared" si="2"/>
        <v>0.7727272727</v>
      </c>
    </row>
    <row r="47">
      <c r="A47" s="5">
        <f t="shared" si="1"/>
        <v>44</v>
      </c>
      <c r="B47" s="599" t="s">
        <v>119</v>
      </c>
      <c r="C47" s="307">
        <v>159300.0</v>
      </c>
      <c r="D47" s="479"/>
      <c r="E47" s="479"/>
      <c r="F47" s="479"/>
      <c r="G47" s="479"/>
      <c r="H47" s="479"/>
      <c r="I47" s="479"/>
      <c r="J47" s="585"/>
      <c r="K47" s="585"/>
      <c r="L47" s="585"/>
      <c r="M47" s="585"/>
      <c r="N47" s="585"/>
      <c r="O47" s="585"/>
      <c r="P47" s="585"/>
      <c r="Q47" s="585"/>
      <c r="R47" s="586"/>
      <c r="S47" s="586"/>
      <c r="T47" s="586"/>
      <c r="U47" s="586"/>
      <c r="V47" s="586"/>
      <c r="W47" s="586"/>
      <c r="X47" s="586"/>
      <c r="Y47" s="586"/>
      <c r="Z47" s="586"/>
      <c r="AA47" s="586"/>
      <c r="AB47" s="586"/>
      <c r="AC47" s="586"/>
      <c r="AD47" s="586"/>
      <c r="AE47" s="586"/>
      <c r="AF47" s="586"/>
      <c r="AG47" s="586"/>
      <c r="AH47" s="586"/>
      <c r="AI47" s="587">
        <v>0.0</v>
      </c>
      <c r="AJ47" s="587">
        <v>0.0</v>
      </c>
      <c r="AK47" s="587">
        <v>0.0</v>
      </c>
      <c r="AL47" s="587">
        <v>0.0</v>
      </c>
      <c r="AM47" s="587">
        <v>0.0</v>
      </c>
      <c r="AN47" s="587">
        <v>0.0</v>
      </c>
      <c r="AO47" s="587">
        <v>0.0</v>
      </c>
      <c r="AP47" s="587">
        <v>0.0</v>
      </c>
      <c r="AQ47" s="587">
        <v>0.0</v>
      </c>
      <c r="AR47" s="587">
        <v>0.0</v>
      </c>
      <c r="AS47" s="587">
        <v>0.0</v>
      </c>
      <c r="AT47" s="587">
        <v>0.0</v>
      </c>
      <c r="AU47" s="587">
        <v>0.0</v>
      </c>
      <c r="AV47" s="587">
        <v>0.0</v>
      </c>
      <c r="AW47" s="587">
        <v>0.0</v>
      </c>
      <c r="AX47" s="587">
        <v>0.0</v>
      </c>
      <c r="AY47" s="587">
        <v>0.0</v>
      </c>
      <c r="AZ47" s="587">
        <v>0.0</v>
      </c>
      <c r="BA47" s="587">
        <v>0.0</v>
      </c>
      <c r="BB47" s="587">
        <v>0.0</v>
      </c>
      <c r="BC47" s="587">
        <v>0.0</v>
      </c>
      <c r="BD47" s="587">
        <v>0.0</v>
      </c>
      <c r="BE47" s="587">
        <v>0.0</v>
      </c>
      <c r="BF47" s="587">
        <v>0.0</v>
      </c>
      <c r="BG47" s="587">
        <v>0.0</v>
      </c>
      <c r="BH47" s="587">
        <v>0.0</v>
      </c>
      <c r="BI47" s="587">
        <v>0.0</v>
      </c>
      <c r="BJ47" s="587">
        <v>0.0</v>
      </c>
      <c r="BK47" s="587">
        <v>0.0</v>
      </c>
      <c r="BL47" s="587">
        <v>1.8832391713747647</v>
      </c>
      <c r="BM47" s="587">
        <v>1.8832391713747647</v>
      </c>
      <c r="BN47" s="587">
        <v>1.8832391713747647</v>
      </c>
      <c r="BO47" s="587">
        <v>1.8832391713747647</v>
      </c>
      <c r="BP47" s="587">
        <v>2.5109855618330195</v>
      </c>
      <c r="BQ47" s="587">
        <v>2.5109855618330195</v>
      </c>
      <c r="BR47" s="587">
        <v>3.138731952291274</v>
      </c>
      <c r="BS47" s="587">
        <v>2.5109855618330195</v>
      </c>
      <c r="BT47" s="587">
        <v>5.649717514124294</v>
      </c>
      <c r="BU47" s="587">
        <v>5.649717514124294</v>
      </c>
      <c r="BV47" s="587">
        <v>6.277463904582548</v>
      </c>
      <c r="BW47" s="587">
        <v>7.532956685499059</v>
      </c>
      <c r="BX47" s="587">
        <v>9.416195856873824</v>
      </c>
      <c r="BY47" s="587">
        <v>10.043942247332078</v>
      </c>
      <c r="BZ47" s="587">
        <v>9.416195856873824</v>
      </c>
      <c r="CA47" s="587">
        <v>6.277463904582548</v>
      </c>
      <c r="CB47" s="587">
        <v>6.277463904582548</v>
      </c>
      <c r="CC47" s="587">
        <v>6.277463904582548</v>
      </c>
      <c r="CD47" s="587">
        <v>5.021971123666039</v>
      </c>
      <c r="CE47" s="587">
        <v>3.138731952291274</v>
      </c>
      <c r="CF47" s="587">
        <v>1.8832391713747647</v>
      </c>
      <c r="CG47" s="587">
        <v>1.2554927809165097</v>
      </c>
      <c r="CH47" s="587">
        <v>1.2554927809165097</v>
      </c>
      <c r="CI47" s="587">
        <v>1.8832391713747647</v>
      </c>
      <c r="CJ47" s="587">
        <v>1.2554927809165097</v>
      </c>
      <c r="CK47" s="587">
        <v>0.6277463904582549</v>
      </c>
      <c r="CL47" s="587">
        <v>0.6277463904582549</v>
      </c>
      <c r="CM47" s="587">
        <v>0.6277463904582549</v>
      </c>
      <c r="CN47" s="587">
        <v>0.6277463904582549</v>
      </c>
      <c r="CO47" s="587">
        <v>0.6277463904582549</v>
      </c>
      <c r="CP47" s="587">
        <v>0.6277463904582549</v>
      </c>
      <c r="CQ47" s="587">
        <v>1.2554927809165097</v>
      </c>
      <c r="CR47" s="587">
        <v>1.2554927809165097</v>
      </c>
      <c r="CS47" s="587">
        <v>1.2554927809165097</v>
      </c>
      <c r="CT47" s="587">
        <v>1.2554927809165097</v>
      </c>
      <c r="CU47" s="587">
        <v>1.2554927809165097</v>
      </c>
      <c r="CV47" s="587">
        <v>1.2554927809165097</v>
      </c>
      <c r="CW47" s="587">
        <v>0.6277463904582549</v>
      </c>
      <c r="CX47" s="587">
        <v>0.0</v>
      </c>
      <c r="CY47" s="587">
        <v>0.6277463904582549</v>
      </c>
      <c r="CZ47" s="587">
        <v>1.2554927809165097</v>
      </c>
      <c r="DA47" s="587">
        <v>1.2554927809165097</v>
      </c>
      <c r="DB47" s="587">
        <v>1.2554927809165097</v>
      </c>
      <c r="DC47" s="587">
        <v>1.2554927809165097</v>
      </c>
      <c r="DD47" s="587">
        <v>1.2554927809165097</v>
      </c>
      <c r="DE47" s="587">
        <v>1.2554927809165097</v>
      </c>
      <c r="DF47" s="587">
        <v>1.2554927809165097</v>
      </c>
      <c r="DG47" s="587">
        <v>1.2554927809165097</v>
      </c>
      <c r="DH47" s="587">
        <v>1.2554927809165097</v>
      </c>
      <c r="DI47" s="587">
        <v>1.2554927809165097</v>
      </c>
      <c r="DJ47" s="587">
        <v>1.2554927809165097</v>
      </c>
      <c r="DK47" s="587">
        <v>1.2554927809165097</v>
      </c>
      <c r="DL47" s="587">
        <v>1.2554927809165097</v>
      </c>
      <c r="DM47" s="587">
        <v>0.6277463904582549</v>
      </c>
      <c r="DN47" s="587">
        <v>0.6277463904582549</v>
      </c>
      <c r="DO47" s="587">
        <v>0.6277463904582549</v>
      </c>
      <c r="DP47" s="582">
        <v>0.6277463904582549</v>
      </c>
      <c r="DQ47" s="582">
        <v>0.6277463904582549</v>
      </c>
      <c r="DR47" s="582">
        <v>0.6277463904582549</v>
      </c>
      <c r="DS47" s="582">
        <v>0.6277463904582549</v>
      </c>
      <c r="DT47" s="582">
        <v>0.6277463904582549</v>
      </c>
      <c r="DU47" s="582">
        <v>0.6277463904582549</v>
      </c>
      <c r="DV47" s="582">
        <v>1.2554927809165097</v>
      </c>
      <c r="DW47" s="582">
        <v>3.138731952291274</v>
      </c>
      <c r="DX47" s="582">
        <v>8.160703075957313</v>
      </c>
      <c r="DY47" s="582">
        <v>9.416195856873824</v>
      </c>
      <c r="DZ47" s="582">
        <v>10.043942247332078</v>
      </c>
      <c r="EA47" s="582">
        <v>10.043942247332078</v>
      </c>
      <c r="EB47" s="582">
        <v>10.043942247332078</v>
      </c>
      <c r="EC47" s="582">
        <v>9.416195856873824</v>
      </c>
      <c r="ED47" s="582">
        <v>10.671688637790332</v>
      </c>
      <c r="EE47" s="582">
        <v>6.277463904582548</v>
      </c>
      <c r="EF47" s="582">
        <v>5.021971123666039</v>
      </c>
      <c r="EG47" s="582">
        <v>6.277463904582548</v>
      </c>
      <c r="EH47" s="582">
        <v>6.277463904582548</v>
      </c>
      <c r="EI47" s="582">
        <v>11.299435028248588</v>
      </c>
      <c r="EJ47" s="582">
        <v>13.182674199623353</v>
      </c>
      <c r="EK47" s="582">
        <v>11.299435028248588</v>
      </c>
      <c r="EL47" s="582">
        <v>12.554927809165097</v>
      </c>
      <c r="EM47" s="582">
        <v>12.554927809165097</v>
      </c>
      <c r="EN47" s="582">
        <v>11.299435028248588</v>
      </c>
      <c r="EO47" s="582">
        <v>11.299435028248588</v>
      </c>
      <c r="EP47" s="582">
        <v>10.671688637790332</v>
      </c>
      <c r="EQ47" s="582">
        <v>8.788449466415567</v>
      </c>
      <c r="ER47" s="582">
        <v>8.160703075957313</v>
      </c>
      <c r="ES47" s="582">
        <v>6.905210295040804</v>
      </c>
      <c r="ET47" s="582">
        <v>7.532956685499059</v>
      </c>
      <c r="EU47" s="582">
        <v>8.788449466415567</v>
      </c>
      <c r="EV47" s="582">
        <v>11.299435028248588</v>
      </c>
      <c r="EW47" s="582">
        <v>8.788449466415567</v>
      </c>
      <c r="EX47" s="582">
        <v>15.065913370998118</v>
      </c>
      <c r="EY47" s="582">
        <v>16.321406151914626</v>
      </c>
      <c r="EZ47" s="582">
        <v>20.715630885122412</v>
      </c>
      <c r="FA47" s="582">
        <v>23.22661644695543</v>
      </c>
      <c r="FB47" s="582">
        <v>22.598870056497177</v>
      </c>
      <c r="FC47" s="582">
        <v>26.99309478970496</v>
      </c>
      <c r="FD47" s="582">
        <v>30.131826741996235</v>
      </c>
      <c r="FE47" s="582">
        <v>26.99309478970496</v>
      </c>
      <c r="FF47" s="582">
        <v>30.759573132454488</v>
      </c>
      <c r="FG47" s="582">
        <v>30.759573132454488</v>
      </c>
      <c r="FH47" s="582">
        <v>30.759573132454488</v>
      </c>
      <c r="FI47" s="582">
        <v>32.015065913371</v>
      </c>
      <c r="FJ47" s="582">
        <v>28.876333961079723</v>
      </c>
      <c r="FK47" s="582">
        <v>29.50408035153798</v>
      </c>
      <c r="FL47" s="582">
        <v>32.015065913371</v>
      </c>
      <c r="FM47" s="582">
        <v>34.52605147520402</v>
      </c>
      <c r="FN47" s="582">
        <v>37.03703703703704</v>
      </c>
      <c r="FO47" s="582">
        <v>37.664783427495294</v>
      </c>
      <c r="FP47" s="582">
        <v>43.94224733207784</v>
      </c>
      <c r="FR47" s="588">
        <f t="shared" si="2"/>
        <v>0.3725490196</v>
      </c>
    </row>
    <row r="48">
      <c r="A48" s="5">
        <f t="shared" si="1"/>
        <v>45</v>
      </c>
      <c r="B48" s="599" t="s">
        <v>135</v>
      </c>
      <c r="C48" s="307">
        <v>145082.0</v>
      </c>
      <c r="D48" s="479"/>
      <c r="E48" s="479"/>
      <c r="F48" s="479"/>
      <c r="G48" s="479"/>
      <c r="H48" s="479"/>
      <c r="I48" s="479"/>
      <c r="J48" s="585"/>
      <c r="K48" s="585"/>
      <c r="L48" s="585"/>
      <c r="M48" s="585"/>
      <c r="N48" s="585"/>
      <c r="O48" s="585"/>
      <c r="P48" s="585"/>
      <c r="Q48" s="585"/>
      <c r="R48" s="586"/>
      <c r="S48" s="586"/>
      <c r="T48" s="586"/>
      <c r="U48" s="586"/>
      <c r="V48" s="586"/>
      <c r="W48" s="586"/>
      <c r="X48" s="586"/>
      <c r="Y48" s="586"/>
      <c r="Z48" s="586"/>
      <c r="AA48" s="586"/>
      <c r="AB48" s="586"/>
      <c r="AC48" s="586"/>
      <c r="AD48" s="586"/>
      <c r="AE48" s="586"/>
      <c r="AF48" s="586"/>
      <c r="AG48" s="586"/>
      <c r="AH48" s="586"/>
      <c r="AI48" s="587">
        <v>0.0</v>
      </c>
      <c r="AJ48" s="587">
        <v>0.0</v>
      </c>
      <c r="AK48" s="587">
        <v>0.0</v>
      </c>
      <c r="AL48" s="587">
        <v>0.0</v>
      </c>
      <c r="AM48" s="587">
        <v>0.0</v>
      </c>
      <c r="AN48" s="587">
        <v>0.0</v>
      </c>
      <c r="AO48" s="587">
        <v>0.0</v>
      </c>
      <c r="AP48" s="587">
        <v>0.0</v>
      </c>
      <c r="AQ48" s="587">
        <v>0.0</v>
      </c>
      <c r="AR48" s="587">
        <v>0.0</v>
      </c>
      <c r="AS48" s="587">
        <v>0.0</v>
      </c>
      <c r="AT48" s="587">
        <v>0.0</v>
      </c>
      <c r="AU48" s="587">
        <v>0.0</v>
      </c>
      <c r="AV48" s="587">
        <v>0.6892653809569761</v>
      </c>
      <c r="AW48" s="587">
        <v>0.6892653809569761</v>
      </c>
      <c r="AX48" s="587">
        <v>0.6892653809569761</v>
      </c>
      <c r="AY48" s="587">
        <v>0.6892653809569761</v>
      </c>
      <c r="AZ48" s="587">
        <v>0.6892653809569761</v>
      </c>
      <c r="BA48" s="587">
        <v>0.6892653809569761</v>
      </c>
      <c r="BB48" s="587">
        <v>0.6892653809569761</v>
      </c>
      <c r="BC48" s="587">
        <v>0.0</v>
      </c>
      <c r="BD48" s="587">
        <v>0.6892653809569761</v>
      </c>
      <c r="BE48" s="587">
        <v>0.6892653809569761</v>
      </c>
      <c r="BF48" s="587">
        <v>0.6892653809569761</v>
      </c>
      <c r="BG48" s="587">
        <v>1.3785307619139522</v>
      </c>
      <c r="BH48" s="587">
        <v>2.0677961428709284</v>
      </c>
      <c r="BI48" s="587">
        <v>4.135592285741857</v>
      </c>
      <c r="BJ48" s="587">
        <v>4.135592285741857</v>
      </c>
      <c r="BK48" s="587">
        <v>3.4463269047848804</v>
      </c>
      <c r="BL48" s="587">
        <v>5.514123047655809</v>
      </c>
      <c r="BM48" s="587">
        <v>6.203388428612785</v>
      </c>
      <c r="BN48" s="587">
        <v>5.514123047655809</v>
      </c>
      <c r="BO48" s="587">
        <v>6.203388428612785</v>
      </c>
      <c r="BP48" s="587">
        <v>5.514123047655809</v>
      </c>
      <c r="BQ48" s="587">
        <v>5.514123047655809</v>
      </c>
      <c r="BR48" s="587">
        <v>6.203388428612785</v>
      </c>
      <c r="BS48" s="587">
        <v>4.824857666698833</v>
      </c>
      <c r="BT48" s="587">
        <v>4.135592285741857</v>
      </c>
      <c r="BU48" s="587">
        <v>4.135592285741857</v>
      </c>
      <c r="BV48" s="587">
        <v>2.7570615238279044</v>
      </c>
      <c r="BW48" s="587">
        <v>1.3785307619139522</v>
      </c>
      <c r="BX48" s="587">
        <v>3.4463269047848804</v>
      </c>
      <c r="BY48" s="587">
        <v>2.7570615238279044</v>
      </c>
      <c r="BZ48" s="587">
        <v>2.0677961428709284</v>
      </c>
      <c r="CA48" s="587">
        <v>2.7570615238279044</v>
      </c>
      <c r="CB48" s="587">
        <v>4.135592285741857</v>
      </c>
      <c r="CC48" s="587">
        <v>4.135592285741857</v>
      </c>
      <c r="CD48" s="587">
        <v>4.135592285741857</v>
      </c>
      <c r="CE48" s="587">
        <v>2.0677961428709284</v>
      </c>
      <c r="CF48" s="587">
        <v>2.7570615238279044</v>
      </c>
      <c r="CG48" s="587">
        <v>3.4463269047848804</v>
      </c>
      <c r="CH48" s="587">
        <v>3.4463269047848804</v>
      </c>
      <c r="CI48" s="587">
        <v>2.7570615238279044</v>
      </c>
      <c r="CJ48" s="587">
        <v>2.7570615238279044</v>
      </c>
      <c r="CK48" s="587">
        <v>3.4463269047848804</v>
      </c>
      <c r="CL48" s="587">
        <v>6.892653809569761</v>
      </c>
      <c r="CM48" s="587">
        <v>8.960449952440689</v>
      </c>
      <c r="CN48" s="587">
        <v>8.960449952440689</v>
      </c>
      <c r="CO48" s="587">
        <v>10.33898071435464</v>
      </c>
      <c r="CP48" s="587">
        <v>11.028246095311617</v>
      </c>
      <c r="CQ48" s="587">
        <v>11.028246095311617</v>
      </c>
      <c r="CR48" s="587">
        <v>10.33898071435464</v>
      </c>
      <c r="CS48" s="587">
        <v>6.892653809569761</v>
      </c>
      <c r="CT48" s="587">
        <v>4.824857666698833</v>
      </c>
      <c r="CU48" s="587">
        <v>4.135592285741857</v>
      </c>
      <c r="CV48" s="587">
        <v>2.0677961428709284</v>
      </c>
      <c r="CW48" s="587">
        <v>0.6892653809569761</v>
      </c>
      <c r="CX48" s="587">
        <v>0.6892653809569761</v>
      </c>
      <c r="CY48" s="587">
        <v>0.6892653809569761</v>
      </c>
      <c r="CZ48" s="587">
        <v>0.6892653809569761</v>
      </c>
      <c r="DA48" s="587">
        <v>2.0677961428709284</v>
      </c>
      <c r="DB48" s="587">
        <v>2.7570615238279044</v>
      </c>
      <c r="DC48" s="587">
        <v>4.824857666698833</v>
      </c>
      <c r="DD48" s="587">
        <v>4.824857666698833</v>
      </c>
      <c r="DE48" s="587">
        <v>6.203388428612785</v>
      </c>
      <c r="DF48" s="587">
        <v>7.581919190526737</v>
      </c>
      <c r="DG48" s="587">
        <v>8.271184571483714</v>
      </c>
      <c r="DH48" s="587">
        <v>6.203388428612785</v>
      </c>
      <c r="DI48" s="587">
        <v>6.203388428612785</v>
      </c>
      <c r="DJ48" s="587">
        <v>5.514123047655809</v>
      </c>
      <c r="DK48" s="587">
        <v>5.514123047655809</v>
      </c>
      <c r="DL48" s="587">
        <v>4.135592285741857</v>
      </c>
      <c r="DM48" s="587">
        <v>2.7570615238279044</v>
      </c>
      <c r="DN48" s="587">
        <v>2.7570615238279044</v>
      </c>
      <c r="DO48" s="587">
        <v>2.7570615238279044</v>
      </c>
      <c r="DP48" s="582">
        <v>4.135592285741857</v>
      </c>
      <c r="DQ48" s="582">
        <v>4.824857666698833</v>
      </c>
      <c r="DR48" s="582">
        <v>6.203388428612785</v>
      </c>
      <c r="DS48" s="582">
        <v>9.649715333397666</v>
      </c>
      <c r="DT48" s="582">
        <v>12.40677685722557</v>
      </c>
      <c r="DU48" s="582">
        <v>14.474573000096497</v>
      </c>
      <c r="DV48" s="582">
        <v>19.988696047752306</v>
      </c>
      <c r="DW48" s="582">
        <v>23.435022952537185</v>
      </c>
      <c r="DX48" s="582">
        <v>28.949146000192993</v>
      </c>
      <c r="DY48" s="582">
        <v>28.949146000192993</v>
      </c>
      <c r="DZ48" s="582">
        <v>28.949146000192993</v>
      </c>
      <c r="EA48" s="582">
        <v>32.39547290497787</v>
      </c>
      <c r="EB48" s="582">
        <v>35.15253442880578</v>
      </c>
      <c r="EC48" s="582">
        <v>33.084738285934854</v>
      </c>
      <c r="ED48" s="582">
        <v>28.949146000192993</v>
      </c>
      <c r="EE48" s="582">
        <v>22.056492190623235</v>
      </c>
      <c r="EF48" s="582">
        <v>21.367226809666256</v>
      </c>
      <c r="EG48" s="582">
        <v>22.056492190623235</v>
      </c>
      <c r="EH48" s="582">
        <v>19.988696047752306</v>
      </c>
      <c r="EI48" s="582">
        <v>19.29943066679533</v>
      </c>
      <c r="EJ48" s="582">
        <v>17.231634523924402</v>
      </c>
      <c r="EK48" s="582">
        <v>16.542369142967427</v>
      </c>
      <c r="EL48" s="582">
        <v>16.542369142967427</v>
      </c>
      <c r="EM48" s="582">
        <v>17.231634523924402</v>
      </c>
      <c r="EN48" s="582">
        <v>17.920899904881377</v>
      </c>
      <c r="EO48" s="582">
        <v>17.920899904881377</v>
      </c>
      <c r="EP48" s="582">
        <v>16.542369142967427</v>
      </c>
      <c r="EQ48" s="582">
        <v>18.610165285838352</v>
      </c>
      <c r="ER48" s="582">
        <v>21.367226809666256</v>
      </c>
      <c r="ES48" s="582">
        <v>20.67796142870928</v>
      </c>
      <c r="ET48" s="582">
        <v>21.367226809666256</v>
      </c>
      <c r="EU48" s="582">
        <v>18.610165285838352</v>
      </c>
      <c r="EV48" s="582">
        <v>21.367226809666256</v>
      </c>
      <c r="EW48" s="582">
        <v>22.056492190623235</v>
      </c>
      <c r="EX48" s="582">
        <v>42.04518823837554</v>
      </c>
      <c r="EY48" s="582">
        <v>46.180780524117395</v>
      </c>
      <c r="EZ48" s="582">
        <v>53.762699714644135</v>
      </c>
      <c r="FA48" s="582">
        <v>59.27682276229994</v>
      </c>
      <c r="FB48" s="582">
        <v>59.96608814325692</v>
      </c>
      <c r="FC48" s="582">
        <v>60.65535352421389</v>
      </c>
      <c r="FD48" s="582">
        <v>65.48021119091273</v>
      </c>
      <c r="FE48" s="582">
        <v>54.45196509560111</v>
      </c>
      <c r="FF48" s="582">
        <v>53.762699714644135</v>
      </c>
      <c r="FG48" s="582">
        <v>55.83049585751506</v>
      </c>
      <c r="FH48" s="582">
        <v>59.96608814325692</v>
      </c>
      <c r="FI48" s="582">
        <v>62.033884286127844</v>
      </c>
      <c r="FJ48" s="582">
        <v>54.45196509560111</v>
      </c>
      <c r="FK48" s="582">
        <v>53.07343433368715</v>
      </c>
      <c r="FL48" s="582">
        <v>47.559311286031345</v>
      </c>
      <c r="FM48" s="582">
        <v>42.04518823837554</v>
      </c>
      <c r="FN48" s="582">
        <v>53.762699714644135</v>
      </c>
      <c r="FO48" s="582">
        <v>45.49151514316042</v>
      </c>
      <c r="FP48" s="582">
        <v>43.423719000289495</v>
      </c>
      <c r="FR48" s="588">
        <f t="shared" si="2"/>
        <v>-0.3</v>
      </c>
    </row>
    <row r="49">
      <c r="A49" s="5">
        <f t="shared" si="1"/>
        <v>46</v>
      </c>
      <c r="B49" s="599" t="s">
        <v>122</v>
      </c>
      <c r="C49" s="307">
        <v>13770.0</v>
      </c>
      <c r="D49" s="479"/>
      <c r="E49" s="479"/>
      <c r="F49" s="479"/>
      <c r="G49" s="479"/>
      <c r="H49" s="479"/>
      <c r="I49" s="479"/>
      <c r="J49" s="585"/>
      <c r="K49" s="585"/>
      <c r="L49" s="585"/>
      <c r="M49" s="585"/>
      <c r="N49" s="585"/>
      <c r="O49" s="585"/>
      <c r="P49" s="585"/>
      <c r="Q49" s="585"/>
      <c r="R49" s="586"/>
      <c r="S49" s="586"/>
      <c r="T49" s="586"/>
      <c r="U49" s="586"/>
      <c r="V49" s="586"/>
      <c r="W49" s="586"/>
      <c r="X49" s="586"/>
      <c r="Y49" s="586"/>
      <c r="Z49" s="586"/>
      <c r="AA49" s="586"/>
      <c r="AB49" s="586"/>
      <c r="AC49" s="586"/>
      <c r="AD49" s="586"/>
      <c r="AE49" s="586"/>
      <c r="AF49" s="586"/>
      <c r="AG49" s="586"/>
      <c r="AH49" s="586"/>
      <c r="AI49" s="587">
        <v>0.0</v>
      </c>
      <c r="AJ49" s="587">
        <v>0.0</v>
      </c>
      <c r="AK49" s="587">
        <v>0.0</v>
      </c>
      <c r="AL49" s="587">
        <v>0.0</v>
      </c>
      <c r="AM49" s="587">
        <v>0.0</v>
      </c>
      <c r="AN49" s="587">
        <v>0.0</v>
      </c>
      <c r="AO49" s="587">
        <v>0.0</v>
      </c>
      <c r="AP49" s="587">
        <v>0.0</v>
      </c>
      <c r="AQ49" s="587">
        <v>0.0</v>
      </c>
      <c r="AR49" s="587">
        <v>0.0</v>
      </c>
      <c r="AS49" s="587">
        <v>0.0</v>
      </c>
      <c r="AT49" s="587">
        <v>0.0</v>
      </c>
      <c r="AU49" s="587">
        <v>0.0</v>
      </c>
      <c r="AV49" s="587">
        <v>0.0</v>
      </c>
      <c r="AW49" s="587">
        <v>0.0</v>
      </c>
      <c r="AX49" s="587">
        <v>0.0</v>
      </c>
      <c r="AY49" s="587">
        <v>0.0</v>
      </c>
      <c r="AZ49" s="587">
        <v>0.0</v>
      </c>
      <c r="BA49" s="587">
        <v>0.0</v>
      </c>
      <c r="BB49" s="587">
        <v>0.0</v>
      </c>
      <c r="BC49" s="587">
        <v>0.0</v>
      </c>
      <c r="BD49" s="587">
        <v>0.0</v>
      </c>
      <c r="BE49" s="587">
        <v>0.0</v>
      </c>
      <c r="BF49" s="587">
        <v>0.0</v>
      </c>
      <c r="BG49" s="587">
        <v>0.0</v>
      </c>
      <c r="BH49" s="587">
        <v>0.0</v>
      </c>
      <c r="BI49" s="587">
        <v>0.0</v>
      </c>
      <c r="BJ49" s="587">
        <v>0.0</v>
      </c>
      <c r="BK49" s="587">
        <v>0.0</v>
      </c>
      <c r="BL49" s="587">
        <v>0.0</v>
      </c>
      <c r="BM49" s="587">
        <v>0.0</v>
      </c>
      <c r="BN49" s="587">
        <v>0.0</v>
      </c>
      <c r="BO49" s="587">
        <v>0.0</v>
      </c>
      <c r="BP49" s="587">
        <v>0.0</v>
      </c>
      <c r="BQ49" s="587">
        <v>0.0</v>
      </c>
      <c r="BR49" s="587">
        <v>0.0</v>
      </c>
      <c r="BS49" s="587">
        <v>0.0</v>
      </c>
      <c r="BT49" s="587">
        <v>0.0</v>
      </c>
      <c r="BU49" s="587">
        <v>0.0</v>
      </c>
      <c r="BV49" s="587">
        <v>0.0</v>
      </c>
      <c r="BW49" s="587">
        <v>0.0</v>
      </c>
      <c r="BX49" s="587">
        <v>0.0</v>
      </c>
      <c r="BY49" s="587">
        <v>0.0</v>
      </c>
      <c r="BZ49" s="587">
        <v>0.0</v>
      </c>
      <c r="CA49" s="587">
        <v>0.0</v>
      </c>
      <c r="CB49" s="587">
        <v>0.0</v>
      </c>
      <c r="CC49" s="587">
        <v>0.0</v>
      </c>
      <c r="CD49" s="587">
        <v>0.0</v>
      </c>
      <c r="CE49" s="587">
        <v>0.0</v>
      </c>
      <c r="CF49" s="587">
        <v>0.0</v>
      </c>
      <c r="CG49" s="587">
        <v>0.0</v>
      </c>
      <c r="CH49" s="587">
        <v>0.0</v>
      </c>
      <c r="CI49" s="587">
        <v>0.0</v>
      </c>
      <c r="CJ49" s="587">
        <v>0.0</v>
      </c>
      <c r="CK49" s="587">
        <v>0.0</v>
      </c>
      <c r="CL49" s="587">
        <v>0.0</v>
      </c>
      <c r="CM49" s="587">
        <v>0.0</v>
      </c>
      <c r="CN49" s="587">
        <v>0.0</v>
      </c>
      <c r="CO49" s="587">
        <v>0.0</v>
      </c>
      <c r="CP49" s="587">
        <v>0.0</v>
      </c>
      <c r="CQ49" s="587">
        <v>0.0</v>
      </c>
      <c r="CR49" s="587">
        <v>0.0</v>
      </c>
      <c r="CS49" s="587">
        <v>0.0</v>
      </c>
      <c r="CT49" s="587">
        <v>0.0</v>
      </c>
      <c r="CU49" s="587">
        <v>0.0</v>
      </c>
      <c r="CV49" s="587">
        <v>0.0</v>
      </c>
      <c r="CW49" s="587">
        <v>0.0</v>
      </c>
      <c r="CX49" s="587">
        <v>0.0</v>
      </c>
      <c r="CY49" s="587">
        <v>0.0</v>
      </c>
      <c r="CZ49" s="587">
        <v>0.0</v>
      </c>
      <c r="DA49" s="587">
        <v>0.0</v>
      </c>
      <c r="DB49" s="587">
        <v>0.0</v>
      </c>
      <c r="DC49" s="587">
        <v>0.0</v>
      </c>
      <c r="DD49" s="587">
        <v>0.0</v>
      </c>
      <c r="DE49" s="587">
        <v>0.0</v>
      </c>
      <c r="DF49" s="587">
        <v>0.0</v>
      </c>
      <c r="DG49" s="587">
        <v>0.0</v>
      </c>
      <c r="DH49" s="587">
        <v>0.0</v>
      </c>
      <c r="DI49" s="587">
        <v>0.0</v>
      </c>
      <c r="DJ49" s="587">
        <v>0.0</v>
      </c>
      <c r="DK49" s="587">
        <v>0.0</v>
      </c>
      <c r="DL49" s="587">
        <v>0.0</v>
      </c>
      <c r="DM49" s="587">
        <v>0.0</v>
      </c>
      <c r="DN49" s="587">
        <v>0.0</v>
      </c>
      <c r="DO49" s="587">
        <v>0.0</v>
      </c>
      <c r="DP49" s="582">
        <v>0.0</v>
      </c>
      <c r="DQ49" s="582">
        <v>0.0</v>
      </c>
      <c r="DR49" s="582">
        <v>0.0</v>
      </c>
      <c r="DS49" s="582">
        <v>0.0</v>
      </c>
      <c r="DT49" s="582">
        <v>0.0</v>
      </c>
      <c r="DU49" s="582">
        <v>0.0</v>
      </c>
      <c r="DV49" s="582">
        <v>0.0</v>
      </c>
      <c r="DW49" s="582">
        <v>0.0</v>
      </c>
      <c r="DX49" s="582">
        <v>0.0</v>
      </c>
      <c r="DY49" s="582">
        <v>0.0</v>
      </c>
      <c r="DZ49" s="582">
        <v>0.0</v>
      </c>
      <c r="EA49" s="582">
        <v>0.0</v>
      </c>
      <c r="EB49" s="582">
        <v>0.0</v>
      </c>
      <c r="EC49" s="582">
        <v>0.0</v>
      </c>
      <c r="ED49" s="582">
        <v>21.786492374727672</v>
      </c>
      <c r="EE49" s="582">
        <v>21.786492374727672</v>
      </c>
      <c r="EF49" s="582">
        <v>21.786492374727672</v>
      </c>
      <c r="EG49" s="582">
        <v>21.786492374727672</v>
      </c>
      <c r="EH49" s="582">
        <v>21.786492374727672</v>
      </c>
      <c r="EI49" s="582">
        <v>21.786492374727672</v>
      </c>
      <c r="EJ49" s="582">
        <v>21.786492374727672</v>
      </c>
      <c r="EK49" s="582">
        <v>0.0</v>
      </c>
      <c r="EL49" s="582">
        <v>0.0</v>
      </c>
      <c r="EM49" s="582">
        <v>0.0</v>
      </c>
      <c r="EN49" s="582">
        <v>0.0</v>
      </c>
      <c r="EO49" s="582">
        <v>0.0</v>
      </c>
      <c r="EP49" s="582">
        <v>0.0</v>
      </c>
      <c r="EQ49" s="582">
        <v>0.0</v>
      </c>
      <c r="ER49" s="582">
        <v>0.0</v>
      </c>
      <c r="ES49" s="582">
        <v>0.0</v>
      </c>
      <c r="ET49" s="582">
        <v>0.0</v>
      </c>
      <c r="EU49" s="582">
        <v>0.0</v>
      </c>
      <c r="EV49" s="582">
        <v>0.0</v>
      </c>
      <c r="EW49" s="582">
        <v>0.0</v>
      </c>
      <c r="EX49" s="582">
        <v>0.0</v>
      </c>
      <c r="EY49" s="582">
        <v>0.0</v>
      </c>
      <c r="EZ49" s="582">
        <v>7.262164124909224</v>
      </c>
      <c r="FA49" s="582">
        <v>7.262164124909224</v>
      </c>
      <c r="FB49" s="582">
        <v>7.262164124909224</v>
      </c>
      <c r="FC49" s="582">
        <v>7.262164124909224</v>
      </c>
      <c r="FD49" s="582">
        <v>14.524328249818447</v>
      </c>
      <c r="FE49" s="582">
        <v>43.572984749455344</v>
      </c>
      <c r="FF49" s="582">
        <v>50.83514887436456</v>
      </c>
      <c r="FG49" s="582">
        <v>50.83514887436456</v>
      </c>
      <c r="FH49" s="582">
        <v>50.83514887436456</v>
      </c>
      <c r="FI49" s="582">
        <v>50.83514887436456</v>
      </c>
      <c r="FJ49" s="582">
        <v>50.83514887436456</v>
      </c>
      <c r="FK49" s="582">
        <v>50.83514887436456</v>
      </c>
      <c r="FL49" s="582">
        <v>36.31082062454612</v>
      </c>
      <c r="FM49" s="582">
        <v>43.572984749455344</v>
      </c>
      <c r="FN49" s="582">
        <v>36.31082062454612</v>
      </c>
      <c r="FO49" s="582">
        <v>36.31082062454612</v>
      </c>
      <c r="FP49" s="582">
        <v>36.31082062454612</v>
      </c>
      <c r="FR49" s="588">
        <f t="shared" si="2"/>
        <v>-0.2857142857</v>
      </c>
    </row>
    <row r="50">
      <c r="A50" s="5">
        <f t="shared" si="1"/>
        <v>47</v>
      </c>
      <c r="B50" s="599" t="s">
        <v>162</v>
      </c>
      <c r="C50" s="307">
        <v>13798.0</v>
      </c>
      <c r="D50" s="479"/>
      <c r="E50" s="479"/>
      <c r="F50" s="479"/>
      <c r="G50" s="479"/>
      <c r="H50" s="479"/>
      <c r="I50" s="479"/>
      <c r="J50" s="585"/>
      <c r="K50" s="585"/>
      <c r="L50" s="585"/>
      <c r="M50" s="585"/>
      <c r="N50" s="585"/>
      <c r="O50" s="585"/>
      <c r="P50" s="585"/>
      <c r="Q50" s="585"/>
      <c r="R50" s="586"/>
      <c r="S50" s="586"/>
      <c r="T50" s="586"/>
      <c r="U50" s="586"/>
      <c r="V50" s="586"/>
      <c r="W50" s="586"/>
      <c r="X50" s="586"/>
      <c r="Y50" s="586"/>
      <c r="Z50" s="586"/>
      <c r="AA50" s="586"/>
      <c r="AB50" s="586"/>
      <c r="AC50" s="586"/>
      <c r="AD50" s="586"/>
      <c r="AE50" s="586"/>
      <c r="AF50" s="586"/>
      <c r="AG50" s="586"/>
      <c r="AH50" s="586"/>
      <c r="AI50" s="587">
        <v>0.0</v>
      </c>
      <c r="AJ50" s="587">
        <v>0.0</v>
      </c>
      <c r="AK50" s="587">
        <v>0.0</v>
      </c>
      <c r="AL50" s="587">
        <v>0.0</v>
      </c>
      <c r="AM50" s="587">
        <v>0.0</v>
      </c>
      <c r="AN50" s="587">
        <v>0.0</v>
      </c>
      <c r="AO50" s="587">
        <v>0.0</v>
      </c>
      <c r="AP50" s="587">
        <v>0.0</v>
      </c>
      <c r="AQ50" s="587">
        <v>0.0</v>
      </c>
      <c r="AR50" s="587">
        <v>0.0</v>
      </c>
      <c r="AS50" s="587">
        <v>0.0</v>
      </c>
      <c r="AT50" s="587">
        <v>0.0</v>
      </c>
      <c r="AU50" s="587">
        <v>0.0</v>
      </c>
      <c r="AV50" s="587">
        <v>0.0</v>
      </c>
      <c r="AW50" s="587">
        <v>0.0</v>
      </c>
      <c r="AX50" s="587">
        <v>0.0</v>
      </c>
      <c r="AY50" s="587">
        <v>0.0</v>
      </c>
      <c r="AZ50" s="587">
        <v>0.0</v>
      </c>
      <c r="BA50" s="587">
        <v>0.0</v>
      </c>
      <c r="BB50" s="587">
        <v>0.0</v>
      </c>
      <c r="BC50" s="587">
        <v>0.0</v>
      </c>
      <c r="BD50" s="587">
        <v>0.0</v>
      </c>
      <c r="BE50" s="587">
        <v>0.0</v>
      </c>
      <c r="BF50" s="587">
        <v>0.0</v>
      </c>
      <c r="BG50" s="587">
        <v>0.0</v>
      </c>
      <c r="BH50" s="587">
        <v>0.0</v>
      </c>
      <c r="BI50" s="587">
        <v>0.0</v>
      </c>
      <c r="BJ50" s="587">
        <v>0.0</v>
      </c>
      <c r="BK50" s="587">
        <v>0.0</v>
      </c>
      <c r="BL50" s="587">
        <v>0.0</v>
      </c>
      <c r="BM50" s="587">
        <v>0.0</v>
      </c>
      <c r="BN50" s="587">
        <v>0.0</v>
      </c>
      <c r="BO50" s="587">
        <v>0.0</v>
      </c>
      <c r="BP50" s="587">
        <v>0.0</v>
      </c>
      <c r="BQ50" s="587">
        <v>0.0</v>
      </c>
      <c r="BR50" s="587">
        <v>0.0</v>
      </c>
      <c r="BS50" s="587">
        <v>0.0</v>
      </c>
      <c r="BT50" s="587">
        <v>0.0</v>
      </c>
      <c r="BU50" s="587">
        <v>0.0</v>
      </c>
      <c r="BV50" s="587">
        <v>0.0</v>
      </c>
      <c r="BW50" s="587">
        <v>0.0</v>
      </c>
      <c r="BX50" s="587">
        <v>0.0</v>
      </c>
      <c r="BY50" s="587">
        <v>0.0</v>
      </c>
      <c r="BZ50" s="587">
        <v>0.0</v>
      </c>
      <c r="CA50" s="587">
        <v>0.0</v>
      </c>
      <c r="CB50" s="587">
        <v>0.0</v>
      </c>
      <c r="CC50" s="587">
        <v>0.0</v>
      </c>
      <c r="CD50" s="587">
        <v>0.0</v>
      </c>
      <c r="CE50" s="587">
        <v>0.0</v>
      </c>
      <c r="CF50" s="587">
        <v>0.0</v>
      </c>
      <c r="CG50" s="587">
        <v>0.0</v>
      </c>
      <c r="CH50" s="587">
        <v>0.0</v>
      </c>
      <c r="CI50" s="587">
        <v>0.0</v>
      </c>
      <c r="CJ50" s="587">
        <v>0.0</v>
      </c>
      <c r="CK50" s="587">
        <v>0.0</v>
      </c>
      <c r="CL50" s="587">
        <v>0.0</v>
      </c>
      <c r="CM50" s="587">
        <v>0.0</v>
      </c>
      <c r="CN50" s="587">
        <v>0.0</v>
      </c>
      <c r="CO50" s="587">
        <v>0.0</v>
      </c>
      <c r="CP50" s="587">
        <v>0.0</v>
      </c>
      <c r="CQ50" s="587">
        <v>0.0</v>
      </c>
      <c r="CR50" s="587">
        <v>0.0</v>
      </c>
      <c r="CS50" s="587">
        <v>0.0</v>
      </c>
      <c r="CT50" s="587">
        <v>0.0</v>
      </c>
      <c r="CU50" s="587">
        <v>0.0</v>
      </c>
      <c r="CV50" s="587">
        <v>0.0</v>
      </c>
      <c r="CW50" s="587">
        <v>0.0</v>
      </c>
      <c r="CX50" s="587">
        <v>0.0</v>
      </c>
      <c r="CY50" s="587">
        <v>0.0</v>
      </c>
      <c r="CZ50" s="587">
        <v>7.247427163357009</v>
      </c>
      <c r="DA50" s="587">
        <v>7.247427163357009</v>
      </c>
      <c r="DB50" s="587">
        <v>7.247427163357009</v>
      </c>
      <c r="DC50" s="587">
        <v>7.247427163357009</v>
      </c>
      <c r="DD50" s="587">
        <v>7.247427163357009</v>
      </c>
      <c r="DE50" s="587">
        <v>7.247427163357009</v>
      </c>
      <c r="DF50" s="587">
        <v>14.494854326714018</v>
      </c>
      <c r="DG50" s="587">
        <v>7.247427163357009</v>
      </c>
      <c r="DH50" s="587">
        <v>7.247427163357009</v>
      </c>
      <c r="DI50" s="587">
        <v>7.247427163357009</v>
      </c>
      <c r="DJ50" s="587">
        <v>7.247427163357009</v>
      </c>
      <c r="DK50" s="587">
        <v>7.247427163357009</v>
      </c>
      <c r="DL50" s="587">
        <v>7.247427163357009</v>
      </c>
      <c r="DM50" s="587">
        <v>0.0</v>
      </c>
      <c r="DN50" s="587">
        <v>0.0</v>
      </c>
      <c r="DO50" s="587">
        <v>0.0</v>
      </c>
      <c r="DP50" s="582">
        <v>0.0</v>
      </c>
      <c r="DQ50" s="582">
        <v>0.0</v>
      </c>
      <c r="DR50" s="582">
        <v>0.0</v>
      </c>
      <c r="DS50" s="582">
        <v>0.0</v>
      </c>
      <c r="DT50" s="582">
        <v>0.0</v>
      </c>
      <c r="DU50" s="582">
        <v>7.247427163357009</v>
      </c>
      <c r="DV50" s="582">
        <v>7.247427163357009</v>
      </c>
      <c r="DW50" s="582">
        <v>14.494854326714018</v>
      </c>
      <c r="DX50" s="582">
        <v>28.989708653428035</v>
      </c>
      <c r="DY50" s="582">
        <v>28.989708653428035</v>
      </c>
      <c r="DZ50" s="582">
        <v>43.48456298014205</v>
      </c>
      <c r="EA50" s="582">
        <v>43.48456298014205</v>
      </c>
      <c r="EB50" s="582">
        <v>36.23713581678504</v>
      </c>
      <c r="EC50" s="582">
        <v>43.48456298014205</v>
      </c>
      <c r="ED50" s="582">
        <v>43.48456298014205</v>
      </c>
      <c r="EE50" s="582">
        <v>36.23713581678504</v>
      </c>
      <c r="EF50" s="582">
        <v>36.23713581678504</v>
      </c>
      <c r="EG50" s="582">
        <v>21.742281490071026</v>
      </c>
      <c r="EH50" s="582">
        <v>28.989708653428035</v>
      </c>
      <c r="EI50" s="582">
        <v>28.989708653428035</v>
      </c>
      <c r="EJ50" s="582">
        <v>21.742281490071026</v>
      </c>
      <c r="EK50" s="582">
        <v>21.742281490071026</v>
      </c>
      <c r="EL50" s="582">
        <v>14.494854326714018</v>
      </c>
      <c r="EM50" s="582">
        <v>14.494854326714018</v>
      </c>
      <c r="EN50" s="582">
        <v>14.494854326714018</v>
      </c>
      <c r="EO50" s="582">
        <v>7.247427163357009</v>
      </c>
      <c r="EP50" s="582">
        <v>28.989708653428035</v>
      </c>
      <c r="EQ50" s="582">
        <v>36.23713581678504</v>
      </c>
      <c r="ER50" s="582">
        <v>28.989708653428035</v>
      </c>
      <c r="ES50" s="582">
        <v>28.989708653428035</v>
      </c>
      <c r="ET50" s="582">
        <v>28.989708653428035</v>
      </c>
      <c r="EU50" s="582">
        <v>28.989708653428035</v>
      </c>
      <c r="EV50" s="582">
        <v>28.989708653428035</v>
      </c>
      <c r="EW50" s="582">
        <v>21.742281490071026</v>
      </c>
      <c r="EX50" s="582">
        <v>14.494854326714018</v>
      </c>
      <c r="EY50" s="582">
        <v>14.494854326714018</v>
      </c>
      <c r="EZ50" s="582">
        <v>14.494854326714018</v>
      </c>
      <c r="FA50" s="582">
        <v>14.494854326714018</v>
      </c>
      <c r="FB50" s="582">
        <v>14.494854326714018</v>
      </c>
      <c r="FC50" s="582">
        <v>14.494854326714018</v>
      </c>
      <c r="FD50" s="582">
        <v>0.0</v>
      </c>
      <c r="FE50" s="582">
        <v>7.247427163357009</v>
      </c>
      <c r="FF50" s="582">
        <v>21.742281490071026</v>
      </c>
      <c r="FG50" s="582">
        <v>28.989708653428035</v>
      </c>
      <c r="FH50" s="582">
        <v>28.989708653428035</v>
      </c>
      <c r="FI50" s="582">
        <v>43.48456298014205</v>
      </c>
      <c r="FJ50" s="582">
        <v>43.48456298014205</v>
      </c>
      <c r="FK50" s="582">
        <v>57.97941730685607</v>
      </c>
      <c r="FL50" s="582">
        <v>65.22684447021308</v>
      </c>
      <c r="FM50" s="582">
        <v>57.97941730685607</v>
      </c>
      <c r="FN50" s="582">
        <v>50.73199014349906</v>
      </c>
      <c r="FO50" s="582">
        <v>50.73199014349906</v>
      </c>
      <c r="FP50" s="582">
        <v>36.23713581678504</v>
      </c>
      <c r="FR50" s="588">
        <f t="shared" si="2"/>
        <v>-0.1666666667</v>
      </c>
    </row>
    <row r="51">
      <c r="A51" s="5">
        <f t="shared" si="1"/>
        <v>48</v>
      </c>
      <c r="B51" s="599" t="s">
        <v>137</v>
      </c>
      <c r="C51" s="307">
        <v>9221.0</v>
      </c>
      <c r="D51" s="479"/>
      <c r="E51" s="479"/>
      <c r="F51" s="479"/>
      <c r="G51" s="479"/>
      <c r="H51" s="479"/>
      <c r="I51" s="479"/>
      <c r="J51" s="585"/>
      <c r="K51" s="585"/>
      <c r="L51" s="585"/>
      <c r="M51" s="585"/>
      <c r="N51" s="585"/>
      <c r="O51" s="585"/>
      <c r="P51" s="585"/>
      <c r="Q51" s="585"/>
      <c r="R51" s="586"/>
      <c r="S51" s="586"/>
      <c r="T51" s="586"/>
      <c r="U51" s="586"/>
      <c r="V51" s="586"/>
      <c r="W51" s="586"/>
      <c r="X51" s="586"/>
      <c r="Y51" s="586"/>
      <c r="Z51" s="586"/>
      <c r="AA51" s="586"/>
      <c r="AB51" s="586"/>
      <c r="AC51" s="586"/>
      <c r="AD51" s="586"/>
      <c r="AE51" s="586"/>
      <c r="AF51" s="586"/>
      <c r="AG51" s="586"/>
      <c r="AH51" s="586"/>
      <c r="AI51" s="587">
        <v>0.0</v>
      </c>
      <c r="AJ51" s="587">
        <v>0.0</v>
      </c>
      <c r="AK51" s="587">
        <v>0.0</v>
      </c>
      <c r="AL51" s="587">
        <v>0.0</v>
      </c>
      <c r="AM51" s="587">
        <v>0.0</v>
      </c>
      <c r="AN51" s="587">
        <v>0.0</v>
      </c>
      <c r="AO51" s="587">
        <v>0.0</v>
      </c>
      <c r="AP51" s="587">
        <v>0.0</v>
      </c>
      <c r="AQ51" s="587">
        <v>0.0</v>
      </c>
      <c r="AR51" s="587">
        <v>0.0</v>
      </c>
      <c r="AS51" s="587">
        <v>0.0</v>
      </c>
      <c r="AT51" s="587">
        <v>0.0</v>
      </c>
      <c r="AU51" s="587">
        <v>0.0</v>
      </c>
      <c r="AV51" s="587">
        <v>0.0</v>
      </c>
      <c r="AW51" s="587">
        <v>0.0</v>
      </c>
      <c r="AX51" s="587">
        <v>0.0</v>
      </c>
      <c r="AY51" s="587">
        <v>0.0</v>
      </c>
      <c r="AZ51" s="587">
        <v>0.0</v>
      </c>
      <c r="BA51" s="587">
        <v>0.0</v>
      </c>
      <c r="BB51" s="587">
        <v>0.0</v>
      </c>
      <c r="BC51" s="587">
        <v>0.0</v>
      </c>
      <c r="BD51" s="587">
        <v>0.0</v>
      </c>
      <c r="BE51" s="587">
        <v>0.0</v>
      </c>
      <c r="BF51" s="587">
        <v>0.0</v>
      </c>
      <c r="BG51" s="587">
        <v>0.0</v>
      </c>
      <c r="BH51" s="587">
        <v>0.0</v>
      </c>
      <c r="BI51" s="587">
        <v>0.0</v>
      </c>
      <c r="BJ51" s="587">
        <v>0.0</v>
      </c>
      <c r="BK51" s="587">
        <v>0.0</v>
      </c>
      <c r="BL51" s="587">
        <v>0.0</v>
      </c>
      <c r="BM51" s="587">
        <v>0.0</v>
      </c>
      <c r="BN51" s="587">
        <v>0.0</v>
      </c>
      <c r="BO51" s="587">
        <v>0.0</v>
      </c>
      <c r="BP51" s="587">
        <v>0.0</v>
      </c>
      <c r="BQ51" s="587">
        <v>0.0</v>
      </c>
      <c r="BR51" s="587">
        <v>0.0</v>
      </c>
      <c r="BS51" s="587">
        <v>0.0</v>
      </c>
      <c r="BT51" s="587">
        <v>0.0</v>
      </c>
      <c r="BU51" s="587">
        <v>0.0</v>
      </c>
      <c r="BV51" s="587">
        <v>0.0</v>
      </c>
      <c r="BW51" s="587">
        <v>0.0</v>
      </c>
      <c r="BX51" s="587">
        <v>0.0</v>
      </c>
      <c r="BY51" s="587">
        <v>0.0</v>
      </c>
      <c r="BZ51" s="587">
        <v>0.0</v>
      </c>
      <c r="CA51" s="587">
        <v>0.0</v>
      </c>
      <c r="CB51" s="587">
        <v>0.0</v>
      </c>
      <c r="CC51" s="587">
        <v>0.0</v>
      </c>
      <c r="CD51" s="587">
        <v>0.0</v>
      </c>
      <c r="CE51" s="587">
        <v>0.0</v>
      </c>
      <c r="CF51" s="587">
        <v>0.0</v>
      </c>
      <c r="CG51" s="587">
        <v>0.0</v>
      </c>
      <c r="CH51" s="587">
        <v>0.0</v>
      </c>
      <c r="CI51" s="587">
        <v>0.0</v>
      </c>
      <c r="CJ51" s="587">
        <v>0.0</v>
      </c>
      <c r="CK51" s="587">
        <v>0.0</v>
      </c>
      <c r="CL51" s="587">
        <v>0.0</v>
      </c>
      <c r="CM51" s="587">
        <v>0.0</v>
      </c>
      <c r="CN51" s="587">
        <v>0.0</v>
      </c>
      <c r="CO51" s="587">
        <v>0.0</v>
      </c>
      <c r="CP51" s="587">
        <v>0.0</v>
      </c>
      <c r="CQ51" s="587">
        <v>0.0</v>
      </c>
      <c r="CR51" s="587">
        <v>0.0</v>
      </c>
      <c r="CS51" s="587">
        <v>0.0</v>
      </c>
      <c r="CT51" s="587">
        <v>0.0</v>
      </c>
      <c r="CU51" s="587">
        <v>0.0</v>
      </c>
      <c r="CV51" s="587">
        <v>0.0</v>
      </c>
      <c r="CW51" s="587">
        <v>0.0</v>
      </c>
      <c r="CX51" s="587">
        <v>0.0</v>
      </c>
      <c r="CY51" s="587">
        <v>0.0</v>
      </c>
      <c r="CZ51" s="587">
        <v>0.0</v>
      </c>
      <c r="DA51" s="587">
        <v>0.0</v>
      </c>
      <c r="DB51" s="587">
        <v>0.0</v>
      </c>
      <c r="DC51" s="587">
        <v>0.0</v>
      </c>
      <c r="DD51" s="587">
        <v>0.0</v>
      </c>
      <c r="DE51" s="587">
        <v>0.0</v>
      </c>
      <c r="DF51" s="587">
        <v>0.0</v>
      </c>
      <c r="DG51" s="587">
        <v>0.0</v>
      </c>
      <c r="DH51" s="587">
        <v>0.0</v>
      </c>
      <c r="DI51" s="587">
        <v>0.0</v>
      </c>
      <c r="DJ51" s="587">
        <v>0.0</v>
      </c>
      <c r="DK51" s="587">
        <v>0.0</v>
      </c>
      <c r="DL51" s="587">
        <v>0.0</v>
      </c>
      <c r="DM51" s="587">
        <v>0.0</v>
      </c>
      <c r="DN51" s="587">
        <v>0.0</v>
      </c>
      <c r="DO51" s="587">
        <v>0.0</v>
      </c>
      <c r="DP51" s="582">
        <v>0.0</v>
      </c>
      <c r="DQ51" s="582">
        <v>0.0</v>
      </c>
      <c r="DR51" s="582">
        <v>0.0</v>
      </c>
      <c r="DS51" s="582">
        <v>0.0</v>
      </c>
      <c r="DT51" s="582">
        <v>0.0</v>
      </c>
      <c r="DU51" s="582">
        <v>0.0</v>
      </c>
      <c r="DV51" s="582">
        <v>0.0</v>
      </c>
      <c r="DW51" s="582">
        <v>0.0</v>
      </c>
      <c r="DX51" s="582">
        <v>0.0</v>
      </c>
      <c r="DY51" s="582">
        <v>0.0</v>
      </c>
      <c r="DZ51" s="582">
        <v>0.0</v>
      </c>
      <c r="EA51" s="582">
        <v>0.0</v>
      </c>
      <c r="EB51" s="582">
        <v>0.0</v>
      </c>
      <c r="EC51" s="582">
        <v>0.0</v>
      </c>
      <c r="ED51" s="582">
        <v>0.0</v>
      </c>
      <c r="EE51" s="582">
        <v>0.0</v>
      </c>
      <c r="EF51" s="582">
        <v>0.0</v>
      </c>
      <c r="EG51" s="582">
        <v>0.0</v>
      </c>
      <c r="EH51" s="582">
        <v>0.0</v>
      </c>
      <c r="EI51" s="582">
        <v>0.0</v>
      </c>
      <c r="EJ51" s="582">
        <v>0.0</v>
      </c>
      <c r="EK51" s="582">
        <v>10.844810758052272</v>
      </c>
      <c r="EL51" s="582">
        <v>10.844810758052272</v>
      </c>
      <c r="EM51" s="582">
        <v>10.844810758052272</v>
      </c>
      <c r="EN51" s="582">
        <v>10.844810758052272</v>
      </c>
      <c r="EO51" s="582">
        <v>10.844810758052272</v>
      </c>
      <c r="EP51" s="582">
        <v>10.844810758052272</v>
      </c>
      <c r="EQ51" s="582">
        <v>10.844810758052272</v>
      </c>
      <c r="ER51" s="582">
        <v>0.0</v>
      </c>
      <c r="ES51" s="582">
        <v>0.0</v>
      </c>
      <c r="ET51" s="582">
        <v>0.0</v>
      </c>
      <c r="EU51" s="582">
        <v>0.0</v>
      </c>
      <c r="EV51" s="582">
        <v>0.0</v>
      </c>
      <c r="EW51" s="582">
        <v>0.0</v>
      </c>
      <c r="EX51" s="582">
        <v>0.0</v>
      </c>
      <c r="EY51" s="582">
        <v>0.0</v>
      </c>
      <c r="EZ51" s="582">
        <v>0.0</v>
      </c>
      <c r="FA51" s="582">
        <v>10.844810758052272</v>
      </c>
      <c r="FB51" s="582">
        <v>10.844810758052272</v>
      </c>
      <c r="FC51" s="582">
        <v>10.844810758052272</v>
      </c>
      <c r="FD51" s="582">
        <v>10.844810758052272</v>
      </c>
      <c r="FE51" s="582">
        <v>43.37924303220909</v>
      </c>
      <c r="FF51" s="582">
        <v>43.37924303220909</v>
      </c>
      <c r="FG51" s="582">
        <v>43.37924303220909</v>
      </c>
      <c r="FH51" s="582">
        <v>32.53443227415681</v>
      </c>
      <c r="FI51" s="582">
        <v>32.53443227415681</v>
      </c>
      <c r="FJ51" s="582">
        <v>32.53443227415681</v>
      </c>
      <c r="FK51" s="582">
        <v>43.37924303220909</v>
      </c>
      <c r="FL51" s="582">
        <v>10.844810758052272</v>
      </c>
      <c r="FM51" s="582">
        <v>10.844810758052272</v>
      </c>
      <c r="FN51" s="582">
        <v>32.53443227415681</v>
      </c>
      <c r="FO51" s="582">
        <v>32.53443227415681</v>
      </c>
      <c r="FP51" s="582">
        <v>32.53443227415681</v>
      </c>
      <c r="FR51" s="588">
        <f t="shared" si="2"/>
        <v>0</v>
      </c>
    </row>
    <row r="52">
      <c r="A52" s="5">
        <f t="shared" si="1"/>
        <v>49</v>
      </c>
      <c r="B52" s="599" t="s">
        <v>169</v>
      </c>
      <c r="C52" s="307">
        <v>52674.0</v>
      </c>
      <c r="D52" s="479"/>
      <c r="E52" s="479"/>
      <c r="F52" s="479"/>
      <c r="G52" s="479"/>
      <c r="H52" s="479"/>
      <c r="I52" s="479"/>
      <c r="J52" s="585"/>
      <c r="K52" s="585"/>
      <c r="L52" s="585"/>
      <c r="M52" s="585"/>
      <c r="N52" s="585"/>
      <c r="O52" s="585"/>
      <c r="P52" s="585"/>
      <c r="Q52" s="585"/>
      <c r="R52" s="586"/>
      <c r="S52" s="586"/>
      <c r="T52" s="586"/>
      <c r="U52" s="586"/>
      <c r="V52" s="586"/>
      <c r="W52" s="586"/>
      <c r="X52" s="586"/>
      <c r="Y52" s="586"/>
      <c r="Z52" s="586"/>
      <c r="AA52" s="586"/>
      <c r="AB52" s="586"/>
      <c r="AC52" s="586"/>
      <c r="AD52" s="586"/>
      <c r="AE52" s="586"/>
      <c r="AF52" s="586"/>
      <c r="AG52" s="586"/>
      <c r="AH52" s="586"/>
      <c r="AI52" s="587">
        <v>0.0</v>
      </c>
      <c r="AJ52" s="587">
        <v>0.0</v>
      </c>
      <c r="AK52" s="587">
        <v>0.0</v>
      </c>
      <c r="AL52" s="587">
        <v>0.0</v>
      </c>
      <c r="AM52" s="587">
        <v>0.0</v>
      </c>
      <c r="AN52" s="587">
        <v>0.0</v>
      </c>
      <c r="AO52" s="587">
        <v>0.0</v>
      </c>
      <c r="AP52" s="587">
        <v>0.0</v>
      </c>
      <c r="AQ52" s="587">
        <v>0.0</v>
      </c>
      <c r="AR52" s="587">
        <v>0.0</v>
      </c>
      <c r="AS52" s="587">
        <v>0.0</v>
      </c>
      <c r="AT52" s="587">
        <v>0.0</v>
      </c>
      <c r="AU52" s="587">
        <v>0.0</v>
      </c>
      <c r="AV52" s="587">
        <v>0.0</v>
      </c>
      <c r="AW52" s="587">
        <v>0.0</v>
      </c>
      <c r="AX52" s="587">
        <v>0.0</v>
      </c>
      <c r="AY52" s="587">
        <v>0.0</v>
      </c>
      <c r="AZ52" s="587">
        <v>0.0</v>
      </c>
      <c r="BA52" s="587">
        <v>0.0</v>
      </c>
      <c r="BB52" s="587">
        <v>0.0</v>
      </c>
      <c r="BC52" s="587">
        <v>0.0</v>
      </c>
      <c r="BD52" s="587">
        <v>0.0</v>
      </c>
      <c r="BE52" s="587">
        <v>0.0</v>
      </c>
      <c r="BF52" s="587">
        <v>0.0</v>
      </c>
      <c r="BG52" s="587">
        <v>0.0</v>
      </c>
      <c r="BH52" s="587">
        <v>0.0</v>
      </c>
      <c r="BI52" s="587">
        <v>0.0</v>
      </c>
      <c r="BJ52" s="587">
        <v>1.8984698333143486</v>
      </c>
      <c r="BK52" s="587">
        <v>1.8984698333143486</v>
      </c>
      <c r="BL52" s="587">
        <v>1.8984698333143486</v>
      </c>
      <c r="BM52" s="587">
        <v>1.8984698333143486</v>
      </c>
      <c r="BN52" s="587">
        <v>1.8984698333143486</v>
      </c>
      <c r="BO52" s="587">
        <v>1.8984698333143486</v>
      </c>
      <c r="BP52" s="587">
        <v>1.8984698333143486</v>
      </c>
      <c r="BQ52" s="587">
        <v>0.0</v>
      </c>
      <c r="BR52" s="587">
        <v>0.0</v>
      </c>
      <c r="BS52" s="587">
        <v>1.8984698333143486</v>
      </c>
      <c r="BT52" s="587">
        <v>3.796939666628697</v>
      </c>
      <c r="BU52" s="587">
        <v>5.695409499943046</v>
      </c>
      <c r="BV52" s="587">
        <v>9.492349166571744</v>
      </c>
      <c r="BW52" s="587">
        <v>15.187758666514789</v>
      </c>
      <c r="BX52" s="587">
        <v>15.187758666514789</v>
      </c>
      <c r="BY52" s="587">
        <v>22.781637999772183</v>
      </c>
      <c r="BZ52" s="587">
        <v>32.27398716634393</v>
      </c>
      <c r="CA52" s="587">
        <v>30.375517333029578</v>
      </c>
      <c r="CB52" s="587">
        <v>28.47704749971523</v>
      </c>
      <c r="CC52" s="587">
        <v>28.47704749971523</v>
      </c>
      <c r="CD52" s="587">
        <v>24.680107833086534</v>
      </c>
      <c r="CE52" s="587">
        <v>24.680107833086534</v>
      </c>
      <c r="CF52" s="587">
        <v>17.086228499829136</v>
      </c>
      <c r="CG52" s="587">
        <v>9.492349166571744</v>
      </c>
      <c r="CH52" s="587">
        <v>13.289288833200441</v>
      </c>
      <c r="CI52" s="587">
        <v>17.086228499829136</v>
      </c>
      <c r="CJ52" s="587">
        <v>15.187758666514789</v>
      </c>
      <c r="CK52" s="587">
        <v>13.289288833200441</v>
      </c>
      <c r="CL52" s="587">
        <v>13.289288833200441</v>
      </c>
      <c r="CM52" s="587">
        <v>18.984698333143488</v>
      </c>
      <c r="CN52" s="587">
        <v>17.086228499829136</v>
      </c>
      <c r="CO52" s="587">
        <v>13.289288833200441</v>
      </c>
      <c r="CP52" s="587">
        <v>11.390818999886092</v>
      </c>
      <c r="CQ52" s="587">
        <v>9.492349166571744</v>
      </c>
      <c r="CR52" s="587">
        <v>9.492349166571744</v>
      </c>
      <c r="CS52" s="587">
        <v>11.390818999886092</v>
      </c>
      <c r="CT52" s="587">
        <v>5.695409499943046</v>
      </c>
      <c r="CU52" s="587">
        <v>3.796939666628697</v>
      </c>
      <c r="CV52" s="587">
        <v>7.593879333257394</v>
      </c>
      <c r="CW52" s="587">
        <v>7.593879333257394</v>
      </c>
      <c r="CX52" s="587">
        <v>7.593879333257394</v>
      </c>
      <c r="CY52" s="587">
        <v>7.593879333257394</v>
      </c>
      <c r="CZ52" s="587">
        <v>5.695409499943046</v>
      </c>
      <c r="DA52" s="587">
        <v>5.695409499943046</v>
      </c>
      <c r="DB52" s="587">
        <v>7.593879333257394</v>
      </c>
      <c r="DC52" s="587">
        <v>3.796939666628697</v>
      </c>
      <c r="DD52" s="587">
        <v>1.8984698333143486</v>
      </c>
      <c r="DE52" s="587">
        <v>1.8984698333143486</v>
      </c>
      <c r="DF52" s="587">
        <v>1.8984698333143486</v>
      </c>
      <c r="DG52" s="587">
        <v>1.8984698333143486</v>
      </c>
      <c r="DH52" s="587">
        <v>1.8984698333143486</v>
      </c>
      <c r="DI52" s="587">
        <v>1.8984698333143486</v>
      </c>
      <c r="DJ52" s="587">
        <v>1.8984698333143486</v>
      </c>
      <c r="DK52" s="587">
        <v>1.8984698333143486</v>
      </c>
      <c r="DL52" s="587">
        <v>1.8984698333143486</v>
      </c>
      <c r="DM52" s="587">
        <v>1.8984698333143486</v>
      </c>
      <c r="DN52" s="587">
        <v>1.8984698333143486</v>
      </c>
      <c r="DO52" s="587">
        <v>1.8984698333143486</v>
      </c>
      <c r="DP52" s="582">
        <v>1.8984698333143486</v>
      </c>
      <c r="DQ52" s="582">
        <v>1.8984698333143486</v>
      </c>
      <c r="DR52" s="582">
        <v>1.8984698333143486</v>
      </c>
      <c r="DS52" s="582">
        <v>3.796939666628697</v>
      </c>
      <c r="DT52" s="582">
        <v>3.796939666628697</v>
      </c>
      <c r="DU52" s="582">
        <v>3.796939666628697</v>
      </c>
      <c r="DV52" s="582">
        <v>7.593879333257394</v>
      </c>
      <c r="DW52" s="582">
        <v>7.593879333257394</v>
      </c>
      <c r="DX52" s="582">
        <v>7.593879333257394</v>
      </c>
      <c r="DY52" s="582">
        <v>7.593879333257394</v>
      </c>
      <c r="DZ52" s="582">
        <v>11.390818999886092</v>
      </c>
      <c r="EA52" s="582">
        <v>11.390818999886092</v>
      </c>
      <c r="EB52" s="582">
        <v>13.289288833200441</v>
      </c>
      <c r="EC52" s="582">
        <v>15.187758666514789</v>
      </c>
      <c r="ED52" s="582">
        <v>15.187758666514789</v>
      </c>
      <c r="EE52" s="582">
        <v>20.883168166457835</v>
      </c>
      <c r="EF52" s="582">
        <v>22.781637999772183</v>
      </c>
      <c r="EG52" s="582">
        <v>20.883168166457835</v>
      </c>
      <c r="EH52" s="582">
        <v>22.781637999772183</v>
      </c>
      <c r="EI52" s="582">
        <v>26.578577666400882</v>
      </c>
      <c r="EJ52" s="582">
        <v>22.781637999772183</v>
      </c>
      <c r="EK52" s="582">
        <v>20.883168166457835</v>
      </c>
      <c r="EL52" s="582">
        <v>30.375517333029578</v>
      </c>
      <c r="EM52" s="582">
        <v>36.070926832972624</v>
      </c>
      <c r="EN52" s="582">
        <v>37.969396666286976</v>
      </c>
      <c r="EO52" s="582">
        <v>39.86786649960132</v>
      </c>
      <c r="EP52" s="582">
        <v>149.97911683183355</v>
      </c>
      <c r="EQ52" s="582">
        <v>153.77605649846225</v>
      </c>
      <c r="ER52" s="582">
        <v>157.57299616509093</v>
      </c>
      <c r="ES52" s="582">
        <v>148.0806469985192</v>
      </c>
      <c r="ET52" s="582">
        <v>148.0806469985192</v>
      </c>
      <c r="EU52" s="582">
        <v>159.47146599840528</v>
      </c>
      <c r="EV52" s="582">
        <v>168.96381516497704</v>
      </c>
      <c r="EW52" s="582">
        <v>58.85256483274481</v>
      </c>
      <c r="EX52" s="582">
        <v>53.157155332801764</v>
      </c>
      <c r="EY52" s="582">
        <v>49.36021566617307</v>
      </c>
      <c r="EZ52" s="582">
        <v>43.66480616623002</v>
      </c>
      <c r="FA52" s="582">
        <v>60.751034666059155</v>
      </c>
      <c r="FB52" s="582">
        <v>49.36021566617307</v>
      </c>
      <c r="FC52" s="582">
        <v>39.86786649960132</v>
      </c>
      <c r="FD52" s="582">
        <v>37.969396666286976</v>
      </c>
      <c r="FE52" s="582">
        <v>37.969396666286976</v>
      </c>
      <c r="FF52" s="582">
        <v>41.76633633291567</v>
      </c>
      <c r="FG52" s="582">
        <v>41.76633633291567</v>
      </c>
      <c r="FH52" s="582">
        <v>28.47704749971523</v>
      </c>
      <c r="FI52" s="582">
        <v>24.680107833086534</v>
      </c>
      <c r="FJ52" s="582">
        <v>30.375517333029578</v>
      </c>
      <c r="FK52" s="582">
        <v>32.27398716634393</v>
      </c>
      <c r="FL52" s="582">
        <v>32.27398716634393</v>
      </c>
      <c r="FM52" s="582">
        <v>30.375517333029578</v>
      </c>
      <c r="FN52" s="582">
        <v>43.66480616623002</v>
      </c>
      <c r="FO52" s="582">
        <v>32.27398716634393</v>
      </c>
      <c r="FP52" s="582">
        <v>30.375517333029578</v>
      </c>
      <c r="FR52" s="588">
        <f t="shared" si="2"/>
        <v>0.2307692308</v>
      </c>
    </row>
    <row r="53">
      <c r="A53" s="5">
        <f t="shared" si="1"/>
        <v>50</v>
      </c>
      <c r="B53" s="599" t="s">
        <v>139</v>
      </c>
      <c r="C53" s="307">
        <v>18883.0</v>
      </c>
      <c r="D53" s="479"/>
      <c r="E53" s="479"/>
      <c r="F53" s="479"/>
      <c r="G53" s="479"/>
      <c r="H53" s="479"/>
      <c r="I53" s="479"/>
      <c r="J53" s="585"/>
      <c r="K53" s="585"/>
      <c r="L53" s="585"/>
      <c r="M53" s="585"/>
      <c r="N53" s="585"/>
      <c r="O53" s="585"/>
      <c r="P53" s="585"/>
      <c r="Q53" s="585"/>
      <c r="R53" s="586"/>
      <c r="S53" s="586"/>
      <c r="T53" s="586"/>
      <c r="U53" s="586"/>
      <c r="V53" s="586"/>
      <c r="W53" s="586"/>
      <c r="X53" s="586"/>
      <c r="Y53" s="586"/>
      <c r="Z53" s="586"/>
      <c r="AA53" s="586"/>
      <c r="AB53" s="586"/>
      <c r="AC53" s="586"/>
      <c r="AD53" s="586"/>
      <c r="AE53" s="586"/>
      <c r="AF53" s="586"/>
      <c r="AG53" s="586"/>
      <c r="AH53" s="586"/>
      <c r="AI53" s="587">
        <v>0.0</v>
      </c>
      <c r="AJ53" s="587">
        <v>0.0</v>
      </c>
      <c r="AK53" s="587">
        <v>0.0</v>
      </c>
      <c r="AL53" s="587">
        <v>0.0</v>
      </c>
      <c r="AM53" s="587">
        <v>0.0</v>
      </c>
      <c r="AN53" s="587">
        <v>0.0</v>
      </c>
      <c r="AO53" s="587">
        <v>0.0</v>
      </c>
      <c r="AP53" s="587">
        <v>0.0</v>
      </c>
      <c r="AQ53" s="587">
        <v>0.0</v>
      </c>
      <c r="AR53" s="587">
        <v>0.0</v>
      </c>
      <c r="AS53" s="587">
        <v>0.0</v>
      </c>
      <c r="AT53" s="587">
        <v>0.0</v>
      </c>
      <c r="AU53" s="587">
        <v>0.0</v>
      </c>
      <c r="AV53" s="587">
        <v>0.0</v>
      </c>
      <c r="AW53" s="587">
        <v>0.0</v>
      </c>
      <c r="AX53" s="587">
        <v>0.0</v>
      </c>
      <c r="AY53" s="587">
        <v>0.0</v>
      </c>
      <c r="AZ53" s="587">
        <v>0.0</v>
      </c>
      <c r="BA53" s="587">
        <v>0.0</v>
      </c>
      <c r="BB53" s="587">
        <v>0.0</v>
      </c>
      <c r="BC53" s="587">
        <v>0.0</v>
      </c>
      <c r="BD53" s="587">
        <v>0.0</v>
      </c>
      <c r="BE53" s="587">
        <v>0.0</v>
      </c>
      <c r="BF53" s="587">
        <v>0.0</v>
      </c>
      <c r="BG53" s="587">
        <v>0.0</v>
      </c>
      <c r="BH53" s="587">
        <v>0.0</v>
      </c>
      <c r="BI53" s="587">
        <v>0.0</v>
      </c>
      <c r="BJ53" s="587">
        <v>0.0</v>
      </c>
      <c r="BK53" s="587">
        <v>0.0</v>
      </c>
      <c r="BL53" s="587">
        <v>0.0</v>
      </c>
      <c r="BM53" s="587">
        <v>0.0</v>
      </c>
      <c r="BN53" s="587">
        <v>0.0</v>
      </c>
      <c r="BO53" s="587">
        <v>0.0</v>
      </c>
      <c r="BP53" s="587">
        <v>0.0</v>
      </c>
      <c r="BQ53" s="587">
        <v>0.0</v>
      </c>
      <c r="BR53" s="587">
        <v>0.0</v>
      </c>
      <c r="BS53" s="587">
        <v>0.0</v>
      </c>
      <c r="BT53" s="587">
        <v>0.0</v>
      </c>
      <c r="BU53" s="587">
        <v>0.0</v>
      </c>
      <c r="BV53" s="587">
        <v>0.0</v>
      </c>
      <c r="BW53" s="587">
        <v>0.0</v>
      </c>
      <c r="BX53" s="587">
        <v>0.0</v>
      </c>
      <c r="BY53" s="587">
        <v>0.0</v>
      </c>
      <c r="BZ53" s="587">
        <v>0.0</v>
      </c>
      <c r="CA53" s="587">
        <v>0.0</v>
      </c>
      <c r="CB53" s="587">
        <v>0.0</v>
      </c>
      <c r="CC53" s="587">
        <v>0.0</v>
      </c>
      <c r="CD53" s="587">
        <v>0.0</v>
      </c>
      <c r="CE53" s="587">
        <v>0.0</v>
      </c>
      <c r="CF53" s="587">
        <v>0.0</v>
      </c>
      <c r="CG53" s="587">
        <v>0.0</v>
      </c>
      <c r="CH53" s="587">
        <v>0.0</v>
      </c>
      <c r="CI53" s="587">
        <v>0.0</v>
      </c>
      <c r="CJ53" s="587">
        <v>0.0</v>
      </c>
      <c r="CK53" s="587">
        <v>0.0</v>
      </c>
      <c r="CL53" s="587">
        <v>0.0</v>
      </c>
      <c r="CM53" s="587">
        <v>0.0</v>
      </c>
      <c r="CN53" s="587">
        <v>0.0</v>
      </c>
      <c r="CO53" s="587">
        <v>0.0</v>
      </c>
      <c r="CP53" s="587">
        <v>0.0</v>
      </c>
      <c r="CQ53" s="587">
        <v>0.0</v>
      </c>
      <c r="CR53" s="587">
        <v>0.0</v>
      </c>
      <c r="CS53" s="587">
        <v>5.295768680824022</v>
      </c>
      <c r="CT53" s="587">
        <v>5.295768680824022</v>
      </c>
      <c r="CU53" s="587">
        <v>5.295768680824022</v>
      </c>
      <c r="CV53" s="587">
        <v>10.591537361648044</v>
      </c>
      <c r="CW53" s="587">
        <v>15.887306042472066</v>
      </c>
      <c r="CX53" s="587">
        <v>21.183074723296087</v>
      </c>
      <c r="CY53" s="587">
        <v>37.07038076576815</v>
      </c>
      <c r="CZ53" s="587">
        <v>37.07038076576815</v>
      </c>
      <c r="DA53" s="587">
        <v>37.07038076576815</v>
      </c>
      <c r="DB53" s="587">
        <v>42.366149446592175</v>
      </c>
      <c r="DC53" s="587">
        <v>37.07038076576815</v>
      </c>
      <c r="DD53" s="587">
        <v>37.07038076576815</v>
      </c>
      <c r="DE53" s="587">
        <v>31.77461208494413</v>
      </c>
      <c r="DF53" s="587">
        <v>15.887306042472066</v>
      </c>
      <c r="DG53" s="587">
        <v>15.887306042472066</v>
      </c>
      <c r="DH53" s="587">
        <v>15.887306042472066</v>
      </c>
      <c r="DI53" s="587">
        <v>10.591537361648044</v>
      </c>
      <c r="DJ53" s="587">
        <v>10.591537361648044</v>
      </c>
      <c r="DK53" s="587">
        <v>5.295768680824022</v>
      </c>
      <c r="DL53" s="587">
        <v>5.295768680824022</v>
      </c>
      <c r="DM53" s="587">
        <v>10.591537361648044</v>
      </c>
      <c r="DN53" s="587">
        <v>5.295768680824022</v>
      </c>
      <c r="DO53" s="587">
        <v>10.591537361648044</v>
      </c>
      <c r="DP53" s="582">
        <v>21.183074723296087</v>
      </c>
      <c r="DQ53" s="582">
        <v>26.47884340412011</v>
      </c>
      <c r="DR53" s="582">
        <v>31.77461208494413</v>
      </c>
      <c r="DS53" s="582">
        <v>31.77461208494413</v>
      </c>
      <c r="DT53" s="582">
        <v>26.47884340412011</v>
      </c>
      <c r="DU53" s="582">
        <v>26.47884340412011</v>
      </c>
      <c r="DV53" s="582">
        <v>26.47884340412011</v>
      </c>
      <c r="DW53" s="582">
        <v>15.887306042472066</v>
      </c>
      <c r="DX53" s="582">
        <v>31.77461208494413</v>
      </c>
      <c r="DY53" s="582">
        <v>26.47884340412011</v>
      </c>
      <c r="DZ53" s="582">
        <v>31.77461208494413</v>
      </c>
      <c r="EA53" s="582">
        <v>42.366149446592175</v>
      </c>
      <c r="EB53" s="582">
        <v>42.366149446592175</v>
      </c>
      <c r="EC53" s="582">
        <v>47.66191812741619</v>
      </c>
      <c r="ED53" s="582">
        <v>47.66191812741619</v>
      </c>
      <c r="EE53" s="582">
        <v>26.47884340412011</v>
      </c>
      <c r="EF53" s="582">
        <v>26.47884340412011</v>
      </c>
      <c r="EG53" s="582">
        <v>21.183074723296087</v>
      </c>
      <c r="EH53" s="582">
        <v>15.887306042472066</v>
      </c>
      <c r="EI53" s="582">
        <v>15.887306042472066</v>
      </c>
      <c r="EJ53" s="582">
        <v>10.591537361648044</v>
      </c>
      <c r="EK53" s="582">
        <v>15.887306042472066</v>
      </c>
      <c r="EL53" s="582">
        <v>26.47884340412011</v>
      </c>
      <c r="EM53" s="582">
        <v>37.07038076576815</v>
      </c>
      <c r="EN53" s="582">
        <v>42.366149446592175</v>
      </c>
      <c r="EO53" s="582">
        <v>42.366149446592175</v>
      </c>
      <c r="EP53" s="582">
        <v>42.366149446592175</v>
      </c>
      <c r="EQ53" s="582">
        <v>52.95768680824022</v>
      </c>
      <c r="ER53" s="582">
        <v>52.95768680824022</v>
      </c>
      <c r="ES53" s="582">
        <v>42.366149446592175</v>
      </c>
      <c r="ET53" s="582">
        <v>31.77461208494413</v>
      </c>
      <c r="EU53" s="582">
        <v>31.77461208494413</v>
      </c>
      <c r="EV53" s="582">
        <v>26.47884340412011</v>
      </c>
      <c r="EW53" s="582">
        <v>37.07038076576815</v>
      </c>
      <c r="EX53" s="582">
        <v>42.366149446592175</v>
      </c>
      <c r="EY53" s="582">
        <v>37.07038076576815</v>
      </c>
      <c r="EZ53" s="582">
        <v>47.66191812741619</v>
      </c>
      <c r="FA53" s="582">
        <v>63.54922416988826</v>
      </c>
      <c r="FB53" s="582">
        <v>63.54922416988826</v>
      </c>
      <c r="FC53" s="582">
        <v>68.84499285071229</v>
      </c>
      <c r="FD53" s="582">
        <v>58.25345548906424</v>
      </c>
      <c r="FE53" s="582">
        <v>37.07038076576815</v>
      </c>
      <c r="FF53" s="582">
        <v>58.25345548906424</v>
      </c>
      <c r="FG53" s="582">
        <v>47.66191812741619</v>
      </c>
      <c r="FH53" s="582">
        <v>31.77461208494413</v>
      </c>
      <c r="FI53" s="582">
        <v>26.47884340412011</v>
      </c>
      <c r="FJ53" s="582">
        <v>31.77461208494413</v>
      </c>
      <c r="FK53" s="582">
        <v>37.07038076576815</v>
      </c>
      <c r="FL53" s="582">
        <v>42.366149446592175</v>
      </c>
      <c r="FM53" s="582">
        <v>21.183074723296087</v>
      </c>
      <c r="FN53" s="582">
        <v>21.183074723296087</v>
      </c>
      <c r="FO53" s="582">
        <v>26.47884340412011</v>
      </c>
      <c r="FP53" s="582">
        <v>26.47884340412011</v>
      </c>
      <c r="FR53" s="588">
        <f t="shared" si="2"/>
        <v>0</v>
      </c>
    </row>
    <row r="54">
      <c r="A54" s="5">
        <f t="shared" si="1"/>
        <v>51</v>
      </c>
      <c r="B54" s="599" t="s">
        <v>116</v>
      </c>
      <c r="C54" s="307">
        <v>210815.0</v>
      </c>
      <c r="D54" s="479"/>
      <c r="E54" s="479"/>
      <c r="F54" s="479"/>
      <c r="G54" s="479"/>
      <c r="H54" s="479"/>
      <c r="I54" s="479"/>
      <c r="J54" s="585"/>
      <c r="K54" s="585"/>
      <c r="L54" s="585"/>
      <c r="M54" s="585"/>
      <c r="N54" s="585"/>
      <c r="O54" s="585"/>
      <c r="P54" s="585"/>
      <c r="Q54" s="585"/>
      <c r="R54" s="586"/>
      <c r="S54" s="586"/>
      <c r="T54" s="586"/>
      <c r="U54" s="586"/>
      <c r="V54" s="586"/>
      <c r="W54" s="586"/>
      <c r="X54" s="586"/>
      <c r="Y54" s="586"/>
      <c r="Z54" s="586"/>
      <c r="AA54" s="586"/>
      <c r="AB54" s="586"/>
      <c r="AC54" s="586"/>
      <c r="AD54" s="586"/>
      <c r="AE54" s="586"/>
      <c r="AF54" s="586"/>
      <c r="AG54" s="586"/>
      <c r="AH54" s="586"/>
      <c r="AI54" s="587">
        <v>0.0</v>
      </c>
      <c r="AJ54" s="587">
        <v>0.0</v>
      </c>
      <c r="AK54" s="587">
        <v>0.0</v>
      </c>
      <c r="AL54" s="587">
        <v>0.0</v>
      </c>
      <c r="AM54" s="587">
        <v>0.0</v>
      </c>
      <c r="AN54" s="587">
        <v>0.0</v>
      </c>
      <c r="AO54" s="587">
        <v>0.0</v>
      </c>
      <c r="AP54" s="587">
        <v>0.0</v>
      </c>
      <c r="AQ54" s="587">
        <v>0.0</v>
      </c>
      <c r="AR54" s="587">
        <v>0.0</v>
      </c>
      <c r="AS54" s="587">
        <v>0.0</v>
      </c>
      <c r="AT54" s="587">
        <v>0.0</v>
      </c>
      <c r="AU54" s="587">
        <v>0.0</v>
      </c>
      <c r="AV54" s="587">
        <v>0.0</v>
      </c>
      <c r="AW54" s="587">
        <v>0.4743495481820553</v>
      </c>
      <c r="AX54" s="587">
        <v>0.4743495481820553</v>
      </c>
      <c r="AY54" s="587">
        <v>0.4743495481820553</v>
      </c>
      <c r="AZ54" s="587">
        <v>0.4743495481820553</v>
      </c>
      <c r="BA54" s="587">
        <v>0.4743495481820553</v>
      </c>
      <c r="BB54" s="587">
        <v>0.4743495481820553</v>
      </c>
      <c r="BC54" s="587">
        <v>0.9486990963641107</v>
      </c>
      <c r="BD54" s="587">
        <v>0.4743495481820553</v>
      </c>
      <c r="BE54" s="587">
        <v>0.4743495481820553</v>
      </c>
      <c r="BF54" s="587">
        <v>0.4743495481820553</v>
      </c>
      <c r="BG54" s="587">
        <v>0.4743495481820553</v>
      </c>
      <c r="BH54" s="587">
        <v>0.4743495481820553</v>
      </c>
      <c r="BI54" s="587">
        <v>1.4230486445461659</v>
      </c>
      <c r="BJ54" s="587">
        <v>1.4230486445461659</v>
      </c>
      <c r="BK54" s="587">
        <v>1.4230486445461659</v>
      </c>
      <c r="BL54" s="587">
        <v>1.4230486445461659</v>
      </c>
      <c r="BM54" s="587">
        <v>1.4230486445461659</v>
      </c>
      <c r="BN54" s="587">
        <v>1.4230486445461659</v>
      </c>
      <c r="BO54" s="587">
        <v>1.4230486445461659</v>
      </c>
      <c r="BP54" s="587">
        <v>0.4743495481820553</v>
      </c>
      <c r="BQ54" s="587">
        <v>0.9486990963641107</v>
      </c>
      <c r="BR54" s="587">
        <v>1.4230486445461659</v>
      </c>
      <c r="BS54" s="587">
        <v>1.8973981927282213</v>
      </c>
      <c r="BT54" s="587">
        <v>1.8973981927282213</v>
      </c>
      <c r="BU54" s="587">
        <v>2.3717477409102767</v>
      </c>
      <c r="BV54" s="587">
        <v>2.3717477409102767</v>
      </c>
      <c r="BW54" s="587">
        <v>2.8460972890923317</v>
      </c>
      <c r="BX54" s="587">
        <v>1.8973981927282213</v>
      </c>
      <c r="BY54" s="587">
        <v>1.4230486445461659</v>
      </c>
      <c r="BZ54" s="587">
        <v>0.9486990963641107</v>
      </c>
      <c r="CA54" s="587">
        <v>0.9486990963641107</v>
      </c>
      <c r="CB54" s="587">
        <v>0.4743495481820553</v>
      </c>
      <c r="CC54" s="587">
        <v>0.4743495481820553</v>
      </c>
      <c r="CD54" s="587">
        <v>0.0</v>
      </c>
      <c r="CE54" s="587">
        <v>0.4743495481820553</v>
      </c>
      <c r="CF54" s="587">
        <v>0.9486990963641107</v>
      </c>
      <c r="CG54" s="587">
        <v>0.9486990963641107</v>
      </c>
      <c r="CH54" s="587">
        <v>1.4230486445461659</v>
      </c>
      <c r="CI54" s="587">
        <v>1.4230486445461659</v>
      </c>
      <c r="CJ54" s="587">
        <v>1.8973981927282213</v>
      </c>
      <c r="CK54" s="587">
        <v>1.8973981927282213</v>
      </c>
      <c r="CL54" s="587">
        <v>1.8973981927282213</v>
      </c>
      <c r="CM54" s="587">
        <v>1.8973981927282213</v>
      </c>
      <c r="CN54" s="587">
        <v>1.8973981927282213</v>
      </c>
      <c r="CO54" s="587">
        <v>1.4230486445461659</v>
      </c>
      <c r="CP54" s="587">
        <v>1.4230486445461659</v>
      </c>
      <c r="CQ54" s="587">
        <v>1.4230486445461659</v>
      </c>
      <c r="CR54" s="587">
        <v>1.4230486445461659</v>
      </c>
      <c r="CS54" s="587">
        <v>1.4230486445461659</v>
      </c>
      <c r="CT54" s="587">
        <v>1.4230486445461659</v>
      </c>
      <c r="CU54" s="587">
        <v>3.7947963854564426</v>
      </c>
      <c r="CV54" s="587">
        <v>4.269145933638498</v>
      </c>
      <c r="CW54" s="587">
        <v>4.269145933638498</v>
      </c>
      <c r="CX54" s="587">
        <v>4.269145933638498</v>
      </c>
      <c r="CY54" s="587">
        <v>5.217845030002608</v>
      </c>
      <c r="CZ54" s="587">
        <v>4.7434954818205535</v>
      </c>
      <c r="DA54" s="587">
        <v>5.217845030002608</v>
      </c>
      <c r="DB54" s="587">
        <v>2.8460972890923317</v>
      </c>
      <c r="DC54" s="587">
        <v>2.8460972890923317</v>
      </c>
      <c r="DD54" s="587">
        <v>2.8460972890923317</v>
      </c>
      <c r="DE54" s="587">
        <v>2.3717477409102767</v>
      </c>
      <c r="DF54" s="587">
        <v>1.4230486445461659</v>
      </c>
      <c r="DG54" s="587">
        <v>1.4230486445461659</v>
      </c>
      <c r="DH54" s="587">
        <v>0.4743495481820553</v>
      </c>
      <c r="DI54" s="587">
        <v>1.4230486445461659</v>
      </c>
      <c r="DJ54" s="587">
        <v>0.9486990963641107</v>
      </c>
      <c r="DK54" s="587">
        <v>0.9486990963641107</v>
      </c>
      <c r="DL54" s="587">
        <v>1.8973981927282213</v>
      </c>
      <c r="DM54" s="587">
        <v>3.320446837274387</v>
      </c>
      <c r="DN54" s="587">
        <v>4.7434954818205535</v>
      </c>
      <c r="DO54" s="587">
        <v>6.166544126366719</v>
      </c>
      <c r="DP54" s="582">
        <v>5.6921945781846635</v>
      </c>
      <c r="DQ54" s="582">
        <v>6.640893674548774</v>
      </c>
      <c r="DR54" s="582">
        <v>9.01264141545905</v>
      </c>
      <c r="DS54" s="582">
        <v>8.06394231909494</v>
      </c>
      <c r="DT54" s="582">
        <v>9.01264141545905</v>
      </c>
      <c r="DU54" s="582">
        <v>11.858738704551383</v>
      </c>
      <c r="DV54" s="582">
        <v>16.12788463818988</v>
      </c>
      <c r="DW54" s="582">
        <v>20.397030571828378</v>
      </c>
      <c r="DX54" s="582">
        <v>23.717477409102766</v>
      </c>
      <c r="DY54" s="582">
        <v>21.34572966819249</v>
      </c>
      <c r="DZ54" s="582">
        <v>21.34572966819249</v>
      </c>
      <c r="EA54" s="582">
        <v>19.44833147546427</v>
      </c>
      <c r="EB54" s="582">
        <v>15.653535090007825</v>
      </c>
      <c r="EC54" s="582">
        <v>10.435690060005216</v>
      </c>
      <c r="ED54" s="582">
        <v>5.6921945781846635</v>
      </c>
      <c r="EE54" s="582">
        <v>2.3717477409102767</v>
      </c>
      <c r="EF54" s="582">
        <v>3.7947963854564426</v>
      </c>
      <c r="EG54" s="582">
        <v>4.7434954818205535</v>
      </c>
      <c r="EH54" s="582">
        <v>6.166544126366719</v>
      </c>
      <c r="EI54" s="582">
        <v>7.589592770912885</v>
      </c>
      <c r="EJ54" s="582">
        <v>13.281787349097549</v>
      </c>
      <c r="EK54" s="582">
        <v>14.23048644546166</v>
      </c>
      <c r="EL54" s="582">
        <v>15.653535090007825</v>
      </c>
      <c r="EM54" s="582">
        <v>17.076583734553992</v>
      </c>
      <c r="EN54" s="582">
        <v>18.973981927282214</v>
      </c>
      <c r="EO54" s="582">
        <v>18.0252828309181</v>
      </c>
      <c r="EP54" s="582">
        <v>19.44833147546427</v>
      </c>
      <c r="EQ54" s="582">
        <v>13.756136897279605</v>
      </c>
      <c r="ER54" s="582">
        <v>14.23048644546166</v>
      </c>
      <c r="ES54" s="582">
        <v>14.23048644546166</v>
      </c>
      <c r="ET54" s="582">
        <v>12.807437800915494</v>
      </c>
      <c r="EU54" s="582">
        <v>11.384389156369327</v>
      </c>
      <c r="EV54" s="582">
        <v>10.435690060005216</v>
      </c>
      <c r="EW54" s="582">
        <v>10.435690060005216</v>
      </c>
      <c r="EX54" s="582">
        <v>12.807437800915494</v>
      </c>
      <c r="EY54" s="582">
        <v>18.0252828309181</v>
      </c>
      <c r="EZ54" s="582">
        <v>16.602234186371938</v>
      </c>
      <c r="FA54" s="582">
        <v>18.0252828309181</v>
      </c>
      <c r="FB54" s="582">
        <v>17.550933282736047</v>
      </c>
      <c r="FC54" s="582">
        <v>21.820079216374545</v>
      </c>
      <c r="FD54" s="582">
        <v>21.34572966819249</v>
      </c>
      <c r="FE54" s="582">
        <v>25.14052605364893</v>
      </c>
      <c r="FF54" s="582">
        <v>23.243127860920712</v>
      </c>
      <c r="FG54" s="582">
        <v>24.19182695728482</v>
      </c>
      <c r="FH54" s="582">
        <v>23.717477409102766</v>
      </c>
      <c r="FI54" s="582">
        <v>24.666176505466876</v>
      </c>
      <c r="FJ54" s="582">
        <v>24.19182695728482</v>
      </c>
      <c r="FK54" s="582">
        <v>27.037924246377152</v>
      </c>
      <c r="FL54" s="582">
        <v>23.243127860920712</v>
      </c>
      <c r="FM54" s="582">
        <v>21.820079216374545</v>
      </c>
      <c r="FN54" s="582">
        <v>26.089225150013043</v>
      </c>
      <c r="FO54" s="582">
        <v>26.563574698195097</v>
      </c>
      <c r="FP54" s="582">
        <v>24.666176505466876</v>
      </c>
      <c r="FR54" s="588">
        <f t="shared" si="2"/>
        <v>0</v>
      </c>
    </row>
    <row r="55">
      <c r="A55" s="5">
        <f t="shared" si="1"/>
        <v>52</v>
      </c>
      <c r="B55" s="599" t="s">
        <v>123</v>
      </c>
      <c r="C55" s="307">
        <v>43587.0</v>
      </c>
      <c r="D55" s="479"/>
      <c r="E55" s="479"/>
      <c r="F55" s="479"/>
      <c r="G55" s="479"/>
      <c r="H55" s="479"/>
      <c r="I55" s="479"/>
      <c r="J55" s="585"/>
      <c r="K55" s="585"/>
      <c r="L55" s="585"/>
      <c r="M55" s="585"/>
      <c r="N55" s="585"/>
      <c r="O55" s="585"/>
      <c r="P55" s="585"/>
      <c r="Q55" s="585"/>
      <c r="R55" s="586"/>
      <c r="S55" s="586"/>
      <c r="T55" s="586"/>
      <c r="U55" s="586"/>
      <c r="V55" s="586"/>
      <c r="W55" s="586"/>
      <c r="X55" s="586"/>
      <c r="Y55" s="586"/>
      <c r="Z55" s="586"/>
      <c r="AA55" s="586"/>
      <c r="AB55" s="586"/>
      <c r="AC55" s="586"/>
      <c r="AD55" s="586"/>
      <c r="AE55" s="586"/>
      <c r="AF55" s="586"/>
      <c r="AG55" s="586"/>
      <c r="AH55" s="586"/>
      <c r="AI55" s="587">
        <v>0.0</v>
      </c>
      <c r="AJ55" s="587">
        <v>0.0</v>
      </c>
      <c r="AK55" s="587">
        <v>0.0</v>
      </c>
      <c r="AL55" s="587">
        <v>0.0</v>
      </c>
      <c r="AM55" s="587">
        <v>0.0</v>
      </c>
      <c r="AN55" s="587">
        <v>0.0</v>
      </c>
      <c r="AO55" s="587">
        <v>0.0</v>
      </c>
      <c r="AP55" s="587">
        <v>0.0</v>
      </c>
      <c r="AQ55" s="587">
        <v>0.0</v>
      </c>
      <c r="AR55" s="587">
        <v>0.0</v>
      </c>
      <c r="AS55" s="587">
        <v>0.0</v>
      </c>
      <c r="AT55" s="587">
        <v>0.0</v>
      </c>
      <c r="AU55" s="587">
        <v>0.0</v>
      </c>
      <c r="AV55" s="587">
        <v>0.0</v>
      </c>
      <c r="AW55" s="587">
        <v>0.0</v>
      </c>
      <c r="AX55" s="587">
        <v>0.0</v>
      </c>
      <c r="AY55" s="587">
        <v>0.0</v>
      </c>
      <c r="AZ55" s="587">
        <v>0.0</v>
      </c>
      <c r="BA55" s="587">
        <v>0.0</v>
      </c>
      <c r="BB55" s="587">
        <v>0.0</v>
      </c>
      <c r="BC55" s="587">
        <v>0.0</v>
      </c>
      <c r="BD55" s="587">
        <v>0.0</v>
      </c>
      <c r="BE55" s="587">
        <v>0.0</v>
      </c>
      <c r="BF55" s="587">
        <v>0.0</v>
      </c>
      <c r="BG55" s="587">
        <v>0.0</v>
      </c>
      <c r="BH55" s="587">
        <v>0.0</v>
      </c>
      <c r="BI55" s="587">
        <v>0.0</v>
      </c>
      <c r="BJ55" s="587">
        <v>0.0</v>
      </c>
      <c r="BK55" s="587">
        <v>0.0</v>
      </c>
      <c r="BL55" s="587">
        <v>2.294262050611421</v>
      </c>
      <c r="BM55" s="587">
        <v>2.294262050611421</v>
      </c>
      <c r="BN55" s="587">
        <v>2.294262050611421</v>
      </c>
      <c r="BO55" s="587">
        <v>2.294262050611421</v>
      </c>
      <c r="BP55" s="587">
        <v>2.294262050611421</v>
      </c>
      <c r="BQ55" s="587">
        <v>2.294262050611421</v>
      </c>
      <c r="BR55" s="587">
        <v>2.294262050611421</v>
      </c>
      <c r="BS55" s="587">
        <v>2.294262050611421</v>
      </c>
      <c r="BT55" s="587">
        <v>2.294262050611421</v>
      </c>
      <c r="BU55" s="587">
        <v>4.588524101222842</v>
      </c>
      <c r="BV55" s="587">
        <v>6.882786151834263</v>
      </c>
      <c r="BW55" s="587">
        <v>6.882786151834263</v>
      </c>
      <c r="BX55" s="587">
        <v>6.882786151834263</v>
      </c>
      <c r="BY55" s="587">
        <v>6.882786151834263</v>
      </c>
      <c r="BZ55" s="587">
        <v>4.588524101222842</v>
      </c>
      <c r="CA55" s="587">
        <v>9.177048202445684</v>
      </c>
      <c r="CB55" s="587">
        <v>6.882786151834263</v>
      </c>
      <c r="CC55" s="587">
        <v>4.588524101222842</v>
      </c>
      <c r="CD55" s="587">
        <v>4.588524101222842</v>
      </c>
      <c r="CE55" s="587">
        <v>4.588524101222842</v>
      </c>
      <c r="CF55" s="587">
        <v>4.588524101222842</v>
      </c>
      <c r="CG55" s="587">
        <v>9.177048202445684</v>
      </c>
      <c r="CH55" s="587">
        <v>4.588524101222842</v>
      </c>
      <c r="CI55" s="587">
        <v>9.177048202445684</v>
      </c>
      <c r="CJ55" s="587">
        <v>9.177048202445684</v>
      </c>
      <c r="CK55" s="587">
        <v>9.177048202445684</v>
      </c>
      <c r="CL55" s="587">
        <v>9.177048202445684</v>
      </c>
      <c r="CM55" s="587">
        <v>9.177048202445684</v>
      </c>
      <c r="CN55" s="587">
        <v>4.588524101222842</v>
      </c>
      <c r="CO55" s="587">
        <v>4.588524101222842</v>
      </c>
      <c r="CP55" s="587">
        <v>0.0</v>
      </c>
      <c r="CQ55" s="587">
        <v>0.0</v>
      </c>
      <c r="CR55" s="587">
        <v>2.294262050611421</v>
      </c>
      <c r="CS55" s="587">
        <v>2.294262050611421</v>
      </c>
      <c r="CT55" s="587">
        <v>2.294262050611421</v>
      </c>
      <c r="CU55" s="587">
        <v>2.294262050611421</v>
      </c>
      <c r="CV55" s="587">
        <v>2.294262050611421</v>
      </c>
      <c r="CW55" s="587">
        <v>2.294262050611421</v>
      </c>
      <c r="CX55" s="587">
        <v>2.294262050611421</v>
      </c>
      <c r="CY55" s="587">
        <v>0.0</v>
      </c>
      <c r="CZ55" s="587">
        <v>0.0</v>
      </c>
      <c r="DA55" s="587">
        <v>0.0</v>
      </c>
      <c r="DB55" s="587">
        <v>0.0</v>
      </c>
      <c r="DC55" s="587">
        <v>0.0</v>
      </c>
      <c r="DD55" s="587">
        <v>0.0</v>
      </c>
      <c r="DE55" s="587">
        <v>0.0</v>
      </c>
      <c r="DF55" s="587">
        <v>0.0</v>
      </c>
      <c r="DG55" s="587">
        <v>0.0</v>
      </c>
      <c r="DH55" s="587">
        <v>0.0</v>
      </c>
      <c r="DI55" s="587">
        <v>0.0</v>
      </c>
      <c r="DJ55" s="587">
        <v>0.0</v>
      </c>
      <c r="DK55" s="587">
        <v>0.0</v>
      </c>
      <c r="DL55" s="587">
        <v>0.0</v>
      </c>
      <c r="DM55" s="587">
        <v>0.0</v>
      </c>
      <c r="DN55" s="587">
        <v>0.0</v>
      </c>
      <c r="DO55" s="587">
        <v>0.0</v>
      </c>
      <c r="DP55" s="582">
        <v>0.0</v>
      </c>
      <c r="DQ55" s="582">
        <v>2.294262050611421</v>
      </c>
      <c r="DR55" s="582">
        <v>2.294262050611421</v>
      </c>
      <c r="DS55" s="582">
        <v>2.294262050611421</v>
      </c>
      <c r="DT55" s="582">
        <v>2.294262050611421</v>
      </c>
      <c r="DU55" s="582">
        <v>2.294262050611421</v>
      </c>
      <c r="DV55" s="582">
        <v>2.294262050611421</v>
      </c>
      <c r="DW55" s="582">
        <v>2.294262050611421</v>
      </c>
      <c r="DX55" s="582">
        <v>0.0</v>
      </c>
      <c r="DY55" s="582">
        <v>0.0</v>
      </c>
      <c r="DZ55" s="582">
        <v>0.0</v>
      </c>
      <c r="EA55" s="582">
        <v>0.0</v>
      </c>
      <c r="EB55" s="582">
        <v>0.0</v>
      </c>
      <c r="EC55" s="582">
        <v>0.0</v>
      </c>
      <c r="ED55" s="582">
        <v>9.177048202445684</v>
      </c>
      <c r="EE55" s="582">
        <v>11.471310253057105</v>
      </c>
      <c r="EF55" s="582">
        <v>11.471310253057105</v>
      </c>
      <c r="EG55" s="582">
        <v>16.059834354279946</v>
      </c>
      <c r="EH55" s="582">
        <v>18.35409640489137</v>
      </c>
      <c r="EI55" s="582">
        <v>25.23688255672563</v>
      </c>
      <c r="EJ55" s="582">
        <v>25.23688255672563</v>
      </c>
      <c r="EK55" s="582">
        <v>16.059834354279946</v>
      </c>
      <c r="EL55" s="582">
        <v>16.059834354279946</v>
      </c>
      <c r="EM55" s="582">
        <v>20.648358455502787</v>
      </c>
      <c r="EN55" s="582">
        <v>16.059834354279946</v>
      </c>
      <c r="EO55" s="582">
        <v>18.35409640489137</v>
      </c>
      <c r="EP55" s="582">
        <v>20.648358455502787</v>
      </c>
      <c r="EQ55" s="582">
        <v>27.53114460733705</v>
      </c>
      <c r="ER55" s="582">
        <v>36.70819280978274</v>
      </c>
      <c r="ES55" s="582">
        <v>43.590978961617</v>
      </c>
      <c r="ET55" s="582">
        <v>39.00245486039415</v>
      </c>
      <c r="EU55" s="582">
        <v>45.88524101222842</v>
      </c>
      <c r="EV55" s="582">
        <v>43.590978961617</v>
      </c>
      <c r="EW55" s="582">
        <v>39.00245486039415</v>
      </c>
      <c r="EX55" s="582">
        <v>39.00245486039415</v>
      </c>
      <c r="EY55" s="582">
        <v>39.00245486039415</v>
      </c>
      <c r="EZ55" s="582">
        <v>32.11966870855989</v>
      </c>
      <c r="FA55" s="582">
        <v>45.88524101222842</v>
      </c>
      <c r="FB55" s="582">
        <v>43.590978961617</v>
      </c>
      <c r="FC55" s="582">
        <v>59.65081331589695</v>
      </c>
      <c r="FD55" s="582">
        <v>66.53359946773121</v>
      </c>
      <c r="FE55" s="582">
        <v>71.12212356895405</v>
      </c>
      <c r="FF55" s="582">
        <v>71.12212356895405</v>
      </c>
      <c r="FG55" s="582">
        <v>73.41638561956547</v>
      </c>
      <c r="FH55" s="582">
        <v>66.53359946773121</v>
      </c>
      <c r="FI55" s="582">
        <v>75.7106476701769</v>
      </c>
      <c r="FJ55" s="582">
        <v>59.65081331589695</v>
      </c>
      <c r="FK55" s="582">
        <v>50.47376511345126</v>
      </c>
      <c r="FL55" s="582">
        <v>43.590978961617</v>
      </c>
      <c r="FM55" s="582">
        <v>39.00245486039415</v>
      </c>
      <c r="FN55" s="582">
        <v>36.70819280978274</v>
      </c>
      <c r="FO55" s="582">
        <v>32.11966870855989</v>
      </c>
      <c r="FP55" s="582">
        <v>22.94262050611421</v>
      </c>
      <c r="FR55" s="588">
        <f t="shared" si="2"/>
        <v>-0.696969697</v>
      </c>
    </row>
    <row r="56">
      <c r="A56" s="5">
        <f t="shared" si="1"/>
        <v>53</v>
      </c>
      <c r="B56" s="599" t="s">
        <v>157</v>
      </c>
      <c r="C56" s="307">
        <v>57491.0</v>
      </c>
      <c r="D56" s="479"/>
      <c r="E56" s="479"/>
      <c r="F56" s="479"/>
      <c r="G56" s="479"/>
      <c r="H56" s="479"/>
      <c r="I56" s="479"/>
      <c r="J56" s="585"/>
      <c r="K56" s="585"/>
      <c r="L56" s="585"/>
      <c r="M56" s="585"/>
      <c r="N56" s="585"/>
      <c r="O56" s="585"/>
      <c r="P56" s="585"/>
      <c r="Q56" s="585"/>
      <c r="R56" s="586"/>
      <c r="S56" s="586"/>
      <c r="T56" s="586"/>
      <c r="U56" s="586"/>
      <c r="V56" s="586"/>
      <c r="W56" s="586"/>
      <c r="X56" s="586"/>
      <c r="Y56" s="586"/>
      <c r="Z56" s="586"/>
      <c r="AA56" s="586"/>
      <c r="AB56" s="586"/>
      <c r="AC56" s="586"/>
      <c r="AD56" s="586"/>
      <c r="AE56" s="586"/>
      <c r="AF56" s="586"/>
      <c r="AG56" s="586"/>
      <c r="AH56" s="586"/>
      <c r="AI56" s="587">
        <v>0.0</v>
      </c>
      <c r="AJ56" s="587">
        <v>0.0</v>
      </c>
      <c r="AK56" s="587">
        <v>0.0</v>
      </c>
      <c r="AL56" s="587">
        <v>0.0</v>
      </c>
      <c r="AM56" s="587">
        <v>0.0</v>
      </c>
      <c r="AN56" s="587">
        <v>0.0</v>
      </c>
      <c r="AO56" s="587">
        <v>0.0</v>
      </c>
      <c r="AP56" s="587">
        <v>0.0</v>
      </c>
      <c r="AQ56" s="587">
        <v>0.0</v>
      </c>
      <c r="AR56" s="587">
        <v>0.0</v>
      </c>
      <c r="AS56" s="587">
        <v>0.0</v>
      </c>
      <c r="AT56" s="587">
        <v>0.0</v>
      </c>
      <c r="AU56" s="587">
        <v>0.0</v>
      </c>
      <c r="AV56" s="587">
        <v>0.0</v>
      </c>
      <c r="AW56" s="587">
        <v>0.0</v>
      </c>
      <c r="AX56" s="587">
        <v>0.0</v>
      </c>
      <c r="AY56" s="587">
        <v>0.0</v>
      </c>
      <c r="AZ56" s="587">
        <v>0.0</v>
      </c>
      <c r="BA56" s="587">
        <v>0.0</v>
      </c>
      <c r="BB56" s="587">
        <v>0.0</v>
      </c>
      <c r="BC56" s="587">
        <v>0.0</v>
      </c>
      <c r="BD56" s="587">
        <v>0.0</v>
      </c>
      <c r="BE56" s="587">
        <v>0.0</v>
      </c>
      <c r="BF56" s="587">
        <v>0.0</v>
      </c>
      <c r="BG56" s="587">
        <v>0.0</v>
      </c>
      <c r="BH56" s="587">
        <v>0.0</v>
      </c>
      <c r="BI56" s="587">
        <v>0.0</v>
      </c>
      <c r="BJ56" s="587">
        <v>0.0</v>
      </c>
      <c r="BK56" s="587">
        <v>0.0</v>
      </c>
      <c r="BL56" s="587">
        <v>0.0</v>
      </c>
      <c r="BM56" s="587">
        <v>0.0</v>
      </c>
      <c r="BN56" s="587">
        <v>5.218208067349672</v>
      </c>
      <c r="BO56" s="587">
        <v>5.218208067349672</v>
      </c>
      <c r="BP56" s="587">
        <v>6.957610756466229</v>
      </c>
      <c r="BQ56" s="587">
        <v>6.957610756466229</v>
      </c>
      <c r="BR56" s="587">
        <v>8.697013445582787</v>
      </c>
      <c r="BS56" s="587">
        <v>8.697013445582787</v>
      </c>
      <c r="BT56" s="587">
        <v>8.697013445582787</v>
      </c>
      <c r="BU56" s="587">
        <v>3.4788053782331145</v>
      </c>
      <c r="BV56" s="587">
        <v>5.218208067349672</v>
      </c>
      <c r="BW56" s="587">
        <v>3.4788053782331145</v>
      </c>
      <c r="BX56" s="587">
        <v>3.4788053782331145</v>
      </c>
      <c r="BY56" s="587">
        <v>1.7394026891165573</v>
      </c>
      <c r="BZ56" s="587">
        <v>1.7394026891165573</v>
      </c>
      <c r="CA56" s="587">
        <v>3.4788053782331145</v>
      </c>
      <c r="CB56" s="587">
        <v>3.4788053782331145</v>
      </c>
      <c r="CC56" s="587">
        <v>3.4788053782331145</v>
      </c>
      <c r="CD56" s="587">
        <v>5.218208067349672</v>
      </c>
      <c r="CE56" s="587">
        <v>5.218208067349672</v>
      </c>
      <c r="CF56" s="587">
        <v>6.957610756466229</v>
      </c>
      <c r="CG56" s="587">
        <v>6.957610756466229</v>
      </c>
      <c r="CH56" s="587">
        <v>5.218208067349672</v>
      </c>
      <c r="CI56" s="587">
        <v>5.218208067349672</v>
      </c>
      <c r="CJ56" s="587">
        <v>3.4788053782331145</v>
      </c>
      <c r="CK56" s="587">
        <v>1.7394026891165573</v>
      </c>
      <c r="CL56" s="587">
        <v>5.218208067349672</v>
      </c>
      <c r="CM56" s="587">
        <v>6.957610756466229</v>
      </c>
      <c r="CN56" s="587">
        <v>6.957610756466229</v>
      </c>
      <c r="CO56" s="587">
        <v>8.697013445582787</v>
      </c>
      <c r="CP56" s="587">
        <v>8.697013445582787</v>
      </c>
      <c r="CQ56" s="587">
        <v>8.697013445582787</v>
      </c>
      <c r="CR56" s="587">
        <v>8.697013445582787</v>
      </c>
      <c r="CS56" s="587">
        <v>5.218208067349672</v>
      </c>
      <c r="CT56" s="587">
        <v>1.7394026891165573</v>
      </c>
      <c r="CU56" s="587">
        <v>1.7394026891165573</v>
      </c>
      <c r="CV56" s="587">
        <v>0.0</v>
      </c>
      <c r="CW56" s="587">
        <v>0.0</v>
      </c>
      <c r="CX56" s="587">
        <v>0.0</v>
      </c>
      <c r="CY56" s="587">
        <v>0.0</v>
      </c>
      <c r="CZ56" s="587">
        <v>1.7394026891165573</v>
      </c>
      <c r="DA56" s="587">
        <v>1.7394026891165573</v>
      </c>
      <c r="DB56" s="587">
        <v>3.4788053782331145</v>
      </c>
      <c r="DC56" s="587">
        <v>5.218208067349672</v>
      </c>
      <c r="DD56" s="587">
        <v>5.218208067349672</v>
      </c>
      <c r="DE56" s="587">
        <v>8.697013445582787</v>
      </c>
      <c r="DF56" s="587">
        <v>8.697013445582787</v>
      </c>
      <c r="DG56" s="587">
        <v>6.957610756466229</v>
      </c>
      <c r="DH56" s="587">
        <v>6.957610756466229</v>
      </c>
      <c r="DI56" s="587">
        <v>8.697013445582787</v>
      </c>
      <c r="DJ56" s="587">
        <v>6.957610756466229</v>
      </c>
      <c r="DK56" s="587">
        <v>6.957610756466229</v>
      </c>
      <c r="DL56" s="587">
        <v>3.4788053782331145</v>
      </c>
      <c r="DM56" s="587">
        <v>5.218208067349672</v>
      </c>
      <c r="DN56" s="587">
        <v>6.957610756466229</v>
      </c>
      <c r="DO56" s="587">
        <v>6.957610756466229</v>
      </c>
      <c r="DP56" s="582">
        <v>6.957610756466229</v>
      </c>
      <c r="DQ56" s="582">
        <v>10.436416134699344</v>
      </c>
      <c r="DR56" s="582">
        <v>10.436416134699344</v>
      </c>
      <c r="DS56" s="582">
        <v>12.1758188238159</v>
      </c>
      <c r="DT56" s="582">
        <v>12.1758188238159</v>
      </c>
      <c r="DU56" s="582">
        <v>10.436416134699344</v>
      </c>
      <c r="DV56" s="582">
        <v>12.1758188238159</v>
      </c>
      <c r="DW56" s="582">
        <v>8.697013445582787</v>
      </c>
      <c r="DX56" s="582">
        <v>6.957610756466229</v>
      </c>
      <c r="DY56" s="582">
        <v>8.697013445582787</v>
      </c>
      <c r="DZ56" s="582">
        <v>6.957610756466229</v>
      </c>
      <c r="EA56" s="582">
        <v>5.218208067349672</v>
      </c>
      <c r="EB56" s="582">
        <v>8.697013445582787</v>
      </c>
      <c r="EC56" s="582">
        <v>6.957610756466229</v>
      </c>
      <c r="ED56" s="582">
        <v>6.957610756466229</v>
      </c>
      <c r="EE56" s="582">
        <v>6.957610756466229</v>
      </c>
      <c r="EF56" s="582">
        <v>8.697013445582787</v>
      </c>
      <c r="EG56" s="582">
        <v>15.654624202049016</v>
      </c>
      <c r="EH56" s="582">
        <v>20.87283226939869</v>
      </c>
      <c r="EI56" s="582">
        <v>20.87283226939869</v>
      </c>
      <c r="EJ56" s="582">
        <v>22.612234958515245</v>
      </c>
      <c r="EK56" s="582">
        <v>22.612234958515245</v>
      </c>
      <c r="EL56" s="582">
        <v>20.87283226939869</v>
      </c>
      <c r="EM56" s="582">
        <v>27.830443025864916</v>
      </c>
      <c r="EN56" s="582">
        <v>24.3516376476318</v>
      </c>
      <c r="EO56" s="582">
        <v>20.87283226939869</v>
      </c>
      <c r="EP56" s="582">
        <v>17.394026891165574</v>
      </c>
      <c r="EQ56" s="582">
        <v>17.394026891165574</v>
      </c>
      <c r="ER56" s="582">
        <v>24.3516376476318</v>
      </c>
      <c r="ES56" s="582">
        <v>38.26685916056426</v>
      </c>
      <c r="ET56" s="582">
        <v>31.30924840409803</v>
      </c>
      <c r="EU56" s="582">
        <v>38.26685916056426</v>
      </c>
      <c r="EV56" s="582">
        <v>43.48506722791393</v>
      </c>
      <c r="EW56" s="582">
        <v>48.7032752952636</v>
      </c>
      <c r="EX56" s="582">
        <v>52.18208067349672</v>
      </c>
      <c r="EY56" s="582">
        <v>48.7032752952636</v>
      </c>
      <c r="EZ56" s="582">
        <v>52.18208067349672</v>
      </c>
      <c r="FA56" s="582">
        <v>53.92148336261327</v>
      </c>
      <c r="FB56" s="582">
        <v>53.92148336261327</v>
      </c>
      <c r="FC56" s="582">
        <v>50.44267798438016</v>
      </c>
      <c r="FD56" s="582">
        <v>48.7032752952636</v>
      </c>
      <c r="FE56" s="582">
        <v>55.66088605172983</v>
      </c>
      <c r="FF56" s="582">
        <v>53.92148336261327</v>
      </c>
      <c r="FG56" s="582">
        <v>40.00626184968082</v>
      </c>
      <c r="FH56" s="582">
        <v>40.00626184968082</v>
      </c>
      <c r="FI56" s="582">
        <v>34.78805378233115</v>
      </c>
      <c r="FJ56" s="582">
        <v>33.04865109321459</v>
      </c>
      <c r="FK56" s="582">
        <v>38.26685916056426</v>
      </c>
      <c r="FL56" s="582">
        <v>27.830443025864916</v>
      </c>
      <c r="FM56" s="582">
        <v>29.569845714981472</v>
      </c>
      <c r="FN56" s="582">
        <v>31.30924840409803</v>
      </c>
      <c r="FO56" s="582">
        <v>26.09104033674836</v>
      </c>
      <c r="FP56" s="582">
        <v>22.612234958515245</v>
      </c>
      <c r="FR56" s="588">
        <f t="shared" si="2"/>
        <v>-0.35</v>
      </c>
    </row>
    <row r="57">
      <c r="A57" s="5">
        <f t="shared" si="1"/>
        <v>54</v>
      </c>
      <c r="B57" s="599" t="s">
        <v>148</v>
      </c>
      <c r="C57" s="307">
        <v>75381.0</v>
      </c>
      <c r="D57" s="479"/>
      <c r="E57" s="479"/>
      <c r="F57" s="479"/>
      <c r="G57" s="479"/>
      <c r="H57" s="479"/>
      <c r="I57" s="479"/>
      <c r="J57" s="585"/>
      <c r="K57" s="585"/>
      <c r="L57" s="585"/>
      <c r="M57" s="585"/>
      <c r="N57" s="585"/>
      <c r="O57" s="585"/>
      <c r="P57" s="585"/>
      <c r="Q57" s="585"/>
      <c r="R57" s="586"/>
      <c r="S57" s="586"/>
      <c r="T57" s="586"/>
      <c r="U57" s="586"/>
      <c r="V57" s="586"/>
      <c r="W57" s="586"/>
      <c r="X57" s="586"/>
      <c r="Y57" s="586"/>
      <c r="Z57" s="586"/>
      <c r="AA57" s="586"/>
      <c r="AB57" s="586"/>
      <c r="AC57" s="586"/>
      <c r="AD57" s="586"/>
      <c r="AE57" s="586"/>
      <c r="AF57" s="586"/>
      <c r="AG57" s="586"/>
      <c r="AH57" s="586"/>
      <c r="AI57" s="587">
        <v>0.0</v>
      </c>
      <c r="AJ57" s="587">
        <v>0.0</v>
      </c>
      <c r="AK57" s="587">
        <v>0.0</v>
      </c>
      <c r="AL57" s="587">
        <v>0.0</v>
      </c>
      <c r="AM57" s="587">
        <v>0.0</v>
      </c>
      <c r="AN57" s="587">
        <v>0.0</v>
      </c>
      <c r="AO57" s="587">
        <v>0.0</v>
      </c>
      <c r="AP57" s="587">
        <v>0.0</v>
      </c>
      <c r="AQ57" s="587">
        <v>0.0</v>
      </c>
      <c r="AR57" s="587">
        <v>0.0</v>
      </c>
      <c r="AS57" s="587">
        <v>0.0</v>
      </c>
      <c r="AT57" s="587">
        <v>0.0</v>
      </c>
      <c r="AU57" s="587">
        <v>0.0</v>
      </c>
      <c r="AV57" s="587">
        <v>0.0</v>
      </c>
      <c r="AW57" s="587">
        <v>0.0</v>
      </c>
      <c r="AX57" s="587">
        <v>0.0</v>
      </c>
      <c r="AY57" s="587">
        <v>0.0</v>
      </c>
      <c r="AZ57" s="587">
        <v>0.0</v>
      </c>
      <c r="BA57" s="587">
        <v>0.0</v>
      </c>
      <c r="BB57" s="587">
        <v>0.0</v>
      </c>
      <c r="BC57" s="587">
        <v>0.0</v>
      </c>
      <c r="BD57" s="587">
        <v>0.0</v>
      </c>
      <c r="BE57" s="587">
        <v>0.0</v>
      </c>
      <c r="BF57" s="587">
        <v>0.0</v>
      </c>
      <c r="BG57" s="587">
        <v>0.0</v>
      </c>
      <c r="BH57" s="587">
        <v>0.0</v>
      </c>
      <c r="BI57" s="587">
        <v>0.0</v>
      </c>
      <c r="BJ57" s="587">
        <v>0.0</v>
      </c>
      <c r="BK57" s="587">
        <v>0.0</v>
      </c>
      <c r="BL57" s="587">
        <v>0.0</v>
      </c>
      <c r="BM57" s="587">
        <v>0.0</v>
      </c>
      <c r="BN57" s="587">
        <v>0.0</v>
      </c>
      <c r="BO57" s="587">
        <v>0.0</v>
      </c>
      <c r="BP57" s="587">
        <v>0.0</v>
      </c>
      <c r="BQ57" s="587">
        <v>0.0</v>
      </c>
      <c r="BR57" s="587">
        <v>1.3265942346214563</v>
      </c>
      <c r="BS57" s="587">
        <v>1.3265942346214563</v>
      </c>
      <c r="BT57" s="587">
        <v>1.3265942346214563</v>
      </c>
      <c r="BU57" s="587">
        <v>1.3265942346214563</v>
      </c>
      <c r="BV57" s="587">
        <v>2.6531884692429126</v>
      </c>
      <c r="BW57" s="587">
        <v>2.6531884692429126</v>
      </c>
      <c r="BX57" s="587">
        <v>2.6531884692429126</v>
      </c>
      <c r="BY57" s="587">
        <v>1.3265942346214563</v>
      </c>
      <c r="BZ57" s="587">
        <v>1.3265942346214563</v>
      </c>
      <c r="CA57" s="587">
        <v>1.3265942346214563</v>
      </c>
      <c r="CB57" s="587">
        <v>1.3265942346214563</v>
      </c>
      <c r="CC57" s="587">
        <v>0.0</v>
      </c>
      <c r="CD57" s="587">
        <v>1.3265942346214563</v>
      </c>
      <c r="CE57" s="587">
        <v>9.286159642350194</v>
      </c>
      <c r="CF57" s="587">
        <v>10.61275387697165</v>
      </c>
      <c r="CG57" s="587">
        <v>10.61275387697165</v>
      </c>
      <c r="CH57" s="587">
        <v>10.61275387697165</v>
      </c>
      <c r="CI57" s="587">
        <v>10.61275387697165</v>
      </c>
      <c r="CJ57" s="587">
        <v>11.939348111593107</v>
      </c>
      <c r="CK57" s="587">
        <v>10.61275387697165</v>
      </c>
      <c r="CL57" s="587">
        <v>2.6531884692429126</v>
      </c>
      <c r="CM57" s="587">
        <v>1.3265942346214563</v>
      </c>
      <c r="CN57" s="587">
        <v>1.3265942346214563</v>
      </c>
      <c r="CO57" s="587">
        <v>1.3265942346214563</v>
      </c>
      <c r="CP57" s="587">
        <v>1.3265942346214563</v>
      </c>
      <c r="CQ57" s="587">
        <v>0.0</v>
      </c>
      <c r="CR57" s="587">
        <v>0.0</v>
      </c>
      <c r="CS57" s="587">
        <v>0.0</v>
      </c>
      <c r="CT57" s="587">
        <v>0.0</v>
      </c>
      <c r="CU57" s="587">
        <v>1.3265942346214563</v>
      </c>
      <c r="CV57" s="587">
        <v>2.6531884692429126</v>
      </c>
      <c r="CW57" s="587">
        <v>2.6531884692429126</v>
      </c>
      <c r="CX57" s="587">
        <v>2.6531884692429126</v>
      </c>
      <c r="CY57" s="587">
        <v>2.6531884692429126</v>
      </c>
      <c r="CZ57" s="587">
        <v>2.6531884692429126</v>
      </c>
      <c r="DA57" s="587">
        <v>2.6531884692429126</v>
      </c>
      <c r="DB57" s="587">
        <v>1.3265942346214563</v>
      </c>
      <c r="DC57" s="587">
        <v>0.0</v>
      </c>
      <c r="DD57" s="587">
        <v>0.0</v>
      </c>
      <c r="DE57" s="587">
        <v>0.0</v>
      </c>
      <c r="DF57" s="587">
        <v>0.0</v>
      </c>
      <c r="DG57" s="587">
        <v>2.6531884692429126</v>
      </c>
      <c r="DH57" s="587">
        <v>2.6531884692429126</v>
      </c>
      <c r="DI57" s="587">
        <v>2.6531884692429126</v>
      </c>
      <c r="DJ57" s="587">
        <v>2.6531884692429126</v>
      </c>
      <c r="DK57" s="587">
        <v>2.6531884692429126</v>
      </c>
      <c r="DL57" s="587">
        <v>2.6531884692429126</v>
      </c>
      <c r="DM57" s="587">
        <v>2.6531884692429126</v>
      </c>
      <c r="DN57" s="587">
        <v>0.0</v>
      </c>
      <c r="DO57" s="587">
        <v>0.0</v>
      </c>
      <c r="DP57" s="582">
        <v>0.0</v>
      </c>
      <c r="DQ57" s="582">
        <v>0.0</v>
      </c>
      <c r="DR57" s="582">
        <v>0.0</v>
      </c>
      <c r="DS57" s="582">
        <v>0.0</v>
      </c>
      <c r="DT57" s="582">
        <v>0.0</v>
      </c>
      <c r="DU57" s="582">
        <v>0.0</v>
      </c>
      <c r="DV57" s="582">
        <v>1.3265942346214563</v>
      </c>
      <c r="DW57" s="582">
        <v>1.3265942346214563</v>
      </c>
      <c r="DX57" s="582">
        <v>1.3265942346214563</v>
      </c>
      <c r="DY57" s="582">
        <v>1.3265942346214563</v>
      </c>
      <c r="DZ57" s="582">
        <v>1.3265942346214563</v>
      </c>
      <c r="EA57" s="582">
        <v>1.3265942346214563</v>
      </c>
      <c r="EB57" s="582">
        <v>1.3265942346214563</v>
      </c>
      <c r="EC57" s="582">
        <v>0.0</v>
      </c>
      <c r="ED57" s="582">
        <v>0.0</v>
      </c>
      <c r="EE57" s="582">
        <v>0.0</v>
      </c>
      <c r="EF57" s="582">
        <v>0.0</v>
      </c>
      <c r="EG57" s="582">
        <v>0.0</v>
      </c>
      <c r="EH57" s="582">
        <v>1.3265942346214563</v>
      </c>
      <c r="EI57" s="582">
        <v>1.3265942346214563</v>
      </c>
      <c r="EJ57" s="582">
        <v>1.3265942346214563</v>
      </c>
      <c r="EK57" s="582">
        <v>1.3265942346214563</v>
      </c>
      <c r="EL57" s="582">
        <v>1.3265942346214563</v>
      </c>
      <c r="EM57" s="582">
        <v>2.6531884692429126</v>
      </c>
      <c r="EN57" s="582">
        <v>2.6531884692429126</v>
      </c>
      <c r="EO57" s="582">
        <v>1.3265942346214563</v>
      </c>
      <c r="EP57" s="582">
        <v>1.3265942346214563</v>
      </c>
      <c r="EQ57" s="582">
        <v>3.979782703864369</v>
      </c>
      <c r="ER57" s="582">
        <v>7.959565407728738</v>
      </c>
      <c r="ES57" s="582">
        <v>9.286159642350194</v>
      </c>
      <c r="ET57" s="582">
        <v>10.61275387697165</v>
      </c>
      <c r="EU57" s="582">
        <v>10.61275387697165</v>
      </c>
      <c r="EV57" s="582">
        <v>11.939348111593107</v>
      </c>
      <c r="EW57" s="582">
        <v>15.919130815457477</v>
      </c>
      <c r="EX57" s="582">
        <v>21.2255077539433</v>
      </c>
      <c r="EY57" s="582">
        <v>17.24572505007893</v>
      </c>
      <c r="EZ57" s="582">
        <v>19.898913519321844</v>
      </c>
      <c r="FA57" s="582">
        <v>19.898913519321844</v>
      </c>
      <c r="FB57" s="582">
        <v>29.18507316167204</v>
      </c>
      <c r="FC57" s="582">
        <v>35.81804433477932</v>
      </c>
      <c r="FD57" s="582">
        <v>33.16485586553641</v>
      </c>
      <c r="FE57" s="582">
        <v>34.49145010015786</v>
      </c>
      <c r="FF57" s="582">
        <v>41.12442127326515</v>
      </c>
      <c r="FG57" s="582">
        <v>41.12442127326515</v>
      </c>
      <c r="FH57" s="582">
        <v>38.471232804022236</v>
      </c>
      <c r="FI57" s="582">
        <v>29.18507316167204</v>
      </c>
      <c r="FJ57" s="582">
        <v>23.878696223186214</v>
      </c>
      <c r="FK57" s="582">
        <v>25.20529045780767</v>
      </c>
      <c r="FL57" s="582">
        <v>18.572319284700388</v>
      </c>
      <c r="FM57" s="582">
        <v>13.265942346214564</v>
      </c>
      <c r="FN57" s="582">
        <v>10.61275387697165</v>
      </c>
      <c r="FO57" s="582">
        <v>15.919130815457477</v>
      </c>
      <c r="FP57" s="582">
        <v>22.552101988564758</v>
      </c>
      <c r="FR57" s="588">
        <f t="shared" si="2"/>
        <v>-0.2272727273</v>
      </c>
    </row>
    <row r="58">
      <c r="A58" s="5">
        <f t="shared" si="1"/>
        <v>55</v>
      </c>
      <c r="B58" s="599" t="s">
        <v>146</v>
      </c>
      <c r="C58" s="307">
        <v>89138.0</v>
      </c>
      <c r="D58" s="479"/>
      <c r="E58" s="479"/>
      <c r="F58" s="479"/>
      <c r="G58" s="479"/>
      <c r="H58" s="479"/>
      <c r="I58" s="479"/>
      <c r="J58" s="585"/>
      <c r="K58" s="585"/>
      <c r="L58" s="585"/>
      <c r="M58" s="585"/>
      <c r="N58" s="585"/>
      <c r="O58" s="585"/>
      <c r="P58" s="585"/>
      <c r="Q58" s="585"/>
      <c r="R58" s="586"/>
      <c r="S58" s="586"/>
      <c r="T58" s="586"/>
      <c r="U58" s="586"/>
      <c r="V58" s="586"/>
      <c r="W58" s="586"/>
      <c r="X58" s="586"/>
      <c r="Y58" s="586"/>
      <c r="Z58" s="586"/>
      <c r="AA58" s="586"/>
      <c r="AB58" s="586"/>
      <c r="AC58" s="586"/>
      <c r="AD58" s="586"/>
      <c r="AE58" s="586"/>
      <c r="AF58" s="586"/>
      <c r="AG58" s="586"/>
      <c r="AH58" s="586"/>
      <c r="AI58" s="587">
        <v>0.0</v>
      </c>
      <c r="AJ58" s="587">
        <v>0.0</v>
      </c>
      <c r="AK58" s="587">
        <v>0.0</v>
      </c>
      <c r="AL58" s="587">
        <v>0.0</v>
      </c>
      <c r="AM58" s="587">
        <v>0.0</v>
      </c>
      <c r="AN58" s="587">
        <v>0.0</v>
      </c>
      <c r="AO58" s="587">
        <v>0.0</v>
      </c>
      <c r="AP58" s="587">
        <v>0.0</v>
      </c>
      <c r="AQ58" s="587">
        <v>0.0</v>
      </c>
      <c r="AR58" s="587">
        <v>0.0</v>
      </c>
      <c r="AS58" s="587">
        <v>0.0</v>
      </c>
      <c r="AT58" s="587">
        <v>0.0</v>
      </c>
      <c r="AU58" s="587">
        <v>0.0</v>
      </c>
      <c r="AV58" s="587">
        <v>0.0</v>
      </c>
      <c r="AW58" s="587">
        <v>0.0</v>
      </c>
      <c r="AX58" s="587">
        <v>0.0</v>
      </c>
      <c r="AY58" s="587">
        <v>0.0</v>
      </c>
      <c r="AZ58" s="587">
        <v>0.0</v>
      </c>
      <c r="BA58" s="587">
        <v>0.0</v>
      </c>
      <c r="BB58" s="587">
        <v>0.0</v>
      </c>
      <c r="BC58" s="587">
        <v>0.0</v>
      </c>
      <c r="BD58" s="587">
        <v>0.0</v>
      </c>
      <c r="BE58" s="587">
        <v>0.0</v>
      </c>
      <c r="BF58" s="587">
        <v>0.0</v>
      </c>
      <c r="BG58" s="587">
        <v>0.0</v>
      </c>
      <c r="BH58" s="587">
        <v>0.0</v>
      </c>
      <c r="BI58" s="587">
        <v>0.0</v>
      </c>
      <c r="BJ58" s="587">
        <v>0.0</v>
      </c>
      <c r="BK58" s="587">
        <v>0.0</v>
      </c>
      <c r="BL58" s="587">
        <v>0.0</v>
      </c>
      <c r="BM58" s="587">
        <v>0.0</v>
      </c>
      <c r="BN58" s="587">
        <v>0.0</v>
      </c>
      <c r="BO58" s="587">
        <v>0.0</v>
      </c>
      <c r="BP58" s="587">
        <v>0.0</v>
      </c>
      <c r="BQ58" s="587">
        <v>0.0</v>
      </c>
      <c r="BR58" s="587">
        <v>3.365567995692073</v>
      </c>
      <c r="BS58" s="587">
        <v>3.365567995692073</v>
      </c>
      <c r="BT58" s="587">
        <v>3.365567995692073</v>
      </c>
      <c r="BU58" s="587">
        <v>3.365567995692073</v>
      </c>
      <c r="BV58" s="587">
        <v>3.365567995692073</v>
      </c>
      <c r="BW58" s="587">
        <v>3.365567995692073</v>
      </c>
      <c r="BX58" s="587">
        <v>3.365567995692073</v>
      </c>
      <c r="BY58" s="587">
        <v>0.0</v>
      </c>
      <c r="BZ58" s="587">
        <v>0.0</v>
      </c>
      <c r="CA58" s="587">
        <v>0.0</v>
      </c>
      <c r="CB58" s="587">
        <v>0.0</v>
      </c>
      <c r="CC58" s="587">
        <v>0.0</v>
      </c>
      <c r="CD58" s="587">
        <v>0.0</v>
      </c>
      <c r="CE58" s="587">
        <v>0.0</v>
      </c>
      <c r="CF58" s="587">
        <v>0.0</v>
      </c>
      <c r="CG58" s="587">
        <v>0.0</v>
      </c>
      <c r="CH58" s="587">
        <v>0.0</v>
      </c>
      <c r="CI58" s="587">
        <v>0.0</v>
      </c>
      <c r="CJ58" s="587">
        <v>0.0</v>
      </c>
      <c r="CK58" s="587">
        <v>0.0</v>
      </c>
      <c r="CL58" s="587">
        <v>0.0</v>
      </c>
      <c r="CM58" s="587">
        <v>0.0</v>
      </c>
      <c r="CN58" s="587">
        <v>0.0</v>
      </c>
      <c r="CO58" s="587">
        <v>1.1218559985640244</v>
      </c>
      <c r="CP58" s="587">
        <v>1.1218559985640244</v>
      </c>
      <c r="CQ58" s="587">
        <v>1.1218559985640244</v>
      </c>
      <c r="CR58" s="587">
        <v>1.1218559985640244</v>
      </c>
      <c r="CS58" s="587">
        <v>2.243711997128049</v>
      </c>
      <c r="CT58" s="587">
        <v>2.243711997128049</v>
      </c>
      <c r="CU58" s="587">
        <v>2.243711997128049</v>
      </c>
      <c r="CV58" s="587">
        <v>1.1218559985640244</v>
      </c>
      <c r="CW58" s="587">
        <v>1.1218559985640244</v>
      </c>
      <c r="CX58" s="587">
        <v>1.1218559985640244</v>
      </c>
      <c r="CY58" s="587">
        <v>1.1218559985640244</v>
      </c>
      <c r="CZ58" s="587">
        <v>0.0</v>
      </c>
      <c r="DA58" s="587">
        <v>0.0</v>
      </c>
      <c r="DB58" s="587">
        <v>1.1218559985640244</v>
      </c>
      <c r="DC58" s="587">
        <v>1.1218559985640244</v>
      </c>
      <c r="DD58" s="587">
        <v>1.1218559985640244</v>
      </c>
      <c r="DE58" s="587">
        <v>1.1218559985640244</v>
      </c>
      <c r="DF58" s="587">
        <v>1.1218559985640244</v>
      </c>
      <c r="DG58" s="587">
        <v>1.1218559985640244</v>
      </c>
      <c r="DH58" s="587">
        <v>3.365567995692073</v>
      </c>
      <c r="DI58" s="587">
        <v>2.243711997128049</v>
      </c>
      <c r="DJ58" s="587">
        <v>2.243711997128049</v>
      </c>
      <c r="DK58" s="587">
        <v>38.143103951176826</v>
      </c>
      <c r="DL58" s="587">
        <v>38.143103951176826</v>
      </c>
      <c r="DM58" s="587">
        <v>38.143103951176826</v>
      </c>
      <c r="DN58" s="587">
        <v>38.143103951176826</v>
      </c>
      <c r="DO58" s="587">
        <v>38.143103951176826</v>
      </c>
      <c r="DP58" s="582">
        <v>38.143103951176826</v>
      </c>
      <c r="DQ58" s="582">
        <v>38.143103951176826</v>
      </c>
      <c r="DR58" s="582">
        <v>3.365567995692073</v>
      </c>
      <c r="DS58" s="582">
        <v>3.365567995692073</v>
      </c>
      <c r="DT58" s="582">
        <v>3.365567995692073</v>
      </c>
      <c r="DU58" s="582">
        <v>3.365567995692073</v>
      </c>
      <c r="DV58" s="582">
        <v>2.243711997128049</v>
      </c>
      <c r="DW58" s="582">
        <v>2.243711997128049</v>
      </c>
      <c r="DX58" s="582">
        <v>5.609279992820122</v>
      </c>
      <c r="DY58" s="582">
        <v>5.609279992820122</v>
      </c>
      <c r="DZ58" s="582">
        <v>10.09670398707622</v>
      </c>
      <c r="EA58" s="582">
        <v>11.218559985640244</v>
      </c>
      <c r="EB58" s="582">
        <v>11.218559985640244</v>
      </c>
      <c r="EC58" s="582">
        <v>10.09670398707622</v>
      </c>
      <c r="ED58" s="582">
        <v>10.09670398707622</v>
      </c>
      <c r="EE58" s="582">
        <v>6.731135991384146</v>
      </c>
      <c r="EF58" s="582">
        <v>6.731135991384146</v>
      </c>
      <c r="EG58" s="582">
        <v>2.243711997128049</v>
      </c>
      <c r="EH58" s="582">
        <v>1.1218559985640244</v>
      </c>
      <c r="EI58" s="582">
        <v>1.1218559985640244</v>
      </c>
      <c r="EJ58" s="582">
        <v>3.365567995692073</v>
      </c>
      <c r="EK58" s="582">
        <v>3.365567995692073</v>
      </c>
      <c r="EL58" s="582">
        <v>4.487423994256098</v>
      </c>
      <c r="EM58" s="582">
        <v>3.365567995692073</v>
      </c>
      <c r="EN58" s="582">
        <v>3.365567995692073</v>
      </c>
      <c r="EO58" s="582">
        <v>3.365567995692073</v>
      </c>
      <c r="EP58" s="582">
        <v>3.365567995692073</v>
      </c>
      <c r="EQ58" s="582">
        <v>1.1218559985640244</v>
      </c>
      <c r="ER58" s="582">
        <v>1.1218559985640244</v>
      </c>
      <c r="ES58" s="582">
        <v>1.1218559985640244</v>
      </c>
      <c r="ET58" s="582">
        <v>2.243711997128049</v>
      </c>
      <c r="EU58" s="582">
        <v>6.731135991384146</v>
      </c>
      <c r="EV58" s="582">
        <v>7.852991989948171</v>
      </c>
      <c r="EW58" s="582">
        <v>7.852991989948171</v>
      </c>
      <c r="EX58" s="582">
        <v>14.584127981332317</v>
      </c>
      <c r="EY58" s="582">
        <v>16.827839978460364</v>
      </c>
      <c r="EZ58" s="582">
        <v>20.19340797415244</v>
      </c>
      <c r="FA58" s="582">
        <v>19.071551975588413</v>
      </c>
      <c r="FB58" s="582">
        <v>14.584127981332317</v>
      </c>
      <c r="FC58" s="582">
        <v>14.584127981332317</v>
      </c>
      <c r="FD58" s="582">
        <v>17.94969597702439</v>
      </c>
      <c r="FE58" s="582">
        <v>12.340415984204268</v>
      </c>
      <c r="FF58" s="582">
        <v>12.340415984204268</v>
      </c>
      <c r="FG58" s="582">
        <v>12.340415984204268</v>
      </c>
      <c r="FH58" s="582">
        <v>14.584127981332317</v>
      </c>
      <c r="FI58" s="582">
        <v>16.827839978460364</v>
      </c>
      <c r="FJ58" s="582">
        <v>19.071551975588413</v>
      </c>
      <c r="FK58" s="582">
        <v>17.94969597702439</v>
      </c>
      <c r="FL58" s="582">
        <v>22.437119971280488</v>
      </c>
      <c r="FM58" s="582">
        <v>25.80268796697256</v>
      </c>
      <c r="FN58" s="582">
        <v>21.315263972716462</v>
      </c>
      <c r="FO58" s="582">
        <v>20.19340797415244</v>
      </c>
      <c r="FP58" s="582">
        <v>19.071551975588413</v>
      </c>
      <c r="FR58" s="588">
        <f t="shared" si="2"/>
        <v>0.1333333333</v>
      </c>
    </row>
    <row r="59">
      <c r="A59" s="5">
        <f t="shared" si="1"/>
        <v>56</v>
      </c>
      <c r="B59" s="599" t="s">
        <v>160</v>
      </c>
      <c r="C59" s="307">
        <v>32977.0</v>
      </c>
      <c r="D59" s="479"/>
      <c r="E59" s="479"/>
      <c r="F59" s="479"/>
      <c r="G59" s="479"/>
      <c r="H59" s="479"/>
      <c r="I59" s="479"/>
      <c r="J59" s="585"/>
      <c r="K59" s="585"/>
      <c r="L59" s="585"/>
      <c r="M59" s="585"/>
      <c r="N59" s="585"/>
      <c r="O59" s="585"/>
      <c r="P59" s="585"/>
      <c r="Q59" s="585"/>
      <c r="R59" s="586"/>
      <c r="S59" s="586"/>
      <c r="T59" s="586"/>
      <c r="U59" s="586"/>
      <c r="V59" s="586"/>
      <c r="W59" s="586"/>
      <c r="X59" s="586"/>
      <c r="Y59" s="586"/>
      <c r="Z59" s="586"/>
      <c r="AA59" s="586"/>
      <c r="AB59" s="586"/>
      <c r="AC59" s="586"/>
      <c r="AD59" s="586"/>
      <c r="AE59" s="586"/>
      <c r="AF59" s="586"/>
      <c r="AG59" s="586"/>
      <c r="AH59" s="586"/>
      <c r="AI59" s="587">
        <v>0.0</v>
      </c>
      <c r="AJ59" s="587">
        <v>0.0</v>
      </c>
      <c r="AK59" s="587">
        <v>0.0</v>
      </c>
      <c r="AL59" s="587">
        <v>0.0</v>
      </c>
      <c r="AM59" s="587">
        <v>0.0</v>
      </c>
      <c r="AN59" s="587">
        <v>0.0</v>
      </c>
      <c r="AO59" s="587">
        <v>0.0</v>
      </c>
      <c r="AP59" s="587">
        <v>0.0</v>
      </c>
      <c r="AQ59" s="587">
        <v>0.0</v>
      </c>
      <c r="AR59" s="587">
        <v>0.0</v>
      </c>
      <c r="AS59" s="587">
        <v>0.0</v>
      </c>
      <c r="AT59" s="587">
        <v>0.0</v>
      </c>
      <c r="AU59" s="587">
        <v>0.0</v>
      </c>
      <c r="AV59" s="587">
        <v>3.0324165327349366</v>
      </c>
      <c r="AW59" s="587">
        <v>3.0324165327349366</v>
      </c>
      <c r="AX59" s="587">
        <v>3.0324165327349366</v>
      </c>
      <c r="AY59" s="587">
        <v>3.0324165327349366</v>
      </c>
      <c r="AZ59" s="587">
        <v>9.09724959820481</v>
      </c>
      <c r="BA59" s="587">
        <v>9.09724959820481</v>
      </c>
      <c r="BB59" s="587">
        <v>9.09724959820481</v>
      </c>
      <c r="BC59" s="587">
        <v>6.064833065469873</v>
      </c>
      <c r="BD59" s="587">
        <v>6.064833065469873</v>
      </c>
      <c r="BE59" s="587">
        <v>6.064833065469873</v>
      </c>
      <c r="BF59" s="587">
        <v>6.064833065469873</v>
      </c>
      <c r="BG59" s="587">
        <v>0.0</v>
      </c>
      <c r="BH59" s="587">
        <v>0.0</v>
      </c>
      <c r="BI59" s="587">
        <v>0.0</v>
      </c>
      <c r="BJ59" s="587">
        <v>0.0</v>
      </c>
      <c r="BK59" s="587">
        <v>0.0</v>
      </c>
      <c r="BL59" s="587">
        <v>0.0</v>
      </c>
      <c r="BM59" s="587">
        <v>0.0</v>
      </c>
      <c r="BN59" s="587">
        <v>0.0</v>
      </c>
      <c r="BO59" s="587">
        <v>0.0</v>
      </c>
      <c r="BP59" s="587">
        <v>0.0</v>
      </c>
      <c r="BQ59" s="587">
        <v>0.0</v>
      </c>
      <c r="BR59" s="587">
        <v>0.0</v>
      </c>
      <c r="BS59" s="587">
        <v>3.0324165327349366</v>
      </c>
      <c r="BT59" s="587">
        <v>3.0324165327349366</v>
      </c>
      <c r="BU59" s="587">
        <v>3.0324165327349366</v>
      </c>
      <c r="BV59" s="587">
        <v>3.0324165327349366</v>
      </c>
      <c r="BW59" s="587">
        <v>3.0324165327349366</v>
      </c>
      <c r="BX59" s="587">
        <v>3.0324165327349366</v>
      </c>
      <c r="BY59" s="587">
        <v>3.0324165327349366</v>
      </c>
      <c r="BZ59" s="587">
        <v>0.0</v>
      </c>
      <c r="CA59" s="587">
        <v>0.0</v>
      </c>
      <c r="CB59" s="587">
        <v>0.0</v>
      </c>
      <c r="CC59" s="587">
        <v>0.0</v>
      </c>
      <c r="CD59" s="587">
        <v>0.0</v>
      </c>
      <c r="CE59" s="587">
        <v>0.0</v>
      </c>
      <c r="CF59" s="587">
        <v>0.0</v>
      </c>
      <c r="CG59" s="587">
        <v>0.0</v>
      </c>
      <c r="CH59" s="587">
        <v>0.0</v>
      </c>
      <c r="CI59" s="587">
        <v>0.0</v>
      </c>
      <c r="CJ59" s="587">
        <v>0.0</v>
      </c>
      <c r="CK59" s="587">
        <v>0.0</v>
      </c>
      <c r="CL59" s="587">
        <v>0.0</v>
      </c>
      <c r="CM59" s="587">
        <v>0.0</v>
      </c>
      <c r="CN59" s="587">
        <v>0.0</v>
      </c>
      <c r="CO59" s="587">
        <v>0.0</v>
      </c>
      <c r="CP59" s="587">
        <v>0.0</v>
      </c>
      <c r="CQ59" s="587">
        <v>0.0</v>
      </c>
      <c r="CR59" s="587">
        <v>0.0</v>
      </c>
      <c r="CS59" s="587">
        <v>0.0</v>
      </c>
      <c r="CT59" s="587">
        <v>0.0</v>
      </c>
      <c r="CU59" s="587">
        <v>3.0324165327349366</v>
      </c>
      <c r="CV59" s="587">
        <v>6.064833065469873</v>
      </c>
      <c r="CW59" s="587">
        <v>6.064833065469873</v>
      </c>
      <c r="CX59" s="587">
        <v>6.064833065469873</v>
      </c>
      <c r="CY59" s="587">
        <v>6.064833065469873</v>
      </c>
      <c r="CZ59" s="587">
        <v>12.129666130939746</v>
      </c>
      <c r="DA59" s="587">
        <v>12.129666130939746</v>
      </c>
      <c r="DB59" s="587">
        <v>12.129666130939746</v>
      </c>
      <c r="DC59" s="587">
        <v>30.324165327349363</v>
      </c>
      <c r="DD59" s="587">
        <v>30.324165327349363</v>
      </c>
      <c r="DE59" s="587">
        <v>97.03732904751797</v>
      </c>
      <c r="DF59" s="587">
        <v>97.03732904751797</v>
      </c>
      <c r="DG59" s="587">
        <v>112.19941171119265</v>
      </c>
      <c r="DH59" s="587">
        <v>163.75049276768655</v>
      </c>
      <c r="DI59" s="587">
        <v>175.88015889862632</v>
      </c>
      <c r="DJ59" s="587">
        <v>169.81532583315644</v>
      </c>
      <c r="DK59" s="587">
        <v>175.88015889862632</v>
      </c>
      <c r="DL59" s="587">
        <v>124.32907784213239</v>
      </c>
      <c r="DM59" s="587">
        <v>124.32907784213239</v>
      </c>
      <c r="DN59" s="587">
        <v>157.6856597022167</v>
      </c>
      <c r="DO59" s="587">
        <v>112.19941171119265</v>
      </c>
      <c r="DP59" s="582">
        <v>100.0697455802529</v>
      </c>
      <c r="DQ59" s="582">
        <v>90.97249598204809</v>
      </c>
      <c r="DR59" s="582">
        <v>94.00491251478303</v>
      </c>
      <c r="DS59" s="582">
        <v>94.00491251478303</v>
      </c>
      <c r="DT59" s="582">
        <v>106.13457864572277</v>
      </c>
      <c r="DU59" s="582">
        <v>57.61591412196379</v>
      </c>
      <c r="DV59" s="582">
        <v>54.583497589228855</v>
      </c>
      <c r="DW59" s="582">
        <v>51.55108105649392</v>
      </c>
      <c r="DX59" s="582">
        <v>60.648330654698725</v>
      </c>
      <c r="DY59" s="582">
        <v>54.583497589228855</v>
      </c>
      <c r="DZ59" s="582">
        <v>48.518664523758986</v>
      </c>
      <c r="EA59" s="582">
        <v>39.421414925554174</v>
      </c>
      <c r="EB59" s="582">
        <v>33.3565818600843</v>
      </c>
      <c r="EC59" s="582">
        <v>33.3565818600843</v>
      </c>
      <c r="ED59" s="582">
        <v>36.38899839281924</v>
      </c>
      <c r="EE59" s="582">
        <v>21.226915729144554</v>
      </c>
      <c r="EF59" s="582">
        <v>18.19449919640962</v>
      </c>
      <c r="EG59" s="582">
        <v>9.09724959820481</v>
      </c>
      <c r="EH59" s="582">
        <v>9.09724959820481</v>
      </c>
      <c r="EI59" s="582">
        <v>12.129666130939746</v>
      </c>
      <c r="EJ59" s="582">
        <v>9.09724959820481</v>
      </c>
      <c r="EK59" s="582">
        <v>6.064833065469873</v>
      </c>
      <c r="EL59" s="601">
        <v>6.064833065469873</v>
      </c>
      <c r="EM59" s="601">
        <v>9.09724959820481</v>
      </c>
      <c r="EN59" s="601">
        <v>9.09724959820481</v>
      </c>
      <c r="EO59" s="602">
        <v>21.226915729144554</v>
      </c>
      <c r="EP59" s="602">
        <v>18.19449919640962</v>
      </c>
      <c r="EQ59" s="602">
        <v>18.19449919640962</v>
      </c>
      <c r="ER59" s="602">
        <v>18.19449919640962</v>
      </c>
      <c r="ES59" s="602">
        <v>21.226915729144554</v>
      </c>
      <c r="ET59" s="602">
        <v>18.19449919640962</v>
      </c>
      <c r="EU59" s="602">
        <v>18.19449919640962</v>
      </c>
      <c r="EV59" s="582">
        <v>3.0324165327349366</v>
      </c>
      <c r="EW59" s="582">
        <v>3.0324165327349366</v>
      </c>
      <c r="EX59" s="582">
        <v>3.0324165327349366</v>
      </c>
      <c r="EY59" s="582">
        <v>6.064833065469873</v>
      </c>
      <c r="EZ59" s="582">
        <v>6.064833065469873</v>
      </c>
      <c r="FA59" s="582">
        <v>6.064833065469873</v>
      </c>
      <c r="FB59" s="582">
        <v>6.064833065469873</v>
      </c>
      <c r="FC59" s="582">
        <v>15.162082663674681</v>
      </c>
      <c r="FD59" s="582">
        <v>15.162082663674681</v>
      </c>
      <c r="FE59" s="582">
        <v>21.226915729144554</v>
      </c>
      <c r="FF59" s="582">
        <v>18.19449919640962</v>
      </c>
      <c r="FG59" s="582">
        <v>18.19449919640962</v>
      </c>
      <c r="FH59" s="582">
        <v>18.19449919640962</v>
      </c>
      <c r="FI59" s="582">
        <v>21.226915729144554</v>
      </c>
      <c r="FJ59" s="582">
        <v>12.129666130939746</v>
      </c>
      <c r="FK59" s="582">
        <v>12.129666130939746</v>
      </c>
      <c r="FL59" s="582">
        <v>12.129666130939746</v>
      </c>
      <c r="FM59" s="582">
        <v>15.162082663674681</v>
      </c>
      <c r="FN59" s="582">
        <v>12.129666130939746</v>
      </c>
      <c r="FO59" s="582">
        <v>21.226915729144554</v>
      </c>
      <c r="FP59" s="582">
        <v>18.19449919640962</v>
      </c>
      <c r="FR59" s="588">
        <f t="shared" si="2"/>
        <v>-0.1428571429</v>
      </c>
    </row>
    <row r="60">
      <c r="A60" s="5">
        <f t="shared" si="1"/>
        <v>57</v>
      </c>
      <c r="B60" s="599" t="s">
        <v>113</v>
      </c>
      <c r="C60" s="307">
        <v>34396.0</v>
      </c>
      <c r="D60" s="479"/>
      <c r="E60" s="479"/>
      <c r="F60" s="479"/>
      <c r="G60" s="479"/>
      <c r="H60" s="479"/>
      <c r="I60" s="479"/>
      <c r="J60" s="585"/>
      <c r="K60" s="585"/>
      <c r="L60" s="585"/>
      <c r="M60" s="585"/>
      <c r="N60" s="585"/>
      <c r="O60" s="585"/>
      <c r="P60" s="585"/>
      <c r="Q60" s="585"/>
      <c r="R60" s="586"/>
      <c r="S60" s="586"/>
      <c r="T60" s="586"/>
      <c r="U60" s="586"/>
      <c r="V60" s="586"/>
      <c r="W60" s="586"/>
      <c r="X60" s="586"/>
      <c r="Y60" s="586"/>
      <c r="Z60" s="586"/>
      <c r="AA60" s="586"/>
      <c r="AB60" s="586"/>
      <c r="AC60" s="586"/>
      <c r="AD60" s="586"/>
      <c r="AE60" s="586"/>
      <c r="AF60" s="586"/>
      <c r="AG60" s="586"/>
      <c r="AH60" s="586"/>
      <c r="AI60" s="587">
        <v>0.0</v>
      </c>
      <c r="AJ60" s="587">
        <v>0.0</v>
      </c>
      <c r="AK60" s="587">
        <v>0.0</v>
      </c>
      <c r="AL60" s="587">
        <v>0.0</v>
      </c>
      <c r="AM60" s="587">
        <v>0.0</v>
      </c>
      <c r="AN60" s="587">
        <v>0.0</v>
      </c>
      <c r="AO60" s="587">
        <v>0.0</v>
      </c>
      <c r="AP60" s="587">
        <v>0.0</v>
      </c>
      <c r="AQ60" s="587">
        <v>0.0</v>
      </c>
      <c r="AR60" s="587">
        <v>0.0</v>
      </c>
      <c r="AS60" s="587">
        <v>0.0</v>
      </c>
      <c r="AT60" s="587">
        <v>0.0</v>
      </c>
      <c r="AU60" s="587">
        <v>0.0</v>
      </c>
      <c r="AV60" s="587">
        <v>0.0</v>
      </c>
      <c r="AW60" s="587">
        <v>0.0</v>
      </c>
      <c r="AX60" s="587">
        <v>0.0</v>
      </c>
      <c r="AY60" s="587">
        <v>0.0</v>
      </c>
      <c r="AZ60" s="587">
        <v>0.0</v>
      </c>
      <c r="BA60" s="587">
        <v>0.0</v>
      </c>
      <c r="BB60" s="587">
        <v>0.0</v>
      </c>
      <c r="BC60" s="587">
        <v>0.0</v>
      </c>
      <c r="BD60" s="587">
        <v>0.0</v>
      </c>
      <c r="BE60" s="587">
        <v>0.0</v>
      </c>
      <c r="BF60" s="587">
        <v>0.0</v>
      </c>
      <c r="BG60" s="587">
        <v>0.0</v>
      </c>
      <c r="BH60" s="587">
        <v>0.0</v>
      </c>
      <c r="BI60" s="587">
        <v>0.0</v>
      </c>
      <c r="BJ60" s="587">
        <v>0.0</v>
      </c>
      <c r="BK60" s="587">
        <v>0.0</v>
      </c>
      <c r="BL60" s="587">
        <v>0.0</v>
      </c>
      <c r="BM60" s="587">
        <v>0.0</v>
      </c>
      <c r="BN60" s="587">
        <v>0.0</v>
      </c>
      <c r="BO60" s="587">
        <v>0.0</v>
      </c>
      <c r="BP60" s="587">
        <v>0.0</v>
      </c>
      <c r="BQ60" s="587">
        <v>0.0</v>
      </c>
      <c r="BR60" s="587">
        <v>0.0</v>
      </c>
      <c r="BS60" s="587">
        <v>0.0</v>
      </c>
      <c r="BT60" s="587">
        <v>0.0</v>
      </c>
      <c r="BU60" s="587">
        <v>0.0</v>
      </c>
      <c r="BV60" s="587">
        <v>0.0</v>
      </c>
      <c r="BW60" s="587">
        <v>0.0</v>
      </c>
      <c r="BX60" s="587">
        <v>0.0</v>
      </c>
      <c r="BY60" s="587">
        <v>0.0</v>
      </c>
      <c r="BZ60" s="587">
        <v>0.0</v>
      </c>
      <c r="CA60" s="587">
        <v>0.0</v>
      </c>
      <c r="CB60" s="587">
        <v>0.0</v>
      </c>
      <c r="CC60" s="587">
        <v>0.0</v>
      </c>
      <c r="CD60" s="587">
        <v>0.0</v>
      </c>
      <c r="CE60" s="587">
        <v>0.0</v>
      </c>
      <c r="CF60" s="587">
        <v>0.0</v>
      </c>
      <c r="CG60" s="587">
        <v>0.0</v>
      </c>
      <c r="CH60" s="587">
        <v>0.0</v>
      </c>
      <c r="CI60" s="587">
        <v>0.0</v>
      </c>
      <c r="CJ60" s="587">
        <v>0.0</v>
      </c>
      <c r="CK60" s="587">
        <v>0.0</v>
      </c>
      <c r="CL60" s="587">
        <v>0.0</v>
      </c>
      <c r="CM60" s="587">
        <v>0.0</v>
      </c>
      <c r="CN60" s="587">
        <v>0.0</v>
      </c>
      <c r="CO60" s="587">
        <v>0.0</v>
      </c>
      <c r="CP60" s="587">
        <v>0.0</v>
      </c>
      <c r="CQ60" s="587">
        <v>0.0</v>
      </c>
      <c r="CR60" s="587">
        <v>0.0</v>
      </c>
      <c r="CS60" s="587">
        <v>0.0</v>
      </c>
      <c r="CT60" s="587">
        <v>0.0</v>
      </c>
      <c r="CU60" s="587">
        <v>0.0</v>
      </c>
      <c r="CV60" s="587">
        <v>0.0</v>
      </c>
      <c r="CW60" s="587">
        <v>0.0</v>
      </c>
      <c r="CX60" s="587">
        <v>0.0</v>
      </c>
      <c r="CY60" s="587">
        <v>0.0</v>
      </c>
      <c r="CZ60" s="587">
        <v>0.0</v>
      </c>
      <c r="DA60" s="587">
        <v>2.9073148040469823</v>
      </c>
      <c r="DB60" s="587">
        <v>2.9073148040469823</v>
      </c>
      <c r="DC60" s="587">
        <v>2.9073148040469823</v>
      </c>
      <c r="DD60" s="587">
        <v>2.9073148040469823</v>
      </c>
      <c r="DE60" s="587">
        <v>2.9073148040469823</v>
      </c>
      <c r="DF60" s="587">
        <v>2.9073148040469823</v>
      </c>
      <c r="DG60" s="587">
        <v>5.814629608093965</v>
      </c>
      <c r="DH60" s="587">
        <v>2.9073148040469823</v>
      </c>
      <c r="DI60" s="587">
        <v>2.9073148040469823</v>
      </c>
      <c r="DJ60" s="587">
        <v>2.9073148040469823</v>
      </c>
      <c r="DK60" s="587">
        <v>2.9073148040469823</v>
      </c>
      <c r="DL60" s="587">
        <v>2.9073148040469823</v>
      </c>
      <c r="DM60" s="587">
        <v>2.9073148040469823</v>
      </c>
      <c r="DN60" s="587">
        <v>0.0</v>
      </c>
      <c r="DO60" s="587">
        <v>0.0</v>
      </c>
      <c r="DP60" s="582">
        <v>0.0</v>
      </c>
      <c r="DQ60" s="582">
        <v>0.0</v>
      </c>
      <c r="DR60" s="582">
        <v>0.0</v>
      </c>
      <c r="DS60" s="582">
        <v>0.0</v>
      </c>
      <c r="DT60" s="582">
        <v>0.0</v>
      </c>
      <c r="DU60" s="582">
        <v>0.0</v>
      </c>
      <c r="DV60" s="582">
        <v>2.9073148040469823</v>
      </c>
      <c r="DW60" s="582">
        <v>2.9073148040469823</v>
      </c>
      <c r="DX60" s="582">
        <v>2.9073148040469823</v>
      </c>
      <c r="DY60" s="582">
        <v>2.9073148040469823</v>
      </c>
      <c r="DZ60" s="582">
        <v>2.9073148040469823</v>
      </c>
      <c r="EA60" s="582">
        <v>2.9073148040469823</v>
      </c>
      <c r="EB60" s="582">
        <v>2.9073148040469823</v>
      </c>
      <c r="EC60" s="582">
        <v>0.0</v>
      </c>
      <c r="ED60" s="582">
        <v>2.9073148040469823</v>
      </c>
      <c r="EE60" s="582">
        <v>5.814629608093965</v>
      </c>
      <c r="EF60" s="582">
        <v>8.721944412140948</v>
      </c>
      <c r="EG60" s="582">
        <v>8.721944412140948</v>
      </c>
      <c r="EH60" s="582">
        <v>11.62925921618793</v>
      </c>
      <c r="EI60" s="582">
        <v>11.62925921618793</v>
      </c>
      <c r="EJ60" s="582">
        <v>14.536574020234912</v>
      </c>
      <c r="EK60" s="582">
        <v>11.62925921618793</v>
      </c>
      <c r="EL60" s="601">
        <v>8.721944412140948</v>
      </c>
      <c r="EM60" s="601">
        <v>5.814629608093965</v>
      </c>
      <c r="EN60" s="601">
        <v>5.814629608093965</v>
      </c>
      <c r="EO60" s="602">
        <v>5.814629608093965</v>
      </c>
      <c r="EP60" s="602">
        <v>8.721944412140948</v>
      </c>
      <c r="EQ60" s="602">
        <v>5.814629608093965</v>
      </c>
      <c r="ER60" s="602">
        <v>5.814629608093965</v>
      </c>
      <c r="ES60" s="602">
        <v>5.814629608093965</v>
      </c>
      <c r="ET60" s="602">
        <v>5.814629608093965</v>
      </c>
      <c r="EU60" s="602">
        <v>5.814629608093965</v>
      </c>
      <c r="EV60" s="582">
        <v>2.9073148040469823</v>
      </c>
      <c r="EW60" s="582">
        <v>0.0</v>
      </c>
      <c r="EX60" s="582">
        <v>0.0</v>
      </c>
      <c r="EY60" s="582">
        <v>2.9073148040469823</v>
      </c>
      <c r="EZ60" s="582">
        <v>8.721944412140948</v>
      </c>
      <c r="FA60" s="582">
        <v>11.62925921618793</v>
      </c>
      <c r="FB60" s="582">
        <v>11.62925921618793</v>
      </c>
      <c r="FC60" s="582">
        <v>11.62925921618793</v>
      </c>
      <c r="FD60" s="582">
        <v>14.536574020234912</v>
      </c>
      <c r="FE60" s="582">
        <v>17.443888824281895</v>
      </c>
      <c r="FF60" s="582">
        <v>14.536574020234912</v>
      </c>
      <c r="FG60" s="582">
        <v>11.62925921618793</v>
      </c>
      <c r="FH60" s="582">
        <v>8.721944412140948</v>
      </c>
      <c r="FI60" s="582">
        <v>8.721944412140948</v>
      </c>
      <c r="FJ60" s="582">
        <v>8.721944412140948</v>
      </c>
      <c r="FK60" s="582">
        <v>14.536574020234912</v>
      </c>
      <c r="FL60" s="582">
        <v>11.62925921618793</v>
      </c>
      <c r="FM60" s="582">
        <v>11.62925921618793</v>
      </c>
      <c r="FN60" s="582">
        <v>17.443888824281895</v>
      </c>
      <c r="FO60" s="582">
        <v>17.443888824281895</v>
      </c>
      <c r="FP60" s="582">
        <v>17.443888824281895</v>
      </c>
      <c r="FR60" s="588">
        <f t="shared" si="2"/>
        <v>1</v>
      </c>
    </row>
    <row r="61">
      <c r="A61" s="5">
        <f t="shared" si="1"/>
        <v>58</v>
      </c>
      <c r="B61" s="599" t="s">
        <v>118</v>
      </c>
      <c r="C61" s="307">
        <v>40759.0</v>
      </c>
      <c r="D61" s="479"/>
      <c r="E61" s="479"/>
      <c r="F61" s="479"/>
      <c r="G61" s="479"/>
      <c r="H61" s="479"/>
      <c r="I61" s="479"/>
      <c r="J61" s="585"/>
      <c r="K61" s="585"/>
      <c r="L61" s="585"/>
      <c r="M61" s="585"/>
      <c r="N61" s="585"/>
      <c r="O61" s="585"/>
      <c r="P61" s="585"/>
      <c r="Q61" s="585"/>
      <c r="R61" s="586"/>
      <c r="S61" s="586"/>
      <c r="T61" s="586"/>
      <c r="U61" s="586"/>
      <c r="V61" s="586"/>
      <c r="W61" s="586"/>
      <c r="X61" s="586"/>
      <c r="Y61" s="586"/>
      <c r="Z61" s="586"/>
      <c r="AA61" s="586"/>
      <c r="AB61" s="586"/>
      <c r="AC61" s="586"/>
      <c r="AD61" s="586"/>
      <c r="AE61" s="586"/>
      <c r="AF61" s="586"/>
      <c r="AG61" s="586"/>
      <c r="AH61" s="586"/>
      <c r="AI61" s="587">
        <v>0.0</v>
      </c>
      <c r="AJ61" s="587">
        <v>0.0</v>
      </c>
      <c r="AK61" s="587">
        <v>0.0</v>
      </c>
      <c r="AL61" s="587">
        <v>0.0</v>
      </c>
      <c r="AM61" s="587">
        <v>0.0</v>
      </c>
      <c r="AN61" s="587">
        <v>0.0</v>
      </c>
      <c r="AO61" s="587">
        <v>0.0</v>
      </c>
      <c r="AP61" s="587">
        <v>0.0</v>
      </c>
      <c r="AQ61" s="587">
        <v>0.0</v>
      </c>
      <c r="AR61" s="587">
        <v>0.0</v>
      </c>
      <c r="AS61" s="587">
        <v>0.0</v>
      </c>
      <c r="AT61" s="587">
        <v>0.0</v>
      </c>
      <c r="AU61" s="587">
        <v>0.0</v>
      </c>
      <c r="AV61" s="587">
        <v>0.0</v>
      </c>
      <c r="AW61" s="587">
        <v>0.0</v>
      </c>
      <c r="AX61" s="587">
        <v>0.0</v>
      </c>
      <c r="AY61" s="587">
        <v>0.0</v>
      </c>
      <c r="AZ61" s="587">
        <v>0.0</v>
      </c>
      <c r="BA61" s="587">
        <v>4.9068917294339895</v>
      </c>
      <c r="BB61" s="587">
        <v>4.9068917294339895</v>
      </c>
      <c r="BC61" s="587">
        <v>4.9068917294339895</v>
      </c>
      <c r="BD61" s="587">
        <v>4.9068917294339895</v>
      </c>
      <c r="BE61" s="587">
        <v>4.9068917294339895</v>
      </c>
      <c r="BF61" s="587">
        <v>9.813783458867979</v>
      </c>
      <c r="BG61" s="587">
        <v>9.813783458867979</v>
      </c>
      <c r="BH61" s="587">
        <v>4.9068917294339895</v>
      </c>
      <c r="BI61" s="587">
        <v>4.9068917294339895</v>
      </c>
      <c r="BJ61" s="587">
        <v>4.9068917294339895</v>
      </c>
      <c r="BK61" s="587">
        <v>4.9068917294339895</v>
      </c>
      <c r="BL61" s="587">
        <v>4.9068917294339895</v>
      </c>
      <c r="BM61" s="587">
        <v>0.0</v>
      </c>
      <c r="BN61" s="587">
        <v>0.0</v>
      </c>
      <c r="BO61" s="587">
        <v>0.0</v>
      </c>
      <c r="BP61" s="587">
        <v>0.0</v>
      </c>
      <c r="BQ61" s="587">
        <v>0.0</v>
      </c>
      <c r="BR61" s="587">
        <v>0.0</v>
      </c>
      <c r="BS61" s="587">
        <v>2.4534458647169948</v>
      </c>
      <c r="BT61" s="587">
        <v>2.4534458647169948</v>
      </c>
      <c r="BU61" s="587">
        <v>4.9068917294339895</v>
      </c>
      <c r="BV61" s="587">
        <v>4.9068917294339895</v>
      </c>
      <c r="BW61" s="587">
        <v>4.9068917294339895</v>
      </c>
      <c r="BX61" s="587">
        <v>4.9068917294339895</v>
      </c>
      <c r="BY61" s="587">
        <v>7.360337594150985</v>
      </c>
      <c r="BZ61" s="587">
        <v>7.360337594150985</v>
      </c>
      <c r="CA61" s="587">
        <v>7.360337594150985</v>
      </c>
      <c r="CB61" s="587">
        <v>4.9068917294339895</v>
      </c>
      <c r="CC61" s="587">
        <v>7.360337594150985</v>
      </c>
      <c r="CD61" s="587">
        <v>7.360337594150985</v>
      </c>
      <c r="CE61" s="587">
        <v>7.360337594150985</v>
      </c>
      <c r="CF61" s="587">
        <v>4.9068917294339895</v>
      </c>
      <c r="CG61" s="587">
        <v>9.813783458867979</v>
      </c>
      <c r="CH61" s="587">
        <v>22.081012782452955</v>
      </c>
      <c r="CI61" s="587">
        <v>22.081012782452955</v>
      </c>
      <c r="CJ61" s="587">
        <v>24.53445864716995</v>
      </c>
      <c r="CK61" s="587">
        <v>26.987904511886946</v>
      </c>
      <c r="CL61" s="587">
        <v>31.894796241320936</v>
      </c>
      <c r="CM61" s="587">
        <v>34.34824210603793</v>
      </c>
      <c r="CN61" s="587">
        <v>31.894796241320936</v>
      </c>
      <c r="CO61" s="587">
        <v>39.255133835471916</v>
      </c>
      <c r="CP61" s="587">
        <v>39.255133835471916</v>
      </c>
      <c r="CQ61" s="587">
        <v>34.34824210603793</v>
      </c>
      <c r="CR61" s="587">
        <v>31.894796241320936</v>
      </c>
      <c r="CS61" s="587">
        <v>26.987904511886946</v>
      </c>
      <c r="CT61" s="587">
        <v>31.894796241320936</v>
      </c>
      <c r="CU61" s="587">
        <v>34.34824210603793</v>
      </c>
      <c r="CV61" s="587">
        <v>17.174121053018965</v>
      </c>
      <c r="CW61" s="587">
        <v>24.53445864716995</v>
      </c>
      <c r="CX61" s="587">
        <v>24.53445864716995</v>
      </c>
      <c r="CY61" s="587">
        <v>24.53445864716995</v>
      </c>
      <c r="CZ61" s="587">
        <v>24.53445864716995</v>
      </c>
      <c r="DA61" s="587">
        <v>17.174121053018965</v>
      </c>
      <c r="DB61" s="587">
        <v>9.813783458867979</v>
      </c>
      <c r="DC61" s="587">
        <v>7.360337594150985</v>
      </c>
      <c r="DD61" s="587">
        <v>0.0</v>
      </c>
      <c r="DE61" s="587">
        <v>0.0</v>
      </c>
      <c r="DF61" s="587">
        <v>2.4534458647169948</v>
      </c>
      <c r="DG61" s="587">
        <v>2.4534458647169948</v>
      </c>
      <c r="DH61" s="587">
        <v>2.4534458647169948</v>
      </c>
      <c r="DI61" s="587">
        <v>2.4534458647169948</v>
      </c>
      <c r="DJ61" s="587">
        <v>2.4534458647169948</v>
      </c>
      <c r="DK61" s="587">
        <v>2.4534458647169948</v>
      </c>
      <c r="DL61" s="587">
        <v>2.4534458647169948</v>
      </c>
      <c r="DM61" s="587">
        <v>0.0</v>
      </c>
      <c r="DN61" s="587">
        <v>7.360337594150985</v>
      </c>
      <c r="DO61" s="587">
        <v>7.360337594150985</v>
      </c>
      <c r="DP61" s="582">
        <v>9.813783458867979</v>
      </c>
      <c r="DQ61" s="582">
        <v>9.813783458867979</v>
      </c>
      <c r="DR61" s="582">
        <v>9.813783458867979</v>
      </c>
      <c r="DS61" s="582">
        <v>9.813783458867979</v>
      </c>
      <c r="DT61" s="582">
        <v>9.813783458867979</v>
      </c>
      <c r="DU61" s="582">
        <v>4.9068917294339895</v>
      </c>
      <c r="DV61" s="582">
        <v>4.9068917294339895</v>
      </c>
      <c r="DW61" s="582">
        <v>2.4534458647169948</v>
      </c>
      <c r="DX61" s="582">
        <v>2.4534458647169948</v>
      </c>
      <c r="DY61" s="582">
        <v>4.9068917294339895</v>
      </c>
      <c r="DZ61" s="582">
        <v>4.9068917294339895</v>
      </c>
      <c r="EA61" s="582">
        <v>4.9068917294339895</v>
      </c>
      <c r="EB61" s="582">
        <v>2.4534458647169948</v>
      </c>
      <c r="EC61" s="582">
        <v>2.4534458647169948</v>
      </c>
      <c r="ED61" s="582">
        <v>2.4534458647169948</v>
      </c>
      <c r="EE61" s="582">
        <v>2.4534458647169948</v>
      </c>
      <c r="EF61" s="582">
        <v>0.0</v>
      </c>
      <c r="EG61" s="582">
        <v>0.0</v>
      </c>
      <c r="EH61" s="582">
        <v>0.0</v>
      </c>
      <c r="EI61" s="582">
        <v>0.0</v>
      </c>
      <c r="EJ61" s="582">
        <v>0.0</v>
      </c>
      <c r="EK61" s="582">
        <v>0.0</v>
      </c>
      <c r="EL61" s="601">
        <v>0.0</v>
      </c>
      <c r="EM61" s="601">
        <v>0.0</v>
      </c>
      <c r="EN61" s="601">
        <v>2.4534458647169948</v>
      </c>
      <c r="EO61" s="602">
        <v>2.4534458647169948</v>
      </c>
      <c r="EP61" s="602">
        <v>2.4534458647169948</v>
      </c>
      <c r="EQ61" s="602">
        <v>2.4534458647169948</v>
      </c>
      <c r="ER61" s="602">
        <v>2.4534458647169948</v>
      </c>
      <c r="ES61" s="602">
        <v>2.4534458647169948</v>
      </c>
      <c r="ET61" s="602">
        <v>2.4534458647169948</v>
      </c>
      <c r="EU61" s="602">
        <v>2.4534458647169948</v>
      </c>
      <c r="EV61" s="582">
        <v>2.4534458647169948</v>
      </c>
      <c r="EW61" s="582">
        <v>4.9068917294339895</v>
      </c>
      <c r="EX61" s="582">
        <v>4.9068917294339895</v>
      </c>
      <c r="EY61" s="582">
        <v>12.267229323584974</v>
      </c>
      <c r="EZ61" s="582">
        <v>12.267229323584974</v>
      </c>
      <c r="FA61" s="582">
        <v>17.174121053018965</v>
      </c>
      <c r="FB61" s="582">
        <v>14.72067518830197</v>
      </c>
      <c r="FC61" s="582">
        <v>14.72067518830197</v>
      </c>
      <c r="FD61" s="582">
        <v>14.72067518830197</v>
      </c>
      <c r="FE61" s="582">
        <v>19.627566917735958</v>
      </c>
      <c r="FF61" s="582">
        <v>12.267229323584974</v>
      </c>
      <c r="FG61" s="582">
        <v>12.267229323584974</v>
      </c>
      <c r="FH61" s="582">
        <v>9.813783458867979</v>
      </c>
      <c r="FI61" s="582">
        <v>9.813783458867979</v>
      </c>
      <c r="FJ61" s="582">
        <v>9.813783458867979</v>
      </c>
      <c r="FK61" s="582">
        <v>9.813783458867979</v>
      </c>
      <c r="FL61" s="582">
        <v>7.360337594150985</v>
      </c>
      <c r="FM61" s="582">
        <v>14.72067518830197</v>
      </c>
      <c r="FN61" s="582">
        <v>17.174121053018965</v>
      </c>
      <c r="FO61" s="582">
        <v>14.72067518830197</v>
      </c>
      <c r="FP61" s="582">
        <v>14.72067518830197</v>
      </c>
      <c r="FR61" s="588">
        <f t="shared" si="2"/>
        <v>0.5</v>
      </c>
    </row>
    <row r="62">
      <c r="A62" s="5">
        <f t="shared" si="1"/>
        <v>59</v>
      </c>
      <c r="B62" s="599" t="s">
        <v>104</v>
      </c>
      <c r="C62" s="307">
        <v>97044.0</v>
      </c>
      <c r="D62" s="479"/>
      <c r="E62" s="479"/>
      <c r="F62" s="479"/>
      <c r="G62" s="479"/>
      <c r="H62" s="479"/>
      <c r="I62" s="479"/>
      <c r="J62" s="585"/>
      <c r="K62" s="585"/>
      <c r="L62" s="585"/>
      <c r="M62" s="585"/>
      <c r="N62" s="585"/>
      <c r="O62" s="585"/>
      <c r="P62" s="585"/>
      <c r="Q62" s="585"/>
      <c r="R62" s="586"/>
      <c r="S62" s="586"/>
      <c r="T62" s="586"/>
      <c r="U62" s="586"/>
      <c r="V62" s="586"/>
      <c r="W62" s="586"/>
      <c r="X62" s="586"/>
      <c r="Y62" s="586"/>
      <c r="Z62" s="586"/>
      <c r="AA62" s="586"/>
      <c r="AB62" s="586"/>
      <c r="AC62" s="586"/>
      <c r="AD62" s="586"/>
      <c r="AE62" s="586"/>
      <c r="AF62" s="586"/>
      <c r="AG62" s="586"/>
      <c r="AH62" s="586"/>
      <c r="AI62" s="587">
        <v>0.0</v>
      </c>
      <c r="AJ62" s="587">
        <v>0.0</v>
      </c>
      <c r="AK62" s="587">
        <v>0.0</v>
      </c>
      <c r="AL62" s="587">
        <v>0.0</v>
      </c>
      <c r="AM62" s="587">
        <v>0.0</v>
      </c>
      <c r="AN62" s="587">
        <v>0.0</v>
      </c>
      <c r="AO62" s="587">
        <v>0.0</v>
      </c>
      <c r="AP62" s="587">
        <v>0.0</v>
      </c>
      <c r="AQ62" s="587">
        <v>0.0</v>
      </c>
      <c r="AR62" s="587">
        <v>0.0</v>
      </c>
      <c r="AS62" s="587">
        <v>0.0</v>
      </c>
      <c r="AT62" s="587">
        <v>0.0</v>
      </c>
      <c r="AU62" s="587">
        <v>0.0</v>
      </c>
      <c r="AV62" s="587">
        <v>0.0</v>
      </c>
      <c r="AW62" s="587">
        <v>0.0</v>
      </c>
      <c r="AX62" s="587">
        <v>0.0</v>
      </c>
      <c r="AY62" s="587">
        <v>0.0</v>
      </c>
      <c r="AZ62" s="587">
        <v>0.0</v>
      </c>
      <c r="BA62" s="587">
        <v>0.0</v>
      </c>
      <c r="BB62" s="587">
        <v>0.0</v>
      </c>
      <c r="BC62" s="587">
        <v>0.0</v>
      </c>
      <c r="BD62" s="587">
        <v>0.0</v>
      </c>
      <c r="BE62" s="587">
        <v>0.0</v>
      </c>
      <c r="BF62" s="587">
        <v>0.0</v>
      </c>
      <c r="BG62" s="587">
        <v>0.0</v>
      </c>
      <c r="BH62" s="587">
        <v>0.0</v>
      </c>
      <c r="BI62" s="587">
        <v>0.0</v>
      </c>
      <c r="BJ62" s="587">
        <v>0.0</v>
      </c>
      <c r="BK62" s="587">
        <v>0.0</v>
      </c>
      <c r="BL62" s="587">
        <v>2.060920819422118</v>
      </c>
      <c r="BM62" s="587">
        <v>2.060920819422118</v>
      </c>
      <c r="BN62" s="587">
        <v>2.060920819422118</v>
      </c>
      <c r="BO62" s="587">
        <v>4.121841638844236</v>
      </c>
      <c r="BP62" s="587">
        <v>4.121841638844236</v>
      </c>
      <c r="BQ62" s="587">
        <v>8.243683277688472</v>
      </c>
      <c r="BR62" s="587">
        <v>8.243683277688472</v>
      </c>
      <c r="BS62" s="587">
        <v>14.426445735954825</v>
      </c>
      <c r="BT62" s="587">
        <v>18.54828737479906</v>
      </c>
      <c r="BU62" s="587">
        <v>20.60920819422118</v>
      </c>
      <c r="BV62" s="587">
        <v>20.60920819422118</v>
      </c>
      <c r="BW62" s="587">
        <v>20.60920819422118</v>
      </c>
      <c r="BX62" s="587">
        <v>16.487366555376944</v>
      </c>
      <c r="BY62" s="587">
        <v>16.487366555376944</v>
      </c>
      <c r="BZ62" s="587">
        <v>9.27414368739953</v>
      </c>
      <c r="CA62" s="587">
        <v>5.152302048555295</v>
      </c>
      <c r="CB62" s="587">
        <v>5.152302048555295</v>
      </c>
      <c r="CC62" s="587">
        <v>3.0913812291331766</v>
      </c>
      <c r="CD62" s="587">
        <v>3.0913812291331766</v>
      </c>
      <c r="CE62" s="587">
        <v>4.121841638844236</v>
      </c>
      <c r="CF62" s="587">
        <v>5.152302048555295</v>
      </c>
      <c r="CG62" s="587">
        <v>4.121841638844236</v>
      </c>
      <c r="CH62" s="587">
        <v>5.152302048555295</v>
      </c>
      <c r="CI62" s="587">
        <v>3.0913812291331766</v>
      </c>
      <c r="CJ62" s="587">
        <v>3.0913812291331766</v>
      </c>
      <c r="CK62" s="587">
        <v>3.0913812291331766</v>
      </c>
      <c r="CL62" s="587">
        <v>3.0913812291331766</v>
      </c>
      <c r="CM62" s="587">
        <v>2.060920819422118</v>
      </c>
      <c r="CN62" s="587">
        <v>3.0913812291331766</v>
      </c>
      <c r="CO62" s="587">
        <v>2.060920819422118</v>
      </c>
      <c r="CP62" s="587">
        <v>4.121841638844236</v>
      </c>
      <c r="CQ62" s="587">
        <v>5.152302048555295</v>
      </c>
      <c r="CR62" s="587">
        <v>5.152302048555295</v>
      </c>
      <c r="CS62" s="587">
        <v>4.121841638844236</v>
      </c>
      <c r="CT62" s="587">
        <v>5.152302048555295</v>
      </c>
      <c r="CU62" s="587">
        <v>5.152302048555295</v>
      </c>
      <c r="CV62" s="587">
        <v>6.182762458266353</v>
      </c>
      <c r="CW62" s="587">
        <v>5.152302048555295</v>
      </c>
      <c r="CX62" s="587">
        <v>5.152302048555295</v>
      </c>
      <c r="CY62" s="587">
        <v>7.213222867977413</v>
      </c>
      <c r="CZ62" s="587">
        <v>8.243683277688472</v>
      </c>
      <c r="DA62" s="587">
        <v>7.213222867977413</v>
      </c>
      <c r="DB62" s="587">
        <v>7.213222867977413</v>
      </c>
      <c r="DC62" s="587">
        <v>6.182762458266353</v>
      </c>
      <c r="DD62" s="587">
        <v>5.152302048555295</v>
      </c>
      <c r="DE62" s="587">
        <v>4.121841638844236</v>
      </c>
      <c r="DF62" s="587">
        <v>3.0913812291331766</v>
      </c>
      <c r="DG62" s="587">
        <v>7.213222867977413</v>
      </c>
      <c r="DH62" s="587">
        <v>11.335064506821649</v>
      </c>
      <c r="DI62" s="587">
        <v>12.365524916532706</v>
      </c>
      <c r="DJ62" s="587">
        <v>12.365524916532706</v>
      </c>
      <c r="DK62" s="587">
        <v>12.365524916532706</v>
      </c>
      <c r="DL62" s="587">
        <v>12.365524916532706</v>
      </c>
      <c r="DM62" s="587">
        <v>12.365524916532706</v>
      </c>
      <c r="DN62" s="587">
        <v>7.213222867977413</v>
      </c>
      <c r="DO62" s="587">
        <v>3.0913812291331766</v>
      </c>
      <c r="DP62" s="582">
        <v>2.060920819422118</v>
      </c>
      <c r="DQ62" s="582">
        <v>3.0913812291331766</v>
      </c>
      <c r="DR62" s="582">
        <v>3.0913812291331766</v>
      </c>
      <c r="DS62" s="582">
        <v>3.0913812291331766</v>
      </c>
      <c r="DT62" s="582">
        <v>4.121841638844236</v>
      </c>
      <c r="DU62" s="582">
        <v>5.152302048555295</v>
      </c>
      <c r="DV62" s="582">
        <v>6.182762458266353</v>
      </c>
      <c r="DW62" s="582">
        <v>5.152302048555295</v>
      </c>
      <c r="DX62" s="582">
        <v>4.121841638844236</v>
      </c>
      <c r="DY62" s="582">
        <v>4.121841638844236</v>
      </c>
      <c r="DZ62" s="582">
        <v>4.121841638844236</v>
      </c>
      <c r="EA62" s="582">
        <v>2.060920819422118</v>
      </c>
      <c r="EB62" s="582">
        <v>2.060920819422118</v>
      </c>
      <c r="EC62" s="582">
        <v>2.060920819422118</v>
      </c>
      <c r="ED62" s="582">
        <v>2.060920819422118</v>
      </c>
      <c r="EE62" s="582">
        <v>3.0913812291331766</v>
      </c>
      <c r="EF62" s="582">
        <v>5.152302048555295</v>
      </c>
      <c r="EG62" s="582">
        <v>8.243683277688472</v>
      </c>
      <c r="EH62" s="582">
        <v>9.27414368739953</v>
      </c>
      <c r="EI62" s="582">
        <v>12.365524916532706</v>
      </c>
      <c r="EJ62" s="582">
        <v>14.426445735954825</v>
      </c>
      <c r="EK62" s="582">
        <v>17.517826965088002</v>
      </c>
      <c r="EL62" s="601">
        <v>17.517826965088002</v>
      </c>
      <c r="EM62" s="601">
        <v>16.487366555376944</v>
      </c>
      <c r="EN62" s="601">
        <v>16.487366555376944</v>
      </c>
      <c r="EO62" s="602">
        <v>18.54828737479906</v>
      </c>
      <c r="EP62" s="602">
        <v>14.426445735954825</v>
      </c>
      <c r="EQ62" s="602">
        <v>12.365524916532706</v>
      </c>
      <c r="ER62" s="602">
        <v>10.30460409711059</v>
      </c>
      <c r="ES62" s="602">
        <v>11.335064506821649</v>
      </c>
      <c r="ET62" s="602">
        <v>11.335064506821649</v>
      </c>
      <c r="EU62" s="602">
        <v>9.27414368739953</v>
      </c>
      <c r="EV62" s="582">
        <v>8.243683277688472</v>
      </c>
      <c r="EW62" s="582">
        <v>11.335064506821649</v>
      </c>
      <c r="EX62" s="582">
        <v>12.365524916532706</v>
      </c>
      <c r="EY62" s="582">
        <v>12.365524916532706</v>
      </c>
      <c r="EZ62" s="582">
        <v>12.365524916532706</v>
      </c>
      <c r="FA62" s="582">
        <v>13.395985326243766</v>
      </c>
      <c r="FB62" s="582">
        <v>20.60920819422118</v>
      </c>
      <c r="FC62" s="582">
        <v>20.60920819422118</v>
      </c>
      <c r="FD62" s="582">
        <v>30.91381229133177</v>
      </c>
      <c r="FE62" s="582">
        <v>32.97473311075389</v>
      </c>
      <c r="FF62" s="582">
        <v>36.066114339887065</v>
      </c>
      <c r="FG62" s="582">
        <v>39.15749556902024</v>
      </c>
      <c r="FH62" s="582">
        <v>39.15749556902024</v>
      </c>
      <c r="FI62" s="582">
        <v>35.035653930176004</v>
      </c>
      <c r="FJ62" s="582">
        <v>35.035653930176004</v>
      </c>
      <c r="FK62" s="582">
        <v>23.700589423354355</v>
      </c>
      <c r="FL62" s="582">
        <v>21.639668603932236</v>
      </c>
      <c r="FM62" s="582">
        <v>19.57874778451012</v>
      </c>
      <c r="FN62" s="582">
        <v>18.54828737479906</v>
      </c>
      <c r="FO62" s="582">
        <v>16.487366555376944</v>
      </c>
      <c r="FP62" s="582">
        <v>13.395985326243766</v>
      </c>
      <c r="FR62" s="588">
        <f t="shared" si="2"/>
        <v>-0.6176470588</v>
      </c>
    </row>
    <row r="63">
      <c r="A63" s="5">
        <f t="shared" si="1"/>
        <v>60</v>
      </c>
      <c r="B63" s="599" t="s">
        <v>144</v>
      </c>
      <c r="C63" s="307">
        <v>8636.0</v>
      </c>
      <c r="D63" s="479"/>
      <c r="E63" s="479"/>
      <c r="F63" s="479"/>
      <c r="G63" s="479"/>
      <c r="H63" s="479"/>
      <c r="I63" s="479"/>
      <c r="J63" s="585"/>
      <c r="K63" s="585"/>
      <c r="L63" s="585"/>
      <c r="M63" s="585"/>
      <c r="N63" s="585"/>
      <c r="O63" s="585"/>
      <c r="P63" s="585"/>
      <c r="Q63" s="585"/>
      <c r="R63" s="586"/>
      <c r="S63" s="586"/>
      <c r="T63" s="586"/>
      <c r="U63" s="586"/>
      <c r="V63" s="586"/>
      <c r="W63" s="586"/>
      <c r="X63" s="586"/>
      <c r="Y63" s="586"/>
      <c r="Z63" s="586"/>
      <c r="AA63" s="586"/>
      <c r="AB63" s="586"/>
      <c r="AC63" s="586"/>
      <c r="AD63" s="586"/>
      <c r="AE63" s="586"/>
      <c r="AF63" s="586"/>
      <c r="AG63" s="586"/>
      <c r="AH63" s="586"/>
      <c r="AI63" s="587">
        <v>0.0</v>
      </c>
      <c r="AJ63" s="587">
        <v>0.0</v>
      </c>
      <c r="AK63" s="587">
        <v>0.0</v>
      </c>
      <c r="AL63" s="587">
        <v>0.0</v>
      </c>
      <c r="AM63" s="587">
        <v>0.0</v>
      </c>
      <c r="AN63" s="587">
        <v>0.0</v>
      </c>
      <c r="AO63" s="587">
        <v>0.0</v>
      </c>
      <c r="AP63" s="587">
        <v>0.0</v>
      </c>
      <c r="AQ63" s="587">
        <v>0.0</v>
      </c>
      <c r="AR63" s="587">
        <v>0.0</v>
      </c>
      <c r="AS63" s="587">
        <v>0.0</v>
      </c>
      <c r="AT63" s="587">
        <v>0.0</v>
      </c>
      <c r="AU63" s="587">
        <v>0.0</v>
      </c>
      <c r="AV63" s="587">
        <v>0.0</v>
      </c>
      <c r="AW63" s="587">
        <v>0.0</v>
      </c>
      <c r="AX63" s="587">
        <v>0.0</v>
      </c>
      <c r="AY63" s="587">
        <v>0.0</v>
      </c>
      <c r="AZ63" s="587">
        <v>0.0</v>
      </c>
      <c r="BA63" s="587">
        <v>0.0</v>
      </c>
      <c r="BB63" s="587">
        <v>0.0</v>
      </c>
      <c r="BC63" s="587">
        <v>0.0</v>
      </c>
      <c r="BD63" s="587">
        <v>0.0</v>
      </c>
      <c r="BE63" s="587">
        <v>0.0</v>
      </c>
      <c r="BF63" s="587">
        <v>0.0</v>
      </c>
      <c r="BG63" s="587">
        <v>0.0</v>
      </c>
      <c r="BH63" s="587">
        <v>0.0</v>
      </c>
      <c r="BI63" s="587">
        <v>0.0</v>
      </c>
      <c r="BJ63" s="587">
        <v>0.0</v>
      </c>
      <c r="BK63" s="587">
        <v>0.0</v>
      </c>
      <c r="BL63" s="587">
        <v>0.0</v>
      </c>
      <c r="BM63" s="587">
        <v>0.0</v>
      </c>
      <c r="BN63" s="587">
        <v>0.0</v>
      </c>
      <c r="BO63" s="587">
        <v>0.0</v>
      </c>
      <c r="BP63" s="587">
        <v>0.0</v>
      </c>
      <c r="BQ63" s="587">
        <v>0.0</v>
      </c>
      <c r="BR63" s="587">
        <v>0.0</v>
      </c>
      <c r="BS63" s="587">
        <v>0.0</v>
      </c>
      <c r="BT63" s="587">
        <v>0.0</v>
      </c>
      <c r="BU63" s="587">
        <v>0.0</v>
      </c>
      <c r="BV63" s="587">
        <v>0.0</v>
      </c>
      <c r="BW63" s="587">
        <v>0.0</v>
      </c>
      <c r="BX63" s="587">
        <v>0.0</v>
      </c>
      <c r="BY63" s="587">
        <v>0.0</v>
      </c>
      <c r="BZ63" s="587">
        <v>0.0</v>
      </c>
      <c r="CA63" s="587">
        <v>0.0</v>
      </c>
      <c r="CB63" s="587">
        <v>0.0</v>
      </c>
      <c r="CC63" s="587">
        <v>0.0</v>
      </c>
      <c r="CD63" s="587">
        <v>0.0</v>
      </c>
      <c r="CE63" s="587">
        <v>0.0</v>
      </c>
      <c r="CF63" s="587">
        <v>0.0</v>
      </c>
      <c r="CG63" s="587">
        <v>0.0</v>
      </c>
      <c r="CH63" s="587">
        <v>0.0</v>
      </c>
      <c r="CI63" s="587">
        <v>0.0</v>
      </c>
      <c r="CJ63" s="587">
        <v>0.0</v>
      </c>
      <c r="CK63" s="587">
        <v>0.0</v>
      </c>
      <c r="CL63" s="587">
        <v>0.0</v>
      </c>
      <c r="CM63" s="587">
        <v>0.0</v>
      </c>
      <c r="CN63" s="587">
        <v>0.0</v>
      </c>
      <c r="CO63" s="587">
        <v>0.0</v>
      </c>
      <c r="CP63" s="587">
        <v>0.0</v>
      </c>
      <c r="CQ63" s="587">
        <v>0.0</v>
      </c>
      <c r="CR63" s="587">
        <v>0.0</v>
      </c>
      <c r="CS63" s="587">
        <v>11.579434923575729</v>
      </c>
      <c r="CT63" s="587">
        <v>11.579434923575729</v>
      </c>
      <c r="CU63" s="587">
        <v>11.579434923575729</v>
      </c>
      <c r="CV63" s="587">
        <v>11.579434923575729</v>
      </c>
      <c r="CW63" s="587">
        <v>11.579434923575729</v>
      </c>
      <c r="CX63" s="587">
        <v>11.579434923575729</v>
      </c>
      <c r="CY63" s="587">
        <v>11.579434923575729</v>
      </c>
      <c r="CZ63" s="587">
        <v>0.0</v>
      </c>
      <c r="DA63" s="587">
        <v>0.0</v>
      </c>
      <c r="DB63" s="587">
        <v>0.0</v>
      </c>
      <c r="DC63" s="587">
        <v>0.0</v>
      </c>
      <c r="DD63" s="587">
        <v>0.0</v>
      </c>
      <c r="DE63" s="587">
        <v>0.0</v>
      </c>
      <c r="DF63" s="587">
        <v>0.0</v>
      </c>
      <c r="DG63" s="587">
        <v>0.0</v>
      </c>
      <c r="DH63" s="587">
        <v>0.0</v>
      </c>
      <c r="DI63" s="587">
        <v>11.579434923575729</v>
      </c>
      <c r="DJ63" s="587">
        <v>11.579434923575729</v>
      </c>
      <c r="DK63" s="587">
        <v>11.579434923575729</v>
      </c>
      <c r="DL63" s="587">
        <v>23.158869847151458</v>
      </c>
      <c r="DM63" s="587">
        <v>23.158869847151458</v>
      </c>
      <c r="DN63" s="587">
        <v>23.158869847151458</v>
      </c>
      <c r="DO63" s="587">
        <v>23.158869847151458</v>
      </c>
      <c r="DP63" s="582">
        <v>11.579434923575729</v>
      </c>
      <c r="DQ63" s="582">
        <v>11.579434923575729</v>
      </c>
      <c r="DR63" s="582">
        <v>11.579434923575729</v>
      </c>
      <c r="DS63" s="582">
        <v>0.0</v>
      </c>
      <c r="DT63" s="582">
        <v>0.0</v>
      </c>
      <c r="DU63" s="582">
        <v>0.0</v>
      </c>
      <c r="DV63" s="582">
        <v>11.579434923575729</v>
      </c>
      <c r="DW63" s="582">
        <v>11.579434923575729</v>
      </c>
      <c r="DX63" s="582">
        <v>11.579434923575729</v>
      </c>
      <c r="DY63" s="582">
        <v>11.579434923575729</v>
      </c>
      <c r="DZ63" s="582">
        <v>11.579434923575729</v>
      </c>
      <c r="EA63" s="582">
        <v>11.579434923575729</v>
      </c>
      <c r="EB63" s="582">
        <v>11.579434923575729</v>
      </c>
      <c r="EC63" s="582">
        <v>0.0</v>
      </c>
      <c r="ED63" s="582">
        <v>0.0</v>
      </c>
      <c r="EE63" s="582">
        <v>0.0</v>
      </c>
      <c r="EF63" s="582">
        <v>0.0</v>
      </c>
      <c r="EG63" s="582">
        <v>0.0</v>
      </c>
      <c r="EH63" s="582">
        <v>0.0</v>
      </c>
      <c r="EI63" s="582">
        <v>0.0</v>
      </c>
      <c r="EJ63" s="582">
        <v>11.579434923575729</v>
      </c>
      <c r="EK63" s="582">
        <v>11.579434923575729</v>
      </c>
      <c r="EL63" s="601">
        <v>11.579434923575729</v>
      </c>
      <c r="EM63" s="601">
        <v>11.579434923575729</v>
      </c>
      <c r="EN63" s="601">
        <v>11.579434923575729</v>
      </c>
      <c r="EO63" s="602">
        <v>11.579434923575729</v>
      </c>
      <c r="EP63" s="602">
        <v>11.579434923575729</v>
      </c>
      <c r="EQ63" s="602">
        <v>0.0</v>
      </c>
      <c r="ER63" s="602">
        <v>11.579434923575729</v>
      </c>
      <c r="ES63" s="602">
        <v>11.579434923575729</v>
      </c>
      <c r="ET63" s="602">
        <v>11.579434923575729</v>
      </c>
      <c r="EU63" s="602">
        <v>11.579434923575729</v>
      </c>
      <c r="EV63" s="582">
        <v>11.579434923575729</v>
      </c>
      <c r="EW63" s="582">
        <v>11.579434923575729</v>
      </c>
      <c r="EX63" s="582">
        <v>11.579434923575729</v>
      </c>
      <c r="EY63" s="582">
        <v>0.0</v>
      </c>
      <c r="EZ63" s="582">
        <v>0.0</v>
      </c>
      <c r="FA63" s="582">
        <v>0.0</v>
      </c>
      <c r="FB63" s="582">
        <v>23.158869847151458</v>
      </c>
      <c r="FC63" s="582">
        <v>46.317739694302915</v>
      </c>
      <c r="FD63" s="582">
        <v>46.317739694302915</v>
      </c>
      <c r="FE63" s="582">
        <v>46.317739694302915</v>
      </c>
      <c r="FF63" s="582">
        <v>46.317739694302915</v>
      </c>
      <c r="FG63" s="582">
        <v>46.317739694302915</v>
      </c>
      <c r="FH63" s="582">
        <v>69.47660954145437</v>
      </c>
      <c r="FI63" s="582">
        <v>46.317739694302915</v>
      </c>
      <c r="FJ63" s="582">
        <v>23.158869847151458</v>
      </c>
      <c r="FK63" s="582">
        <v>23.158869847151458</v>
      </c>
      <c r="FL63" s="582">
        <v>23.158869847151458</v>
      </c>
      <c r="FM63" s="582">
        <v>23.158869847151458</v>
      </c>
      <c r="FN63" s="582">
        <v>23.158869847151458</v>
      </c>
      <c r="FO63" s="582">
        <v>11.579434923575729</v>
      </c>
      <c r="FP63" s="582">
        <v>11.579434923575729</v>
      </c>
      <c r="FR63" s="588">
        <f t="shared" si="2"/>
        <v>-0.75</v>
      </c>
    </row>
    <row r="64">
      <c r="A64" s="5">
        <f t="shared" si="1"/>
        <v>61</v>
      </c>
      <c r="B64" s="599" t="s">
        <v>125</v>
      </c>
      <c r="C64" s="307">
        <v>9882.0</v>
      </c>
      <c r="D64" s="479"/>
      <c r="E64" s="479"/>
      <c r="F64" s="479"/>
      <c r="G64" s="479"/>
      <c r="H64" s="479"/>
      <c r="I64" s="479"/>
      <c r="J64" s="585"/>
      <c r="K64" s="585"/>
      <c r="L64" s="585"/>
      <c r="M64" s="585"/>
      <c r="N64" s="585"/>
      <c r="O64" s="585"/>
      <c r="P64" s="585"/>
      <c r="Q64" s="585"/>
      <c r="R64" s="586"/>
      <c r="S64" s="586"/>
      <c r="T64" s="586"/>
      <c r="U64" s="586"/>
      <c r="V64" s="586"/>
      <c r="W64" s="586"/>
      <c r="X64" s="586"/>
      <c r="Y64" s="586"/>
      <c r="Z64" s="586"/>
      <c r="AA64" s="586"/>
      <c r="AB64" s="586"/>
      <c r="AC64" s="586"/>
      <c r="AD64" s="586"/>
      <c r="AE64" s="586"/>
      <c r="AF64" s="586"/>
      <c r="AG64" s="586"/>
      <c r="AH64" s="586"/>
      <c r="AI64" s="587">
        <v>0.0</v>
      </c>
      <c r="AJ64" s="587">
        <v>0.0</v>
      </c>
      <c r="AK64" s="587">
        <v>0.0</v>
      </c>
      <c r="AL64" s="587">
        <v>0.0</v>
      </c>
      <c r="AM64" s="587">
        <v>0.0</v>
      </c>
      <c r="AN64" s="587">
        <v>0.0</v>
      </c>
      <c r="AO64" s="587">
        <v>0.0</v>
      </c>
      <c r="AP64" s="587">
        <v>0.0</v>
      </c>
      <c r="AQ64" s="587">
        <v>0.0</v>
      </c>
      <c r="AR64" s="587">
        <v>0.0</v>
      </c>
      <c r="AS64" s="587">
        <v>0.0</v>
      </c>
      <c r="AT64" s="587">
        <v>0.0</v>
      </c>
      <c r="AU64" s="587">
        <v>0.0</v>
      </c>
      <c r="AV64" s="587">
        <v>0.0</v>
      </c>
      <c r="AW64" s="587">
        <v>0.0</v>
      </c>
      <c r="AX64" s="587">
        <v>0.0</v>
      </c>
      <c r="AY64" s="587">
        <v>0.0</v>
      </c>
      <c r="AZ64" s="587">
        <v>0.0</v>
      </c>
      <c r="BA64" s="587">
        <v>0.0</v>
      </c>
      <c r="BB64" s="587">
        <v>0.0</v>
      </c>
      <c r="BC64" s="587">
        <v>0.0</v>
      </c>
      <c r="BD64" s="587">
        <v>0.0</v>
      </c>
      <c r="BE64" s="587">
        <v>0.0</v>
      </c>
      <c r="BF64" s="587">
        <v>0.0</v>
      </c>
      <c r="BG64" s="587">
        <v>0.0</v>
      </c>
      <c r="BH64" s="587">
        <v>0.0</v>
      </c>
      <c r="BI64" s="587">
        <v>0.0</v>
      </c>
      <c r="BJ64" s="587">
        <v>0.0</v>
      </c>
      <c r="BK64" s="587">
        <v>0.0</v>
      </c>
      <c r="BL64" s="587">
        <v>0.0</v>
      </c>
      <c r="BM64" s="587">
        <v>0.0</v>
      </c>
      <c r="BN64" s="587">
        <v>10.119409026512852</v>
      </c>
      <c r="BO64" s="587">
        <v>10.119409026512852</v>
      </c>
      <c r="BP64" s="587">
        <v>10.119409026512852</v>
      </c>
      <c r="BQ64" s="587">
        <v>10.119409026512852</v>
      </c>
      <c r="BR64" s="587">
        <v>10.119409026512852</v>
      </c>
      <c r="BS64" s="587">
        <v>10.119409026512852</v>
      </c>
      <c r="BT64" s="587">
        <v>10.119409026512852</v>
      </c>
      <c r="BU64" s="587">
        <v>0.0</v>
      </c>
      <c r="BV64" s="587">
        <v>0.0</v>
      </c>
      <c r="BW64" s="587">
        <v>0.0</v>
      </c>
      <c r="BX64" s="587">
        <v>0.0</v>
      </c>
      <c r="BY64" s="587">
        <v>0.0</v>
      </c>
      <c r="BZ64" s="587">
        <v>0.0</v>
      </c>
      <c r="CA64" s="587">
        <v>0.0</v>
      </c>
      <c r="CB64" s="587">
        <v>0.0</v>
      </c>
      <c r="CC64" s="587">
        <v>0.0</v>
      </c>
      <c r="CD64" s="587">
        <v>0.0</v>
      </c>
      <c r="CE64" s="587">
        <v>0.0</v>
      </c>
      <c r="CF64" s="587">
        <v>0.0</v>
      </c>
      <c r="CG64" s="587">
        <v>0.0</v>
      </c>
      <c r="CH64" s="587">
        <v>0.0</v>
      </c>
      <c r="CI64" s="587">
        <v>0.0</v>
      </c>
      <c r="CJ64" s="587">
        <v>0.0</v>
      </c>
      <c r="CK64" s="587">
        <v>0.0</v>
      </c>
      <c r="CL64" s="587">
        <v>0.0</v>
      </c>
      <c r="CM64" s="587">
        <v>0.0</v>
      </c>
      <c r="CN64" s="587">
        <v>0.0</v>
      </c>
      <c r="CO64" s="587">
        <v>0.0</v>
      </c>
      <c r="CP64" s="587">
        <v>0.0</v>
      </c>
      <c r="CQ64" s="587">
        <v>0.0</v>
      </c>
      <c r="CR64" s="587">
        <v>0.0</v>
      </c>
      <c r="CS64" s="587">
        <v>0.0</v>
      </c>
      <c r="CT64" s="587">
        <v>0.0</v>
      </c>
      <c r="CU64" s="587">
        <v>0.0</v>
      </c>
      <c r="CV64" s="587">
        <v>0.0</v>
      </c>
      <c r="CW64" s="587">
        <v>0.0</v>
      </c>
      <c r="CX64" s="587">
        <v>0.0</v>
      </c>
      <c r="CY64" s="587">
        <v>0.0</v>
      </c>
      <c r="CZ64" s="587">
        <v>0.0</v>
      </c>
      <c r="DA64" s="587">
        <v>0.0</v>
      </c>
      <c r="DB64" s="587">
        <v>0.0</v>
      </c>
      <c r="DC64" s="587">
        <v>0.0</v>
      </c>
      <c r="DD64" s="587">
        <v>0.0</v>
      </c>
      <c r="DE64" s="587">
        <v>0.0</v>
      </c>
      <c r="DF64" s="587">
        <v>0.0</v>
      </c>
      <c r="DG64" s="587">
        <v>0.0</v>
      </c>
      <c r="DH64" s="587">
        <v>0.0</v>
      </c>
      <c r="DI64" s="587">
        <v>0.0</v>
      </c>
      <c r="DJ64" s="587">
        <v>0.0</v>
      </c>
      <c r="DK64" s="587">
        <v>0.0</v>
      </c>
      <c r="DL64" s="587">
        <v>0.0</v>
      </c>
      <c r="DM64" s="587">
        <v>0.0</v>
      </c>
      <c r="DN64" s="587">
        <v>0.0</v>
      </c>
      <c r="DO64" s="587">
        <v>0.0</v>
      </c>
      <c r="DP64" s="582">
        <v>0.0</v>
      </c>
      <c r="DQ64" s="582">
        <v>0.0</v>
      </c>
      <c r="DR64" s="582">
        <v>0.0</v>
      </c>
      <c r="DS64" s="582">
        <v>0.0</v>
      </c>
      <c r="DT64" s="582">
        <v>0.0</v>
      </c>
      <c r="DU64" s="582">
        <v>0.0</v>
      </c>
      <c r="DV64" s="582">
        <v>0.0</v>
      </c>
      <c r="DW64" s="582">
        <v>0.0</v>
      </c>
      <c r="DX64" s="582">
        <v>0.0</v>
      </c>
      <c r="DY64" s="582">
        <v>0.0</v>
      </c>
      <c r="DZ64" s="582">
        <v>0.0</v>
      </c>
      <c r="EA64" s="582">
        <v>0.0</v>
      </c>
      <c r="EB64" s="582">
        <v>0.0</v>
      </c>
      <c r="EC64" s="582">
        <v>0.0</v>
      </c>
      <c r="ED64" s="582">
        <v>0.0</v>
      </c>
      <c r="EE64" s="582">
        <v>0.0</v>
      </c>
      <c r="EF64" s="582">
        <v>0.0</v>
      </c>
      <c r="EG64" s="582">
        <v>0.0</v>
      </c>
      <c r="EH64" s="582">
        <v>0.0</v>
      </c>
      <c r="EI64" s="582">
        <v>0.0</v>
      </c>
      <c r="EJ64" s="582">
        <v>0.0</v>
      </c>
      <c r="EK64" s="582">
        <v>0.0</v>
      </c>
      <c r="EL64" s="601">
        <v>0.0</v>
      </c>
      <c r="EM64" s="601">
        <v>0.0</v>
      </c>
      <c r="EN64" s="601">
        <v>0.0</v>
      </c>
      <c r="EO64" s="602">
        <v>0.0</v>
      </c>
      <c r="EP64" s="602">
        <v>0.0</v>
      </c>
      <c r="EQ64" s="602">
        <v>10.119409026512852</v>
      </c>
      <c r="ER64" s="602">
        <v>10.119409026512852</v>
      </c>
      <c r="ES64" s="602">
        <v>10.119409026512852</v>
      </c>
      <c r="ET64" s="602">
        <v>10.119409026512852</v>
      </c>
      <c r="EU64" s="602">
        <v>10.119409026512852</v>
      </c>
      <c r="EV64" s="582">
        <v>10.119409026512852</v>
      </c>
      <c r="EW64" s="582">
        <v>10.119409026512852</v>
      </c>
      <c r="EX64" s="582">
        <v>0.0</v>
      </c>
      <c r="EY64" s="582">
        <v>0.0</v>
      </c>
      <c r="EZ64" s="582">
        <v>0.0</v>
      </c>
      <c r="FA64" s="582">
        <v>0.0</v>
      </c>
      <c r="FB64" s="582">
        <v>0.0</v>
      </c>
      <c r="FC64" s="582">
        <v>0.0</v>
      </c>
      <c r="FD64" s="582">
        <v>0.0</v>
      </c>
      <c r="FE64" s="582">
        <v>0.0</v>
      </c>
      <c r="FF64" s="582">
        <v>0.0</v>
      </c>
      <c r="FG64" s="582">
        <v>0.0</v>
      </c>
      <c r="FH64" s="582">
        <v>0.0</v>
      </c>
      <c r="FI64" s="582">
        <v>0.0</v>
      </c>
      <c r="FJ64" s="582">
        <v>0.0</v>
      </c>
      <c r="FK64" s="582">
        <v>0.0</v>
      </c>
      <c r="FL64" s="582">
        <v>0.0</v>
      </c>
      <c r="FM64" s="582">
        <v>0.0</v>
      </c>
      <c r="FN64" s="582">
        <v>0.0</v>
      </c>
      <c r="FO64" s="582">
        <v>10.119409026512852</v>
      </c>
      <c r="FP64" s="582">
        <v>10.119409026512852</v>
      </c>
      <c r="FR64" s="588">
        <f t="shared" si="2"/>
        <v>1</v>
      </c>
    </row>
    <row r="65">
      <c r="A65" s="5">
        <f t="shared" si="1"/>
        <v>62</v>
      </c>
      <c r="B65" s="599" t="s">
        <v>143</v>
      </c>
      <c r="C65" s="307">
        <v>21507.0</v>
      </c>
      <c r="D65" s="479"/>
      <c r="E65" s="479"/>
      <c r="F65" s="479"/>
      <c r="G65" s="479"/>
      <c r="H65" s="479"/>
      <c r="I65" s="479"/>
      <c r="J65" s="585"/>
      <c r="K65" s="585"/>
      <c r="L65" s="585"/>
      <c r="M65" s="585"/>
      <c r="N65" s="585"/>
      <c r="O65" s="585"/>
      <c r="P65" s="585"/>
      <c r="Q65" s="585"/>
      <c r="R65" s="586"/>
      <c r="S65" s="586"/>
      <c r="T65" s="586"/>
      <c r="U65" s="586"/>
      <c r="V65" s="586"/>
      <c r="W65" s="586"/>
      <c r="X65" s="586"/>
      <c r="Y65" s="586"/>
      <c r="Z65" s="586"/>
      <c r="AA65" s="586"/>
      <c r="AB65" s="586"/>
      <c r="AC65" s="586"/>
      <c r="AD65" s="586"/>
      <c r="AE65" s="586"/>
      <c r="AF65" s="586"/>
      <c r="AG65" s="586"/>
      <c r="AH65" s="586"/>
      <c r="AI65" s="587">
        <v>0.0</v>
      </c>
      <c r="AJ65" s="587">
        <v>0.0</v>
      </c>
      <c r="AK65" s="587">
        <v>0.0</v>
      </c>
      <c r="AL65" s="587">
        <v>0.0</v>
      </c>
      <c r="AM65" s="587">
        <v>0.0</v>
      </c>
      <c r="AN65" s="587">
        <v>0.0</v>
      </c>
      <c r="AO65" s="587">
        <v>0.0</v>
      </c>
      <c r="AP65" s="587">
        <v>0.0</v>
      </c>
      <c r="AQ65" s="587">
        <v>0.0</v>
      </c>
      <c r="AR65" s="587">
        <v>0.0</v>
      </c>
      <c r="AS65" s="587">
        <v>0.0</v>
      </c>
      <c r="AT65" s="587">
        <v>0.0</v>
      </c>
      <c r="AU65" s="587">
        <v>0.0</v>
      </c>
      <c r="AV65" s="587">
        <v>0.0</v>
      </c>
      <c r="AW65" s="587">
        <v>0.0</v>
      </c>
      <c r="AX65" s="587">
        <v>0.0</v>
      </c>
      <c r="AY65" s="587">
        <v>0.0</v>
      </c>
      <c r="AZ65" s="587">
        <v>0.0</v>
      </c>
      <c r="BA65" s="587">
        <v>0.0</v>
      </c>
      <c r="BB65" s="587">
        <v>0.0</v>
      </c>
      <c r="BC65" s="587">
        <v>0.0</v>
      </c>
      <c r="BD65" s="587">
        <v>0.0</v>
      </c>
      <c r="BE65" s="587">
        <v>0.0</v>
      </c>
      <c r="BF65" s="587">
        <v>0.0</v>
      </c>
      <c r="BG65" s="587">
        <v>0.0</v>
      </c>
      <c r="BH65" s="587">
        <v>0.0</v>
      </c>
      <c r="BI65" s="587">
        <v>0.0</v>
      </c>
      <c r="BJ65" s="587">
        <v>0.0</v>
      </c>
      <c r="BK65" s="587">
        <v>0.0</v>
      </c>
      <c r="BL65" s="587">
        <v>0.0</v>
      </c>
      <c r="BM65" s="587">
        <v>0.0</v>
      </c>
      <c r="BN65" s="587">
        <v>0.0</v>
      </c>
      <c r="BO65" s="587">
        <v>0.0</v>
      </c>
      <c r="BP65" s="587">
        <v>0.0</v>
      </c>
      <c r="BQ65" s="587">
        <v>0.0</v>
      </c>
      <c r="BR65" s="587">
        <v>0.0</v>
      </c>
      <c r="BS65" s="587">
        <v>0.0</v>
      </c>
      <c r="BT65" s="587">
        <v>0.0</v>
      </c>
      <c r="BU65" s="587">
        <v>0.0</v>
      </c>
      <c r="BV65" s="587">
        <v>0.0</v>
      </c>
      <c r="BW65" s="587">
        <v>0.0</v>
      </c>
      <c r="BX65" s="587">
        <v>0.0</v>
      </c>
      <c r="BY65" s="587">
        <v>0.0</v>
      </c>
      <c r="BZ65" s="587">
        <v>0.0</v>
      </c>
      <c r="CA65" s="587">
        <v>0.0</v>
      </c>
      <c r="CB65" s="587">
        <v>0.0</v>
      </c>
      <c r="CC65" s="587">
        <v>0.0</v>
      </c>
      <c r="CD65" s="587">
        <v>0.0</v>
      </c>
      <c r="CE65" s="587">
        <v>0.0</v>
      </c>
      <c r="CF65" s="587">
        <v>0.0</v>
      </c>
      <c r="CG65" s="587">
        <v>0.0</v>
      </c>
      <c r="CH65" s="587">
        <v>0.0</v>
      </c>
      <c r="CI65" s="587">
        <v>0.0</v>
      </c>
      <c r="CJ65" s="587">
        <v>0.0</v>
      </c>
      <c r="CK65" s="587">
        <v>0.0</v>
      </c>
      <c r="CL65" s="587">
        <v>0.0</v>
      </c>
      <c r="CM65" s="587">
        <v>0.0</v>
      </c>
      <c r="CN65" s="587">
        <v>0.0</v>
      </c>
      <c r="CO65" s="587">
        <v>0.0</v>
      </c>
      <c r="CP65" s="587">
        <v>0.0</v>
      </c>
      <c r="CQ65" s="587">
        <v>0.0</v>
      </c>
      <c r="CR65" s="587">
        <v>0.0</v>
      </c>
      <c r="CS65" s="587">
        <v>0.0</v>
      </c>
      <c r="CT65" s="587">
        <v>0.0</v>
      </c>
      <c r="CU65" s="587">
        <v>0.0</v>
      </c>
      <c r="CV65" s="587">
        <v>0.0</v>
      </c>
      <c r="CW65" s="587">
        <v>0.0</v>
      </c>
      <c r="CX65" s="587">
        <v>0.0</v>
      </c>
      <c r="CY65" s="587">
        <v>0.0</v>
      </c>
      <c r="CZ65" s="587">
        <v>0.0</v>
      </c>
      <c r="DA65" s="587">
        <v>0.0</v>
      </c>
      <c r="DB65" s="587">
        <v>0.0</v>
      </c>
      <c r="DC65" s="587">
        <v>0.0</v>
      </c>
      <c r="DD65" s="587">
        <v>0.0</v>
      </c>
      <c r="DE65" s="587">
        <v>0.0</v>
      </c>
      <c r="DF65" s="587">
        <v>0.0</v>
      </c>
      <c r="DG65" s="587">
        <v>0.0</v>
      </c>
      <c r="DH65" s="587">
        <v>0.0</v>
      </c>
      <c r="DI65" s="587">
        <v>4.649648951504161</v>
      </c>
      <c r="DJ65" s="587">
        <v>4.649648951504161</v>
      </c>
      <c r="DK65" s="587">
        <v>4.649648951504161</v>
      </c>
      <c r="DL65" s="587">
        <v>4.649648951504161</v>
      </c>
      <c r="DM65" s="587">
        <v>4.649648951504161</v>
      </c>
      <c r="DN65" s="587">
        <v>4.649648951504161</v>
      </c>
      <c r="DO65" s="587">
        <v>4.649648951504161</v>
      </c>
      <c r="DP65" s="582">
        <v>0.0</v>
      </c>
      <c r="DQ65" s="582">
        <v>0.0</v>
      </c>
      <c r="DR65" s="582">
        <v>0.0</v>
      </c>
      <c r="DS65" s="582">
        <v>0.0</v>
      </c>
      <c r="DT65" s="582">
        <v>0.0</v>
      </c>
      <c r="DU65" s="582">
        <v>0.0</v>
      </c>
      <c r="DV65" s="582">
        <v>0.0</v>
      </c>
      <c r="DW65" s="582">
        <v>0.0</v>
      </c>
      <c r="DX65" s="582">
        <v>0.0</v>
      </c>
      <c r="DY65" s="582">
        <v>0.0</v>
      </c>
      <c r="DZ65" s="582">
        <v>0.0</v>
      </c>
      <c r="EA65" s="582">
        <v>0.0</v>
      </c>
      <c r="EB65" s="582">
        <v>0.0</v>
      </c>
      <c r="EC65" s="582">
        <v>4.649648951504161</v>
      </c>
      <c r="ED65" s="582">
        <v>4.649648951504161</v>
      </c>
      <c r="EE65" s="582">
        <v>4.649648951504161</v>
      </c>
      <c r="EF65" s="582">
        <v>4.649648951504161</v>
      </c>
      <c r="EG65" s="582">
        <v>4.649648951504161</v>
      </c>
      <c r="EH65" s="582">
        <v>4.649648951504161</v>
      </c>
      <c r="EI65" s="582">
        <v>4.649648951504161</v>
      </c>
      <c r="EJ65" s="582">
        <v>0.0</v>
      </c>
      <c r="EK65" s="582">
        <v>0.0</v>
      </c>
      <c r="EL65" s="601">
        <v>0.0</v>
      </c>
      <c r="EM65" s="601">
        <v>0.0</v>
      </c>
      <c r="EN65" s="601">
        <v>4.649648951504161</v>
      </c>
      <c r="EO65" s="602">
        <v>13.948946854512483</v>
      </c>
      <c r="EP65" s="602">
        <v>13.948946854512483</v>
      </c>
      <c r="EQ65" s="602">
        <v>13.948946854512483</v>
      </c>
      <c r="ER65" s="602">
        <v>18.598595806016643</v>
      </c>
      <c r="ES65" s="602">
        <v>18.598595806016643</v>
      </c>
      <c r="ET65" s="602">
        <v>18.598595806016643</v>
      </c>
      <c r="EU65" s="602">
        <v>18.598595806016643</v>
      </c>
      <c r="EV65" s="582">
        <v>9.299297903008322</v>
      </c>
      <c r="EW65" s="582">
        <v>9.299297903008322</v>
      </c>
      <c r="EX65" s="582">
        <v>18.598595806016643</v>
      </c>
      <c r="EY65" s="582">
        <v>13.948946854512483</v>
      </c>
      <c r="EZ65" s="582">
        <v>13.948946854512483</v>
      </c>
      <c r="FA65" s="582">
        <v>18.598595806016643</v>
      </c>
      <c r="FB65" s="582">
        <v>13.948946854512483</v>
      </c>
      <c r="FC65" s="582">
        <v>18.598595806016643</v>
      </c>
      <c r="FD65" s="582">
        <v>27.897893709024967</v>
      </c>
      <c r="FE65" s="582">
        <v>18.598595806016643</v>
      </c>
      <c r="FF65" s="582">
        <v>18.598595806016643</v>
      </c>
      <c r="FG65" s="582">
        <v>23.248244757520805</v>
      </c>
      <c r="FH65" s="582">
        <v>18.598595806016643</v>
      </c>
      <c r="FI65" s="582">
        <v>32.54754266052913</v>
      </c>
      <c r="FJ65" s="582">
        <v>27.897893709024967</v>
      </c>
      <c r="FK65" s="582">
        <v>23.248244757520805</v>
      </c>
      <c r="FL65" s="582">
        <v>27.897893709024967</v>
      </c>
      <c r="FM65" s="582">
        <v>27.897893709024967</v>
      </c>
      <c r="FN65" s="582">
        <v>23.248244757520805</v>
      </c>
      <c r="FO65" s="582">
        <v>23.248244757520805</v>
      </c>
      <c r="FP65" s="582">
        <v>9.299297903008322</v>
      </c>
      <c r="FR65" s="588">
        <f t="shared" si="2"/>
        <v>-0.7142857143</v>
      </c>
    </row>
    <row r="66">
      <c r="A66" s="5">
        <f t="shared" si="1"/>
        <v>63</v>
      </c>
      <c r="B66" s="599" t="s">
        <v>150</v>
      </c>
      <c r="C66" s="307">
        <v>23693.0</v>
      </c>
      <c r="D66" s="479"/>
      <c r="E66" s="479"/>
      <c r="F66" s="479"/>
      <c r="G66" s="479"/>
      <c r="H66" s="479"/>
      <c r="I66" s="479"/>
      <c r="J66" s="585"/>
      <c r="K66" s="585"/>
      <c r="L66" s="585"/>
      <c r="M66" s="585"/>
      <c r="N66" s="585"/>
      <c r="O66" s="585"/>
      <c r="P66" s="585"/>
      <c r="Q66" s="585"/>
      <c r="R66" s="586"/>
      <c r="S66" s="586"/>
      <c r="T66" s="586"/>
      <c r="U66" s="586"/>
      <c r="V66" s="586"/>
      <c r="W66" s="586"/>
      <c r="X66" s="586"/>
      <c r="Y66" s="586"/>
      <c r="Z66" s="586"/>
      <c r="AA66" s="586"/>
      <c r="AB66" s="586"/>
      <c r="AC66" s="586"/>
      <c r="AD66" s="586"/>
      <c r="AE66" s="586"/>
      <c r="AF66" s="586"/>
      <c r="AG66" s="586"/>
      <c r="AH66" s="586"/>
      <c r="AI66" s="587">
        <v>0.0</v>
      </c>
      <c r="AJ66" s="587">
        <v>0.0</v>
      </c>
      <c r="AK66" s="587">
        <v>0.0</v>
      </c>
      <c r="AL66" s="587">
        <v>0.0</v>
      </c>
      <c r="AM66" s="587">
        <v>0.0</v>
      </c>
      <c r="AN66" s="587">
        <v>0.0</v>
      </c>
      <c r="AO66" s="587">
        <v>0.0</v>
      </c>
      <c r="AP66" s="587">
        <v>0.0</v>
      </c>
      <c r="AQ66" s="587">
        <v>0.0</v>
      </c>
      <c r="AR66" s="587">
        <v>0.0</v>
      </c>
      <c r="AS66" s="587">
        <v>0.0</v>
      </c>
      <c r="AT66" s="587">
        <v>0.0</v>
      </c>
      <c r="AU66" s="587">
        <v>0.0</v>
      </c>
      <c r="AV66" s="587">
        <v>0.0</v>
      </c>
      <c r="AW66" s="587">
        <v>0.0</v>
      </c>
      <c r="AX66" s="587">
        <v>0.0</v>
      </c>
      <c r="AY66" s="587">
        <v>0.0</v>
      </c>
      <c r="AZ66" s="587">
        <v>0.0</v>
      </c>
      <c r="BA66" s="587">
        <v>4.220655889925294</v>
      </c>
      <c r="BB66" s="587">
        <v>4.220655889925294</v>
      </c>
      <c r="BC66" s="587">
        <v>4.220655889925294</v>
      </c>
      <c r="BD66" s="587">
        <v>12.661967669775883</v>
      </c>
      <c r="BE66" s="587">
        <v>12.661967669775883</v>
      </c>
      <c r="BF66" s="587">
        <v>21.103279449626474</v>
      </c>
      <c r="BG66" s="587">
        <v>21.103279449626474</v>
      </c>
      <c r="BH66" s="587">
        <v>16.882623559701177</v>
      </c>
      <c r="BI66" s="587">
        <v>16.882623559701177</v>
      </c>
      <c r="BJ66" s="587">
        <v>16.882623559701177</v>
      </c>
      <c r="BK66" s="587">
        <v>8.441311779850588</v>
      </c>
      <c r="BL66" s="587">
        <v>8.441311779850588</v>
      </c>
      <c r="BM66" s="587">
        <v>0.0</v>
      </c>
      <c r="BN66" s="587">
        <v>0.0</v>
      </c>
      <c r="BO66" s="587">
        <v>0.0</v>
      </c>
      <c r="BP66" s="587">
        <v>0.0</v>
      </c>
      <c r="BQ66" s="587">
        <v>0.0</v>
      </c>
      <c r="BR66" s="587">
        <v>0.0</v>
      </c>
      <c r="BS66" s="587">
        <v>0.0</v>
      </c>
      <c r="BT66" s="587">
        <v>4.220655889925294</v>
      </c>
      <c r="BU66" s="587">
        <v>4.220655889925294</v>
      </c>
      <c r="BV66" s="587">
        <v>4.220655889925294</v>
      </c>
      <c r="BW66" s="587">
        <v>4.220655889925294</v>
      </c>
      <c r="BX66" s="587">
        <v>4.220655889925294</v>
      </c>
      <c r="BY66" s="587">
        <v>4.220655889925294</v>
      </c>
      <c r="BZ66" s="587">
        <v>4.220655889925294</v>
      </c>
      <c r="CA66" s="587">
        <v>0.0</v>
      </c>
      <c r="CB66" s="587">
        <v>0.0</v>
      </c>
      <c r="CC66" s="587">
        <v>0.0</v>
      </c>
      <c r="CD66" s="587">
        <v>0.0</v>
      </c>
      <c r="CE66" s="587">
        <v>0.0</v>
      </c>
      <c r="CF66" s="587">
        <v>0.0</v>
      </c>
      <c r="CG66" s="587">
        <v>0.0</v>
      </c>
      <c r="CH66" s="587">
        <v>0.0</v>
      </c>
      <c r="CI66" s="587">
        <v>0.0</v>
      </c>
      <c r="CJ66" s="587">
        <v>0.0</v>
      </c>
      <c r="CK66" s="587">
        <v>0.0</v>
      </c>
      <c r="CL66" s="587">
        <v>0.0</v>
      </c>
      <c r="CM66" s="587">
        <v>0.0</v>
      </c>
      <c r="CN66" s="587">
        <v>0.0</v>
      </c>
      <c r="CO66" s="587">
        <v>0.0</v>
      </c>
      <c r="CP66" s="587">
        <v>0.0</v>
      </c>
      <c r="CQ66" s="587">
        <v>0.0</v>
      </c>
      <c r="CR66" s="587">
        <v>0.0</v>
      </c>
      <c r="CS66" s="587">
        <v>4.220655889925294</v>
      </c>
      <c r="CT66" s="587">
        <v>4.220655889925294</v>
      </c>
      <c r="CU66" s="587">
        <v>4.220655889925294</v>
      </c>
      <c r="CV66" s="587">
        <v>4.220655889925294</v>
      </c>
      <c r="CW66" s="587">
        <v>4.220655889925294</v>
      </c>
      <c r="CX66" s="587">
        <v>4.220655889925294</v>
      </c>
      <c r="CY66" s="587">
        <v>4.220655889925294</v>
      </c>
      <c r="CZ66" s="587">
        <v>0.0</v>
      </c>
      <c r="DA66" s="587">
        <v>0.0</v>
      </c>
      <c r="DB66" s="587">
        <v>0.0</v>
      </c>
      <c r="DC66" s="587">
        <v>0.0</v>
      </c>
      <c r="DD66" s="587">
        <v>0.0</v>
      </c>
      <c r="DE66" s="587">
        <v>0.0</v>
      </c>
      <c r="DF66" s="587">
        <v>0.0</v>
      </c>
      <c r="DG66" s="587">
        <v>0.0</v>
      </c>
      <c r="DH66" s="587">
        <v>4.220655889925294</v>
      </c>
      <c r="DI66" s="587">
        <v>4.220655889925294</v>
      </c>
      <c r="DJ66" s="587">
        <v>4.220655889925294</v>
      </c>
      <c r="DK66" s="587">
        <v>4.220655889925294</v>
      </c>
      <c r="DL66" s="587">
        <v>4.220655889925294</v>
      </c>
      <c r="DM66" s="587">
        <v>4.220655889925294</v>
      </c>
      <c r="DN66" s="587">
        <v>4.220655889925294</v>
      </c>
      <c r="DO66" s="587">
        <v>0.0</v>
      </c>
      <c r="DP66" s="582">
        <v>0.0</v>
      </c>
      <c r="DQ66" s="582">
        <v>4.220655889925294</v>
      </c>
      <c r="DR66" s="582">
        <v>4.220655889925294</v>
      </c>
      <c r="DS66" s="582">
        <v>4.220655889925294</v>
      </c>
      <c r="DT66" s="582">
        <v>4.220655889925294</v>
      </c>
      <c r="DU66" s="582">
        <v>4.220655889925294</v>
      </c>
      <c r="DV66" s="582">
        <v>4.220655889925294</v>
      </c>
      <c r="DW66" s="582">
        <v>4.220655889925294</v>
      </c>
      <c r="DX66" s="582">
        <v>0.0</v>
      </c>
      <c r="DY66" s="582">
        <v>0.0</v>
      </c>
      <c r="DZ66" s="582">
        <v>0.0</v>
      </c>
      <c r="EA66" s="582">
        <v>0.0</v>
      </c>
      <c r="EB66" s="582">
        <v>0.0</v>
      </c>
      <c r="EC66" s="582">
        <v>0.0</v>
      </c>
      <c r="ED66" s="582">
        <v>0.0</v>
      </c>
      <c r="EE66" s="582">
        <v>0.0</v>
      </c>
      <c r="EF66" s="582">
        <v>0.0</v>
      </c>
      <c r="EG66" s="582">
        <v>4.220655889925294</v>
      </c>
      <c r="EH66" s="582">
        <v>4.220655889925294</v>
      </c>
      <c r="EI66" s="582">
        <v>4.220655889925294</v>
      </c>
      <c r="EJ66" s="582">
        <v>8.441311779850588</v>
      </c>
      <c r="EK66" s="582">
        <v>8.441311779850588</v>
      </c>
      <c r="EL66" s="601">
        <v>21.103279449626474</v>
      </c>
      <c r="EM66" s="601">
        <v>21.103279449626474</v>
      </c>
      <c r="EN66" s="601">
        <v>16.882623559701177</v>
      </c>
      <c r="EO66" s="602">
        <v>16.882623559701177</v>
      </c>
      <c r="EP66" s="602">
        <v>16.882623559701177</v>
      </c>
      <c r="EQ66" s="602">
        <v>16.882623559701177</v>
      </c>
      <c r="ER66" s="602">
        <v>16.882623559701177</v>
      </c>
      <c r="ES66" s="602">
        <v>12.661967669775883</v>
      </c>
      <c r="ET66" s="602">
        <v>16.882623559701177</v>
      </c>
      <c r="EU66" s="602">
        <v>16.882623559701177</v>
      </c>
      <c r="EV66" s="582">
        <v>16.882623559701177</v>
      </c>
      <c r="EW66" s="582">
        <v>16.882623559701177</v>
      </c>
      <c r="EX66" s="582">
        <v>21.103279449626474</v>
      </c>
      <c r="EY66" s="582">
        <v>21.103279449626474</v>
      </c>
      <c r="EZ66" s="582">
        <v>25.323935339551767</v>
      </c>
      <c r="FA66" s="582">
        <v>29.54459122947706</v>
      </c>
      <c r="FB66" s="582">
        <v>42.20655889925295</v>
      </c>
      <c r="FC66" s="582">
        <v>42.20655889925295</v>
      </c>
      <c r="FD66" s="582">
        <v>42.20655889925295</v>
      </c>
      <c r="FE66" s="582">
        <v>37.98590300932765</v>
      </c>
      <c r="FF66" s="582">
        <v>46.42721478917824</v>
      </c>
      <c r="FG66" s="582">
        <v>37.98590300932765</v>
      </c>
      <c r="FH66" s="582">
        <v>29.54459122947706</v>
      </c>
      <c r="FI66" s="582">
        <v>25.323935339551767</v>
      </c>
      <c r="FJ66" s="582">
        <v>25.323935339551767</v>
      </c>
      <c r="FK66" s="582">
        <v>25.323935339551767</v>
      </c>
      <c r="FL66" s="582">
        <v>25.323935339551767</v>
      </c>
      <c r="FM66" s="582">
        <v>16.882623559701177</v>
      </c>
      <c r="FN66" s="582">
        <v>12.661967669775883</v>
      </c>
      <c r="FO66" s="582">
        <v>12.661967669775883</v>
      </c>
      <c r="FP66" s="582">
        <v>8.441311779850588</v>
      </c>
      <c r="FR66" s="588">
        <f t="shared" si="2"/>
        <v>-0.6666666667</v>
      </c>
    </row>
    <row r="67">
      <c r="A67" s="5">
        <f t="shared" si="1"/>
        <v>64</v>
      </c>
      <c r="B67" s="599" t="s">
        <v>142</v>
      </c>
      <c r="C67" s="307">
        <v>20837.0</v>
      </c>
      <c r="D67" s="479"/>
      <c r="E67" s="479"/>
      <c r="F67" s="479"/>
      <c r="G67" s="479"/>
      <c r="H67" s="479"/>
      <c r="I67" s="479"/>
      <c r="J67" s="585"/>
      <c r="K67" s="585"/>
      <c r="L67" s="585"/>
      <c r="M67" s="585"/>
      <c r="N67" s="585"/>
      <c r="O67" s="585"/>
      <c r="P67" s="585"/>
      <c r="Q67" s="585"/>
      <c r="R67" s="586"/>
      <c r="S67" s="586"/>
      <c r="T67" s="586"/>
      <c r="U67" s="586"/>
      <c r="V67" s="586"/>
      <c r="W67" s="586"/>
      <c r="X67" s="586"/>
      <c r="Y67" s="586"/>
      <c r="Z67" s="586"/>
      <c r="AA67" s="586"/>
      <c r="AB67" s="586"/>
      <c r="AC67" s="586"/>
      <c r="AD67" s="586"/>
      <c r="AE67" s="586"/>
      <c r="AF67" s="586"/>
      <c r="AG67" s="586"/>
      <c r="AH67" s="586"/>
      <c r="AI67" s="587">
        <v>0.0</v>
      </c>
      <c r="AJ67" s="587">
        <v>0.0</v>
      </c>
      <c r="AK67" s="587">
        <v>0.0</v>
      </c>
      <c r="AL67" s="587">
        <v>0.0</v>
      </c>
      <c r="AM67" s="587">
        <v>0.0</v>
      </c>
      <c r="AN67" s="587">
        <v>0.0</v>
      </c>
      <c r="AO67" s="587">
        <v>0.0</v>
      </c>
      <c r="AP67" s="587">
        <v>0.0</v>
      </c>
      <c r="AQ67" s="587">
        <v>0.0</v>
      </c>
      <c r="AR67" s="587">
        <v>0.0</v>
      </c>
      <c r="AS67" s="587">
        <v>0.0</v>
      </c>
      <c r="AT67" s="587">
        <v>0.0</v>
      </c>
      <c r="AU67" s="587">
        <v>0.0</v>
      </c>
      <c r="AV67" s="587">
        <v>0.0</v>
      </c>
      <c r="AW67" s="587">
        <v>0.0</v>
      </c>
      <c r="AX67" s="587">
        <v>0.0</v>
      </c>
      <c r="AY67" s="587">
        <v>0.0</v>
      </c>
      <c r="AZ67" s="587">
        <v>0.0</v>
      </c>
      <c r="BA67" s="587">
        <v>0.0</v>
      </c>
      <c r="BB67" s="587">
        <v>0.0</v>
      </c>
      <c r="BC67" s="587">
        <v>0.0</v>
      </c>
      <c r="BD67" s="587">
        <v>0.0</v>
      </c>
      <c r="BE67" s="587">
        <v>0.0</v>
      </c>
      <c r="BF67" s="587">
        <v>0.0</v>
      </c>
      <c r="BG67" s="587">
        <v>0.0</v>
      </c>
      <c r="BH67" s="587">
        <v>0.0</v>
      </c>
      <c r="BI67" s="587">
        <v>0.0</v>
      </c>
      <c r="BJ67" s="587">
        <v>0.0</v>
      </c>
      <c r="BK67" s="587">
        <v>0.0</v>
      </c>
      <c r="BL67" s="587">
        <v>0.0</v>
      </c>
      <c r="BM67" s="587">
        <v>0.0</v>
      </c>
      <c r="BN67" s="587">
        <v>0.0</v>
      </c>
      <c r="BO67" s="587">
        <v>0.0</v>
      </c>
      <c r="BP67" s="587">
        <v>0.0</v>
      </c>
      <c r="BQ67" s="587">
        <v>0.0</v>
      </c>
      <c r="BR67" s="587">
        <v>0.0</v>
      </c>
      <c r="BS67" s="587">
        <v>0.0</v>
      </c>
      <c r="BT67" s="587">
        <v>0.0</v>
      </c>
      <c r="BU67" s="587">
        <v>0.0</v>
      </c>
      <c r="BV67" s="587">
        <v>0.0</v>
      </c>
      <c r="BW67" s="587">
        <v>0.0</v>
      </c>
      <c r="BX67" s="587">
        <v>0.0</v>
      </c>
      <c r="BY67" s="587">
        <v>0.0</v>
      </c>
      <c r="BZ67" s="587">
        <v>0.0</v>
      </c>
      <c r="CA67" s="587">
        <v>0.0</v>
      </c>
      <c r="CB67" s="587">
        <v>0.0</v>
      </c>
      <c r="CC67" s="587">
        <v>0.0</v>
      </c>
      <c r="CD67" s="587">
        <v>0.0</v>
      </c>
      <c r="CE67" s="587">
        <v>0.0</v>
      </c>
      <c r="CF67" s="587">
        <v>0.0</v>
      </c>
      <c r="CG67" s="587">
        <v>0.0</v>
      </c>
      <c r="CH67" s="587">
        <v>0.0</v>
      </c>
      <c r="CI67" s="587">
        <v>0.0</v>
      </c>
      <c r="CJ67" s="587">
        <v>0.0</v>
      </c>
      <c r="CK67" s="587">
        <v>0.0</v>
      </c>
      <c r="CL67" s="587">
        <v>0.0</v>
      </c>
      <c r="CM67" s="587">
        <v>0.0</v>
      </c>
      <c r="CN67" s="587">
        <v>0.0</v>
      </c>
      <c r="CO67" s="587">
        <v>0.0</v>
      </c>
      <c r="CP67" s="587">
        <v>0.0</v>
      </c>
      <c r="CQ67" s="587">
        <v>0.0</v>
      </c>
      <c r="CR67" s="587">
        <v>0.0</v>
      </c>
      <c r="CS67" s="587">
        <v>0.0</v>
      </c>
      <c r="CT67" s="587">
        <v>0.0</v>
      </c>
      <c r="CU67" s="587">
        <v>0.0</v>
      </c>
      <c r="CV67" s="587">
        <v>0.0</v>
      </c>
      <c r="CW67" s="587">
        <v>0.0</v>
      </c>
      <c r="CX67" s="587">
        <v>0.0</v>
      </c>
      <c r="CY67" s="587">
        <v>14.397466045975909</v>
      </c>
      <c r="CZ67" s="587">
        <v>19.196621394634544</v>
      </c>
      <c r="DA67" s="587">
        <v>19.196621394634544</v>
      </c>
      <c r="DB67" s="587">
        <v>23.99577674329318</v>
      </c>
      <c r="DC67" s="587">
        <v>23.99577674329318</v>
      </c>
      <c r="DD67" s="587">
        <v>23.99577674329318</v>
      </c>
      <c r="DE67" s="587">
        <v>23.99577674329318</v>
      </c>
      <c r="DF67" s="587">
        <v>9.598310697317272</v>
      </c>
      <c r="DG67" s="587">
        <v>4.799155348658636</v>
      </c>
      <c r="DH67" s="587">
        <v>4.799155348658636</v>
      </c>
      <c r="DI67" s="587">
        <v>0.0</v>
      </c>
      <c r="DJ67" s="587">
        <v>0.0</v>
      </c>
      <c r="DK67" s="587">
        <v>0.0</v>
      </c>
      <c r="DL67" s="587">
        <v>4.799155348658636</v>
      </c>
      <c r="DM67" s="587">
        <v>4.799155348658636</v>
      </c>
      <c r="DN67" s="587">
        <v>4.799155348658636</v>
      </c>
      <c r="DO67" s="587">
        <v>4.799155348658636</v>
      </c>
      <c r="DP67" s="582">
        <v>9.598310697317272</v>
      </c>
      <c r="DQ67" s="582">
        <v>9.598310697317272</v>
      </c>
      <c r="DR67" s="582">
        <v>9.598310697317272</v>
      </c>
      <c r="DS67" s="582">
        <v>4.799155348658636</v>
      </c>
      <c r="DT67" s="582">
        <v>9.598310697317272</v>
      </c>
      <c r="DU67" s="582">
        <v>9.598310697317272</v>
      </c>
      <c r="DV67" s="582">
        <v>14.397466045975909</v>
      </c>
      <c r="DW67" s="582">
        <v>9.598310697317272</v>
      </c>
      <c r="DX67" s="582">
        <v>14.397466045975909</v>
      </c>
      <c r="DY67" s="582">
        <v>23.99577674329318</v>
      </c>
      <c r="DZ67" s="582">
        <v>28.794932091951818</v>
      </c>
      <c r="EA67" s="582">
        <v>23.99577674329318</v>
      </c>
      <c r="EB67" s="582">
        <v>23.99577674329318</v>
      </c>
      <c r="EC67" s="582">
        <v>23.99577674329318</v>
      </c>
      <c r="ED67" s="582">
        <v>23.99577674329318</v>
      </c>
      <c r="EE67" s="582">
        <v>33.59408744061045</v>
      </c>
      <c r="EF67" s="582">
        <v>28.794932091951818</v>
      </c>
      <c r="EG67" s="582">
        <v>38.39324278926909</v>
      </c>
      <c r="EH67" s="582">
        <v>38.39324278926909</v>
      </c>
      <c r="EI67" s="582">
        <v>38.39324278926909</v>
      </c>
      <c r="EJ67" s="582">
        <v>62.389019532562266</v>
      </c>
      <c r="EK67" s="582">
        <v>76.78648557853818</v>
      </c>
      <c r="EL67" s="601">
        <v>86.38479627585545</v>
      </c>
      <c r="EM67" s="601">
        <v>91.18395162451408</v>
      </c>
      <c r="EN67" s="601">
        <v>91.18395162451408</v>
      </c>
      <c r="EO67" s="602">
        <v>91.18395162451408</v>
      </c>
      <c r="EP67" s="602">
        <v>119.9788837164659</v>
      </c>
      <c r="EQ67" s="602">
        <v>95.98310697317272</v>
      </c>
      <c r="ER67" s="602">
        <v>91.18395162451408</v>
      </c>
      <c r="ES67" s="602">
        <v>67.1881748812209</v>
      </c>
      <c r="ET67" s="602">
        <v>57.589864183903636</v>
      </c>
      <c r="EU67" s="602">
        <v>57.589864183903636</v>
      </c>
      <c r="EV67" s="582">
        <v>62.389019532562266</v>
      </c>
      <c r="EW67" s="582">
        <v>33.59408744061045</v>
      </c>
      <c r="EX67" s="582">
        <v>38.39324278926909</v>
      </c>
      <c r="EY67" s="582">
        <v>28.794932091951818</v>
      </c>
      <c r="EZ67" s="582">
        <v>38.39324278926909</v>
      </c>
      <c r="FA67" s="582">
        <v>38.39324278926909</v>
      </c>
      <c r="FB67" s="582">
        <v>23.99577674329318</v>
      </c>
      <c r="FC67" s="582">
        <v>19.196621394634544</v>
      </c>
      <c r="FD67" s="582">
        <v>19.196621394634544</v>
      </c>
      <c r="FE67" s="582">
        <v>9.598310697317272</v>
      </c>
      <c r="FF67" s="582">
        <v>9.598310697317272</v>
      </c>
      <c r="FG67" s="582">
        <v>0.0</v>
      </c>
      <c r="FH67" s="582">
        <v>0.0</v>
      </c>
      <c r="FI67" s="582">
        <v>0.0</v>
      </c>
      <c r="FJ67" s="582">
        <v>4.799155348658636</v>
      </c>
      <c r="FK67" s="582">
        <v>4.799155348658636</v>
      </c>
      <c r="FL67" s="582">
        <v>4.799155348658636</v>
      </c>
      <c r="FM67" s="582">
        <v>4.799155348658636</v>
      </c>
      <c r="FN67" s="582">
        <v>4.799155348658636</v>
      </c>
      <c r="FO67" s="582">
        <v>4.799155348658636</v>
      </c>
      <c r="FP67" s="582">
        <v>4.799155348658636</v>
      </c>
      <c r="FR67" s="588">
        <f t="shared" si="2"/>
        <v>1</v>
      </c>
    </row>
    <row r="68">
      <c r="A68" s="5">
        <f t="shared" si="1"/>
        <v>65</v>
      </c>
      <c r="B68" s="599" t="s">
        <v>178</v>
      </c>
      <c r="C68" s="307">
        <v>190988.0</v>
      </c>
      <c r="D68" s="479"/>
      <c r="E68" s="479"/>
      <c r="F68" s="479"/>
      <c r="G68" s="479"/>
      <c r="H68" s="479"/>
      <c r="I68" s="479"/>
      <c r="J68" s="585"/>
      <c r="K68" s="585"/>
      <c r="L68" s="585"/>
      <c r="M68" s="585"/>
      <c r="N68" s="585"/>
      <c r="O68" s="585"/>
      <c r="P68" s="585"/>
      <c r="Q68" s="585"/>
      <c r="R68" s="586"/>
      <c r="S68" s="586"/>
      <c r="T68" s="586"/>
      <c r="U68" s="586"/>
      <c r="V68" s="586"/>
      <c r="W68" s="586"/>
      <c r="X68" s="586"/>
      <c r="Y68" s="586"/>
      <c r="Z68" s="586"/>
      <c r="AA68" s="586"/>
      <c r="AB68" s="586"/>
      <c r="AC68" s="586"/>
      <c r="AD68" s="586"/>
      <c r="AE68" s="586"/>
      <c r="AF68" s="586"/>
      <c r="AG68" s="586"/>
      <c r="AH68" s="586"/>
      <c r="AI68" s="587">
        <v>0.0</v>
      </c>
      <c r="AJ68" s="587">
        <v>0.0</v>
      </c>
      <c r="AK68" s="587">
        <v>0.0</v>
      </c>
      <c r="AL68" s="587">
        <v>0.0</v>
      </c>
      <c r="AM68" s="587">
        <v>0.0</v>
      </c>
      <c r="AN68" s="587">
        <v>0.0</v>
      </c>
      <c r="AO68" s="587">
        <v>0.0</v>
      </c>
      <c r="AP68" s="587">
        <v>0.0</v>
      </c>
      <c r="AQ68" s="587">
        <v>0.0</v>
      </c>
      <c r="AR68" s="587">
        <v>0.0</v>
      </c>
      <c r="AS68" s="587">
        <v>0.0</v>
      </c>
      <c r="AT68" s="587">
        <v>0.0</v>
      </c>
      <c r="AU68" s="587">
        <v>0.0</v>
      </c>
      <c r="AV68" s="587">
        <v>0.0</v>
      </c>
      <c r="AW68" s="587">
        <v>0.0</v>
      </c>
      <c r="AX68" s="587">
        <v>0.0</v>
      </c>
      <c r="AY68" s="587">
        <v>0.0</v>
      </c>
      <c r="AZ68" s="587">
        <v>0.0</v>
      </c>
      <c r="BA68" s="587">
        <v>0.0</v>
      </c>
      <c r="BB68" s="587">
        <v>0.0</v>
      </c>
      <c r="BC68" s="587">
        <v>0.0</v>
      </c>
      <c r="BD68" s="587">
        <v>0.523593105325989</v>
      </c>
      <c r="BE68" s="587">
        <v>0.523593105325989</v>
      </c>
      <c r="BF68" s="587">
        <v>1.047186210651978</v>
      </c>
      <c r="BG68" s="587">
        <v>1.047186210651978</v>
      </c>
      <c r="BH68" s="587">
        <v>1.047186210651978</v>
      </c>
      <c r="BI68" s="587">
        <v>1.047186210651978</v>
      </c>
      <c r="BJ68" s="587">
        <v>1.047186210651978</v>
      </c>
      <c r="BK68" s="587">
        <v>0.523593105325989</v>
      </c>
      <c r="BL68" s="587">
        <v>0.523593105325989</v>
      </c>
      <c r="BM68" s="587">
        <v>0.0</v>
      </c>
      <c r="BN68" s="587">
        <v>0.523593105325989</v>
      </c>
      <c r="BO68" s="587">
        <v>2.094372421303956</v>
      </c>
      <c r="BP68" s="587">
        <v>3.1415586319559345</v>
      </c>
      <c r="BQ68" s="587">
        <v>3.1415586319559345</v>
      </c>
      <c r="BR68" s="587">
        <v>3.1415586319559345</v>
      </c>
      <c r="BS68" s="587">
        <v>4.188744842607912</v>
      </c>
      <c r="BT68" s="587">
        <v>4.188744842607912</v>
      </c>
      <c r="BU68" s="587">
        <v>3.6651517372819233</v>
      </c>
      <c r="BV68" s="587">
        <v>3.1415586319559345</v>
      </c>
      <c r="BW68" s="587">
        <v>2.6179655266299453</v>
      </c>
      <c r="BX68" s="587">
        <v>3.6651517372819233</v>
      </c>
      <c r="BY68" s="587">
        <v>4.712337947933902</v>
      </c>
      <c r="BZ68" s="587">
        <v>4.712337947933902</v>
      </c>
      <c r="CA68" s="587">
        <v>5.235931053259891</v>
      </c>
      <c r="CB68" s="587">
        <v>7.853896579889836</v>
      </c>
      <c r="CC68" s="587">
        <v>9.948269001193792</v>
      </c>
      <c r="CD68" s="587">
        <v>9.948269001193792</v>
      </c>
      <c r="CE68" s="587">
        <v>8.901082790541814</v>
      </c>
      <c r="CF68" s="587">
        <v>7.853896579889836</v>
      </c>
      <c r="CG68" s="587">
        <v>6.806710369237858</v>
      </c>
      <c r="CH68" s="587">
        <v>6.283117263911869</v>
      </c>
      <c r="CI68" s="587">
        <v>3.6651517372819233</v>
      </c>
      <c r="CJ68" s="587">
        <v>0.523593105325989</v>
      </c>
      <c r="CK68" s="587">
        <v>0.523593105325989</v>
      </c>
      <c r="CL68" s="587">
        <v>1.047186210651978</v>
      </c>
      <c r="CM68" s="587">
        <v>2.094372421303956</v>
      </c>
      <c r="CN68" s="587">
        <v>3.6651517372819233</v>
      </c>
      <c r="CO68" s="587">
        <v>4.712337947933902</v>
      </c>
      <c r="CP68" s="587">
        <v>4.712337947933902</v>
      </c>
      <c r="CQ68" s="587">
        <v>4.712337947933902</v>
      </c>
      <c r="CR68" s="587">
        <v>4.188744842607912</v>
      </c>
      <c r="CS68" s="587">
        <v>3.6651517372819233</v>
      </c>
      <c r="CT68" s="587">
        <v>2.6179655266299453</v>
      </c>
      <c r="CU68" s="587">
        <v>1.047186210651978</v>
      </c>
      <c r="CV68" s="587">
        <v>0.0</v>
      </c>
      <c r="CW68" s="587">
        <v>0.0</v>
      </c>
      <c r="CX68" s="587">
        <v>0.0</v>
      </c>
      <c r="CY68" s="587">
        <v>0.0</v>
      </c>
      <c r="CZ68" s="587">
        <v>0.0</v>
      </c>
      <c r="DA68" s="587">
        <v>0.0</v>
      </c>
      <c r="DB68" s="587">
        <v>0.0</v>
      </c>
      <c r="DC68" s="587">
        <v>0.0</v>
      </c>
      <c r="DD68" s="587">
        <v>0.0</v>
      </c>
      <c r="DE68" s="587">
        <v>0.0</v>
      </c>
      <c r="DF68" s="587">
        <v>0.0</v>
      </c>
      <c r="DG68" s="587">
        <v>0.0</v>
      </c>
      <c r="DH68" s="587">
        <v>0.0</v>
      </c>
      <c r="DI68" s="587">
        <v>0.0</v>
      </c>
      <c r="DJ68" s="587">
        <v>0.0</v>
      </c>
      <c r="DK68" s="587">
        <v>0.0</v>
      </c>
      <c r="DL68" s="587">
        <v>0.0</v>
      </c>
      <c r="DM68" s="587">
        <v>0.0</v>
      </c>
      <c r="DN68" s="587">
        <v>0.0</v>
      </c>
      <c r="DO68" s="587">
        <v>0.0</v>
      </c>
      <c r="DP68" s="582">
        <v>0.0</v>
      </c>
      <c r="DQ68" s="582">
        <v>0.0</v>
      </c>
      <c r="DR68" s="582">
        <v>0.0</v>
      </c>
      <c r="DS68" s="582">
        <v>0.0</v>
      </c>
      <c r="DT68" s="582">
        <v>0.0</v>
      </c>
      <c r="DU68" s="582">
        <v>0.0</v>
      </c>
      <c r="DV68" s="582">
        <v>0.0</v>
      </c>
      <c r="DW68" s="582">
        <v>0.0</v>
      </c>
      <c r="DX68" s="582">
        <v>0.0</v>
      </c>
      <c r="DY68" s="582">
        <v>0.0</v>
      </c>
      <c r="DZ68" s="582">
        <v>0.0</v>
      </c>
      <c r="EA68" s="582">
        <v>0.0</v>
      </c>
      <c r="EB68" s="582">
        <v>0.0</v>
      </c>
      <c r="EC68" s="582">
        <v>0.0</v>
      </c>
      <c r="ED68" s="582">
        <v>0.0</v>
      </c>
      <c r="EE68" s="582">
        <v>0.0</v>
      </c>
      <c r="EF68" s="582">
        <v>0.0</v>
      </c>
      <c r="EG68" s="582">
        <v>0.0</v>
      </c>
      <c r="EH68" s="582">
        <v>0.0</v>
      </c>
      <c r="EI68" s="582">
        <v>0.0</v>
      </c>
      <c r="EJ68" s="582">
        <v>0.0</v>
      </c>
      <c r="EK68" s="582">
        <v>0.0</v>
      </c>
      <c r="EL68" s="601">
        <v>0.0</v>
      </c>
      <c r="EM68" s="601">
        <v>0.0</v>
      </c>
      <c r="EN68" s="601">
        <v>0.0</v>
      </c>
      <c r="EO68" s="602">
        <v>0.0</v>
      </c>
      <c r="EP68" s="602">
        <v>0.0</v>
      </c>
      <c r="EQ68" s="602">
        <v>0.0</v>
      </c>
      <c r="ER68" s="602">
        <v>0.0</v>
      </c>
      <c r="ES68" s="602">
        <v>0.0</v>
      </c>
      <c r="ET68" s="602">
        <v>0.0</v>
      </c>
      <c r="EU68" s="602">
        <v>0.0</v>
      </c>
      <c r="EV68" s="582">
        <v>0.0</v>
      </c>
      <c r="EW68" s="582">
        <v>0.0</v>
      </c>
      <c r="EX68" s="582">
        <v>0.0</v>
      </c>
      <c r="EY68" s="582">
        <v>0.0</v>
      </c>
      <c r="EZ68" s="582">
        <v>0.0</v>
      </c>
      <c r="FA68" s="582">
        <v>0.0</v>
      </c>
      <c r="FB68" s="582">
        <v>0.0</v>
      </c>
      <c r="FC68" s="582">
        <v>0.0</v>
      </c>
      <c r="FD68" s="582">
        <v>0.0</v>
      </c>
      <c r="FE68" s="582">
        <v>0.0</v>
      </c>
      <c r="FF68" s="582">
        <v>0.0</v>
      </c>
      <c r="FG68" s="582">
        <v>0.0</v>
      </c>
      <c r="FH68" s="582">
        <v>0.0</v>
      </c>
      <c r="FI68" s="582">
        <v>0.0</v>
      </c>
      <c r="FJ68" s="582">
        <v>0.0</v>
      </c>
      <c r="FK68" s="582">
        <v>0.0</v>
      </c>
      <c r="FL68" s="582">
        <v>0.0</v>
      </c>
      <c r="FM68" s="582">
        <v>0.0</v>
      </c>
      <c r="FN68" s="582">
        <v>0.0</v>
      </c>
      <c r="FO68" s="582">
        <v>0.0</v>
      </c>
      <c r="FP68" s="582">
        <v>0.0</v>
      </c>
      <c r="FR68" s="588">
        <f t="shared" si="2"/>
        <v>0</v>
      </c>
    </row>
    <row r="69">
      <c r="A69" s="5">
        <f t="shared" si="1"/>
        <v>66</v>
      </c>
      <c r="B69" s="599" t="s">
        <v>112</v>
      </c>
      <c r="C69" s="307">
        <v>7310.0</v>
      </c>
      <c r="D69" s="479"/>
      <c r="E69" s="479"/>
      <c r="F69" s="479"/>
      <c r="G69" s="479"/>
      <c r="H69" s="479"/>
      <c r="I69" s="479"/>
      <c r="J69" s="585"/>
      <c r="K69" s="585"/>
      <c r="L69" s="585"/>
      <c r="M69" s="585"/>
      <c r="N69" s="585"/>
      <c r="O69" s="585"/>
      <c r="P69" s="585"/>
      <c r="Q69" s="585"/>
      <c r="R69" s="586"/>
      <c r="S69" s="586"/>
      <c r="T69" s="586"/>
      <c r="U69" s="586"/>
      <c r="V69" s="586"/>
      <c r="W69" s="586"/>
      <c r="X69" s="586"/>
      <c r="Y69" s="586"/>
      <c r="Z69" s="586"/>
      <c r="AA69" s="586"/>
      <c r="AB69" s="586"/>
      <c r="AC69" s="586"/>
      <c r="AD69" s="586"/>
      <c r="AE69" s="586"/>
      <c r="AF69" s="586"/>
      <c r="AG69" s="586"/>
      <c r="AH69" s="586"/>
      <c r="AI69" s="587">
        <v>27.359781121751027</v>
      </c>
      <c r="AJ69" s="587">
        <v>27.359781121751027</v>
      </c>
      <c r="AK69" s="587">
        <v>27.359781121751027</v>
      </c>
      <c r="AL69" s="587">
        <v>27.359781121751027</v>
      </c>
      <c r="AM69" s="587">
        <v>27.359781121751027</v>
      </c>
      <c r="AN69" s="587">
        <v>0.0</v>
      </c>
      <c r="AO69" s="587">
        <v>0.0</v>
      </c>
      <c r="AP69" s="587">
        <v>0.0</v>
      </c>
      <c r="AQ69" s="587">
        <v>0.0</v>
      </c>
      <c r="AR69" s="587">
        <v>0.0</v>
      </c>
      <c r="AS69" s="587">
        <v>0.0</v>
      </c>
      <c r="AT69" s="587">
        <v>0.0</v>
      </c>
      <c r="AU69" s="587">
        <v>13.679890560875513</v>
      </c>
      <c r="AV69" s="587">
        <v>13.679890560875513</v>
      </c>
      <c r="AW69" s="587">
        <v>13.679890560875513</v>
      </c>
      <c r="AX69" s="587">
        <v>13.679890560875513</v>
      </c>
      <c r="AY69" s="587">
        <v>13.679890560875513</v>
      </c>
      <c r="AZ69" s="587">
        <v>13.679890560875513</v>
      </c>
      <c r="BA69" s="587">
        <v>13.679890560875513</v>
      </c>
      <c r="BB69" s="587">
        <v>0.0</v>
      </c>
      <c r="BC69" s="587">
        <v>0.0</v>
      </c>
      <c r="BD69" s="587">
        <v>0.0</v>
      </c>
      <c r="BE69" s="587">
        <v>0.0</v>
      </c>
      <c r="BF69" s="587">
        <v>0.0</v>
      </c>
      <c r="BG69" s="587">
        <v>0.0</v>
      </c>
      <c r="BH69" s="587">
        <v>0.0</v>
      </c>
      <c r="BI69" s="587">
        <v>0.0</v>
      </c>
      <c r="BJ69" s="587">
        <v>0.0</v>
      </c>
      <c r="BK69" s="587">
        <v>0.0</v>
      </c>
      <c r="BL69" s="587">
        <v>0.0</v>
      </c>
      <c r="BM69" s="587">
        <v>0.0</v>
      </c>
      <c r="BN69" s="587">
        <v>0.0</v>
      </c>
      <c r="BO69" s="587">
        <v>0.0</v>
      </c>
      <c r="BP69" s="587">
        <v>0.0</v>
      </c>
      <c r="BQ69" s="587">
        <v>0.0</v>
      </c>
      <c r="BR69" s="587">
        <v>0.0</v>
      </c>
      <c r="BS69" s="587">
        <v>0.0</v>
      </c>
      <c r="BT69" s="587">
        <v>0.0</v>
      </c>
      <c r="BU69" s="587">
        <v>0.0</v>
      </c>
      <c r="BV69" s="587">
        <v>0.0</v>
      </c>
      <c r="BW69" s="587">
        <v>0.0</v>
      </c>
      <c r="BX69" s="587">
        <v>0.0</v>
      </c>
      <c r="BY69" s="587">
        <v>0.0</v>
      </c>
      <c r="BZ69" s="587">
        <v>0.0</v>
      </c>
      <c r="CA69" s="587">
        <v>0.0</v>
      </c>
      <c r="CB69" s="587">
        <v>0.0</v>
      </c>
      <c r="CC69" s="587">
        <v>0.0</v>
      </c>
      <c r="CD69" s="587">
        <v>0.0</v>
      </c>
      <c r="CE69" s="587">
        <v>0.0</v>
      </c>
      <c r="CF69" s="587">
        <v>0.0</v>
      </c>
      <c r="CG69" s="587">
        <v>0.0</v>
      </c>
      <c r="CH69" s="587">
        <v>0.0</v>
      </c>
      <c r="CI69" s="587">
        <v>0.0</v>
      </c>
      <c r="CJ69" s="587">
        <v>0.0</v>
      </c>
      <c r="CK69" s="587">
        <v>0.0</v>
      </c>
      <c r="CL69" s="587">
        <v>0.0</v>
      </c>
      <c r="CM69" s="587">
        <v>0.0</v>
      </c>
      <c r="CN69" s="587">
        <v>0.0</v>
      </c>
      <c r="CO69" s="587">
        <v>0.0</v>
      </c>
      <c r="CP69" s="587">
        <v>0.0</v>
      </c>
      <c r="CQ69" s="587">
        <v>0.0</v>
      </c>
      <c r="CR69" s="587">
        <v>0.0</v>
      </c>
      <c r="CS69" s="587">
        <v>0.0</v>
      </c>
      <c r="CT69" s="587">
        <v>0.0</v>
      </c>
      <c r="CU69" s="587">
        <v>0.0</v>
      </c>
      <c r="CV69" s="587">
        <v>0.0</v>
      </c>
      <c r="CW69" s="587">
        <v>0.0</v>
      </c>
      <c r="CX69" s="587">
        <v>0.0</v>
      </c>
      <c r="CY69" s="587">
        <v>0.0</v>
      </c>
      <c r="CZ69" s="587">
        <v>0.0</v>
      </c>
      <c r="DA69" s="587">
        <v>0.0</v>
      </c>
      <c r="DB69" s="587">
        <v>0.0</v>
      </c>
      <c r="DC69" s="587">
        <v>0.0</v>
      </c>
      <c r="DD69" s="587">
        <v>0.0</v>
      </c>
      <c r="DE69" s="587">
        <v>0.0</v>
      </c>
      <c r="DF69" s="587">
        <v>0.0</v>
      </c>
      <c r="DG69" s="587">
        <v>0.0</v>
      </c>
      <c r="DH69" s="587">
        <v>0.0</v>
      </c>
      <c r="DI69" s="587">
        <v>0.0</v>
      </c>
      <c r="DJ69" s="587">
        <v>0.0</v>
      </c>
      <c r="DK69" s="587">
        <v>0.0</v>
      </c>
      <c r="DL69" s="587">
        <v>0.0</v>
      </c>
      <c r="DM69" s="587">
        <v>0.0</v>
      </c>
      <c r="DN69" s="587">
        <v>0.0</v>
      </c>
      <c r="DO69" s="587">
        <v>0.0</v>
      </c>
      <c r="DP69" s="582">
        <v>0.0</v>
      </c>
      <c r="DQ69" s="582">
        <v>0.0</v>
      </c>
      <c r="DR69" s="582">
        <v>0.0</v>
      </c>
      <c r="DS69" s="582">
        <v>0.0</v>
      </c>
      <c r="DT69" s="582">
        <v>0.0</v>
      </c>
      <c r="DU69" s="582">
        <v>0.0</v>
      </c>
      <c r="DV69" s="582">
        <v>0.0</v>
      </c>
      <c r="DW69" s="582">
        <v>0.0</v>
      </c>
      <c r="DX69" s="582">
        <v>0.0</v>
      </c>
      <c r="DY69" s="582">
        <v>0.0</v>
      </c>
      <c r="DZ69" s="582">
        <v>0.0</v>
      </c>
      <c r="EA69" s="582">
        <v>0.0</v>
      </c>
      <c r="EB69" s="582">
        <v>0.0</v>
      </c>
      <c r="EC69" s="582">
        <v>0.0</v>
      </c>
      <c r="ED69" s="582">
        <v>0.0</v>
      </c>
      <c r="EE69" s="582">
        <v>0.0</v>
      </c>
      <c r="EF69" s="582">
        <v>0.0</v>
      </c>
      <c r="EG69" s="582">
        <v>0.0</v>
      </c>
      <c r="EH69" s="582">
        <v>0.0</v>
      </c>
      <c r="EI69" s="582">
        <v>0.0</v>
      </c>
      <c r="EJ69" s="582">
        <v>0.0</v>
      </c>
      <c r="EK69" s="582">
        <v>0.0</v>
      </c>
      <c r="EL69" s="601">
        <v>0.0</v>
      </c>
      <c r="EM69" s="601">
        <v>0.0</v>
      </c>
      <c r="EN69" s="601">
        <v>0.0</v>
      </c>
      <c r="EO69" s="602">
        <v>0.0</v>
      </c>
      <c r="EP69" s="602">
        <v>0.0</v>
      </c>
      <c r="EQ69" s="602">
        <v>0.0</v>
      </c>
      <c r="ER69" s="602">
        <v>0.0</v>
      </c>
      <c r="ES69" s="602">
        <v>0.0</v>
      </c>
      <c r="ET69" s="602">
        <v>0.0</v>
      </c>
      <c r="EU69" s="602">
        <v>0.0</v>
      </c>
      <c r="EV69" s="582">
        <v>0.0</v>
      </c>
      <c r="EW69" s="582">
        <v>0.0</v>
      </c>
      <c r="EX69" s="582">
        <v>0.0</v>
      </c>
      <c r="EY69" s="582">
        <v>13.679890560875513</v>
      </c>
      <c r="EZ69" s="582">
        <v>13.679890560875513</v>
      </c>
      <c r="FA69" s="582">
        <v>27.359781121751027</v>
      </c>
      <c r="FB69" s="582">
        <v>27.359781121751027</v>
      </c>
      <c r="FC69" s="582">
        <v>27.359781121751027</v>
      </c>
      <c r="FD69" s="582">
        <v>41.03967168262654</v>
      </c>
      <c r="FE69" s="582">
        <v>41.03967168262654</v>
      </c>
      <c r="FF69" s="582">
        <v>27.359781121751027</v>
      </c>
      <c r="FG69" s="582">
        <v>27.359781121751027</v>
      </c>
      <c r="FH69" s="582">
        <v>13.679890560875513</v>
      </c>
      <c r="FI69" s="582">
        <v>13.679890560875513</v>
      </c>
      <c r="FJ69" s="582">
        <v>13.679890560875513</v>
      </c>
      <c r="FK69" s="582">
        <v>0.0</v>
      </c>
      <c r="FL69" s="582">
        <v>0.0</v>
      </c>
      <c r="FM69" s="582">
        <v>0.0</v>
      </c>
      <c r="FN69" s="582">
        <v>0.0</v>
      </c>
      <c r="FO69" s="582">
        <v>0.0</v>
      </c>
      <c r="FP69" s="582">
        <v>0.0</v>
      </c>
      <c r="FR69" s="588">
        <f t="shared" si="2"/>
        <v>-1</v>
      </c>
    </row>
    <row r="70">
      <c r="A70" s="5">
        <f t="shared" si="1"/>
        <v>67</v>
      </c>
      <c r="B70" s="599" t="s">
        <v>124</v>
      </c>
      <c r="C70" s="307">
        <v>3231.0</v>
      </c>
      <c r="D70" s="479"/>
      <c r="E70" s="479"/>
      <c r="F70" s="479"/>
      <c r="G70" s="479"/>
      <c r="H70" s="479"/>
      <c r="I70" s="479"/>
      <c r="J70" s="585"/>
      <c r="K70" s="585"/>
      <c r="L70" s="585"/>
      <c r="M70" s="585"/>
      <c r="N70" s="585"/>
      <c r="O70" s="585"/>
      <c r="P70" s="585"/>
      <c r="Q70" s="585"/>
      <c r="R70" s="586"/>
      <c r="S70" s="586"/>
      <c r="T70" s="586"/>
      <c r="U70" s="586"/>
      <c r="V70" s="586"/>
      <c r="W70" s="586"/>
      <c r="X70" s="586"/>
      <c r="Y70" s="586"/>
      <c r="Z70" s="586"/>
      <c r="AA70" s="586"/>
      <c r="AB70" s="586"/>
      <c r="AC70" s="586"/>
      <c r="AD70" s="586"/>
      <c r="AE70" s="586"/>
      <c r="AF70" s="586"/>
      <c r="AG70" s="586"/>
      <c r="AH70" s="586"/>
      <c r="AI70" s="587">
        <v>0.0</v>
      </c>
      <c r="AJ70" s="587">
        <v>0.0</v>
      </c>
      <c r="AK70" s="587">
        <v>0.0</v>
      </c>
      <c r="AL70" s="587">
        <v>0.0</v>
      </c>
      <c r="AM70" s="587">
        <v>0.0</v>
      </c>
      <c r="AN70" s="587">
        <v>0.0</v>
      </c>
      <c r="AO70" s="587">
        <v>0.0</v>
      </c>
      <c r="AP70" s="587">
        <v>0.0</v>
      </c>
      <c r="AQ70" s="587">
        <v>0.0</v>
      </c>
      <c r="AR70" s="587">
        <v>0.0</v>
      </c>
      <c r="AS70" s="587">
        <v>0.0</v>
      </c>
      <c r="AT70" s="587">
        <v>0.0</v>
      </c>
      <c r="AU70" s="587">
        <v>0.0</v>
      </c>
      <c r="AV70" s="587">
        <v>0.0</v>
      </c>
      <c r="AW70" s="587">
        <v>0.0</v>
      </c>
      <c r="AX70" s="587">
        <v>0.0</v>
      </c>
      <c r="AY70" s="587">
        <v>0.0</v>
      </c>
      <c r="AZ70" s="587">
        <v>0.0</v>
      </c>
      <c r="BA70" s="587">
        <v>0.0</v>
      </c>
      <c r="BB70" s="587">
        <v>0.0</v>
      </c>
      <c r="BC70" s="587">
        <v>0.0</v>
      </c>
      <c r="BD70" s="587">
        <v>0.0</v>
      </c>
      <c r="BE70" s="587">
        <v>0.0</v>
      </c>
      <c r="BF70" s="587">
        <v>0.0</v>
      </c>
      <c r="BG70" s="587">
        <v>0.0</v>
      </c>
      <c r="BH70" s="587">
        <v>0.0</v>
      </c>
      <c r="BI70" s="587">
        <v>0.0</v>
      </c>
      <c r="BJ70" s="587">
        <v>0.0</v>
      </c>
      <c r="BK70" s="587">
        <v>0.0</v>
      </c>
      <c r="BL70" s="587">
        <v>0.0</v>
      </c>
      <c r="BM70" s="587">
        <v>0.0</v>
      </c>
      <c r="BN70" s="587">
        <v>0.0</v>
      </c>
      <c r="BO70" s="587">
        <v>0.0</v>
      </c>
      <c r="BP70" s="587">
        <v>0.0</v>
      </c>
      <c r="BQ70" s="587">
        <v>0.0</v>
      </c>
      <c r="BR70" s="587">
        <v>0.0</v>
      </c>
      <c r="BS70" s="587">
        <v>0.0</v>
      </c>
      <c r="BT70" s="587">
        <v>0.0</v>
      </c>
      <c r="BU70" s="587">
        <v>0.0</v>
      </c>
      <c r="BV70" s="587">
        <v>0.0</v>
      </c>
      <c r="BW70" s="587">
        <v>0.0</v>
      </c>
      <c r="BX70" s="587">
        <v>0.0</v>
      </c>
      <c r="BY70" s="587">
        <v>0.0</v>
      </c>
      <c r="BZ70" s="587">
        <v>0.0</v>
      </c>
      <c r="CA70" s="587">
        <v>0.0</v>
      </c>
      <c r="CB70" s="587">
        <v>0.0</v>
      </c>
      <c r="CC70" s="587">
        <v>0.0</v>
      </c>
      <c r="CD70" s="587">
        <v>0.0</v>
      </c>
      <c r="CE70" s="587">
        <v>0.0</v>
      </c>
      <c r="CF70" s="587">
        <v>0.0</v>
      </c>
      <c r="CG70" s="587">
        <v>0.0</v>
      </c>
      <c r="CH70" s="587">
        <v>0.0</v>
      </c>
      <c r="CI70" s="587">
        <v>0.0</v>
      </c>
      <c r="CJ70" s="587">
        <v>0.0</v>
      </c>
      <c r="CK70" s="587">
        <v>0.0</v>
      </c>
      <c r="CL70" s="587">
        <v>0.0</v>
      </c>
      <c r="CM70" s="587">
        <v>0.0</v>
      </c>
      <c r="CN70" s="587">
        <v>0.0</v>
      </c>
      <c r="CO70" s="587">
        <v>0.0</v>
      </c>
      <c r="CP70" s="587">
        <v>0.0</v>
      </c>
      <c r="CQ70" s="587">
        <v>0.0</v>
      </c>
      <c r="CR70" s="587">
        <v>0.0</v>
      </c>
      <c r="CS70" s="587">
        <v>0.0</v>
      </c>
      <c r="CT70" s="587">
        <v>0.0</v>
      </c>
      <c r="CU70" s="587">
        <v>0.0</v>
      </c>
      <c r="CV70" s="587">
        <v>0.0</v>
      </c>
      <c r="CW70" s="587">
        <v>0.0</v>
      </c>
      <c r="CX70" s="587">
        <v>0.0</v>
      </c>
      <c r="CY70" s="587">
        <v>0.0</v>
      </c>
      <c r="CZ70" s="587">
        <v>0.0</v>
      </c>
      <c r="DA70" s="587">
        <v>0.0</v>
      </c>
      <c r="DB70" s="587">
        <v>0.0</v>
      </c>
      <c r="DC70" s="587">
        <v>0.0</v>
      </c>
      <c r="DD70" s="587">
        <v>0.0</v>
      </c>
      <c r="DE70" s="587">
        <v>0.0</v>
      </c>
      <c r="DF70" s="587">
        <v>0.0</v>
      </c>
      <c r="DG70" s="587">
        <v>0.0</v>
      </c>
      <c r="DH70" s="587">
        <v>0.0</v>
      </c>
      <c r="DI70" s="587">
        <v>0.0</v>
      </c>
      <c r="DJ70" s="587">
        <v>0.0</v>
      </c>
      <c r="DK70" s="587">
        <v>0.0</v>
      </c>
      <c r="DL70" s="587">
        <v>0.0</v>
      </c>
      <c r="DM70" s="587">
        <v>0.0</v>
      </c>
      <c r="DN70" s="587">
        <v>0.0</v>
      </c>
      <c r="DO70" s="587">
        <v>0.0</v>
      </c>
      <c r="DP70" s="582">
        <v>0.0</v>
      </c>
      <c r="DQ70" s="582">
        <v>0.0</v>
      </c>
      <c r="DR70" s="582">
        <v>0.0</v>
      </c>
      <c r="DS70" s="582">
        <v>0.0</v>
      </c>
      <c r="DT70" s="582">
        <v>0.0</v>
      </c>
      <c r="DU70" s="582">
        <v>0.0</v>
      </c>
      <c r="DV70" s="582">
        <v>0.0</v>
      </c>
      <c r="DW70" s="582">
        <v>0.0</v>
      </c>
      <c r="DX70" s="582">
        <v>0.0</v>
      </c>
      <c r="DY70" s="582">
        <v>0.0</v>
      </c>
      <c r="DZ70" s="582">
        <v>0.0</v>
      </c>
      <c r="EA70" s="582">
        <v>0.0</v>
      </c>
      <c r="EB70" s="582">
        <v>0.0</v>
      </c>
      <c r="EC70" s="582">
        <v>0.0</v>
      </c>
      <c r="ED70" s="582">
        <v>0.0</v>
      </c>
      <c r="EE70" s="582">
        <v>0.0</v>
      </c>
      <c r="EF70" s="582">
        <v>0.0</v>
      </c>
      <c r="EG70" s="582">
        <v>0.0</v>
      </c>
      <c r="EH70" s="582">
        <v>0.0</v>
      </c>
      <c r="EI70" s="582">
        <v>0.0</v>
      </c>
      <c r="EJ70" s="582">
        <v>0.0</v>
      </c>
      <c r="EK70" s="582">
        <v>0.0</v>
      </c>
      <c r="EL70" s="601">
        <v>0.0</v>
      </c>
      <c r="EM70" s="601">
        <v>0.0</v>
      </c>
      <c r="EN70" s="601">
        <v>0.0</v>
      </c>
      <c r="EO70" s="602">
        <v>0.0</v>
      </c>
      <c r="EP70" s="602">
        <v>0.0</v>
      </c>
      <c r="EQ70" s="602">
        <v>0.0</v>
      </c>
      <c r="ER70" s="602">
        <v>0.0</v>
      </c>
      <c r="ES70" s="602">
        <v>0.0</v>
      </c>
      <c r="ET70" s="602">
        <v>0.0</v>
      </c>
      <c r="EU70" s="602">
        <v>0.0</v>
      </c>
      <c r="EV70" s="582">
        <v>0.0</v>
      </c>
      <c r="EW70" s="582">
        <v>0.0</v>
      </c>
      <c r="EX70" s="582">
        <v>0.0</v>
      </c>
      <c r="EY70" s="582">
        <v>0.0</v>
      </c>
      <c r="EZ70" s="582">
        <v>0.0</v>
      </c>
      <c r="FA70" s="582">
        <v>0.0</v>
      </c>
      <c r="FB70" s="582">
        <v>0.0</v>
      </c>
      <c r="FC70" s="582">
        <v>0.0</v>
      </c>
      <c r="FD70" s="582">
        <v>0.0</v>
      </c>
      <c r="FE70" s="582">
        <v>0.0</v>
      </c>
      <c r="FF70" s="582">
        <v>0.0</v>
      </c>
      <c r="FG70" s="582">
        <v>0.0</v>
      </c>
      <c r="FH70" s="582">
        <v>0.0</v>
      </c>
      <c r="FI70" s="582">
        <v>0.0</v>
      </c>
      <c r="FJ70" s="582">
        <v>0.0</v>
      </c>
      <c r="FK70" s="582">
        <v>0.0</v>
      </c>
      <c r="FL70" s="582">
        <v>0.0</v>
      </c>
      <c r="FM70" s="582">
        <v>0.0</v>
      </c>
      <c r="FN70" s="582">
        <v>0.0</v>
      </c>
      <c r="FO70" s="582">
        <v>0.0</v>
      </c>
      <c r="FP70" s="582">
        <v>0.0</v>
      </c>
      <c r="FR70" s="588">
        <f t="shared" si="2"/>
        <v>0</v>
      </c>
    </row>
    <row r="71">
      <c r="A71" s="5">
        <f t="shared" si="1"/>
        <v>68</v>
      </c>
      <c r="B71" s="599" t="s">
        <v>136</v>
      </c>
      <c r="C71" s="307">
        <v>117987.0</v>
      </c>
      <c r="D71" s="479"/>
      <c r="E71" s="479"/>
      <c r="F71" s="479"/>
      <c r="G71" s="479"/>
      <c r="H71" s="479"/>
      <c r="I71" s="479"/>
      <c r="J71" s="585"/>
      <c r="K71" s="585"/>
      <c r="L71" s="585"/>
      <c r="M71" s="585"/>
      <c r="N71" s="585"/>
      <c r="O71" s="585"/>
      <c r="P71" s="585"/>
      <c r="Q71" s="585"/>
      <c r="R71" s="586"/>
      <c r="S71" s="586"/>
      <c r="T71" s="586"/>
      <c r="U71" s="586"/>
      <c r="V71" s="586"/>
      <c r="W71" s="586"/>
      <c r="X71" s="586"/>
      <c r="Y71" s="586"/>
      <c r="Z71" s="586"/>
      <c r="AA71" s="586"/>
      <c r="AB71" s="586"/>
      <c r="AC71" s="586"/>
      <c r="AD71" s="586"/>
      <c r="AE71" s="586"/>
      <c r="AF71" s="586"/>
      <c r="AG71" s="586"/>
      <c r="AH71" s="586"/>
      <c r="AI71" s="587">
        <v>0.0</v>
      </c>
      <c r="AJ71" s="587">
        <v>0.0</v>
      </c>
      <c r="AK71" s="587">
        <v>0.0</v>
      </c>
      <c r="AL71" s="587">
        <v>0.0</v>
      </c>
      <c r="AM71" s="587">
        <v>0.0</v>
      </c>
      <c r="AN71" s="587">
        <v>0.0</v>
      </c>
      <c r="AO71" s="587">
        <v>0.0</v>
      </c>
      <c r="AP71" s="587">
        <v>0.0</v>
      </c>
      <c r="AQ71" s="587">
        <v>0.0</v>
      </c>
      <c r="AR71" s="587">
        <v>0.0</v>
      </c>
      <c r="AS71" s="587">
        <v>0.0</v>
      </c>
      <c r="AT71" s="587">
        <v>0.0</v>
      </c>
      <c r="AU71" s="587">
        <v>0.0</v>
      </c>
      <c r="AV71" s="587">
        <v>0.0</v>
      </c>
      <c r="AW71" s="587">
        <v>0.0</v>
      </c>
      <c r="AX71" s="587">
        <v>0.0</v>
      </c>
      <c r="AY71" s="587">
        <v>0.0</v>
      </c>
      <c r="AZ71" s="587">
        <v>0.0</v>
      </c>
      <c r="BA71" s="587">
        <v>0.0</v>
      </c>
      <c r="BB71" s="587">
        <v>0.0</v>
      </c>
      <c r="BC71" s="587">
        <v>0.0</v>
      </c>
      <c r="BD71" s="587">
        <v>0.0</v>
      </c>
      <c r="BE71" s="587">
        <v>0.0</v>
      </c>
      <c r="BF71" s="587">
        <v>0.0</v>
      </c>
      <c r="BG71" s="587">
        <v>0.0</v>
      </c>
      <c r="BH71" s="587">
        <v>0.0</v>
      </c>
      <c r="BI71" s="587">
        <v>1.6951020027630164</v>
      </c>
      <c r="BJ71" s="587">
        <v>1.6951020027630164</v>
      </c>
      <c r="BK71" s="587">
        <v>2.5426530041445243</v>
      </c>
      <c r="BL71" s="587">
        <v>10.170612016578097</v>
      </c>
      <c r="BM71" s="587">
        <v>10.170612016578097</v>
      </c>
      <c r="BN71" s="587">
        <v>11.018163017959607</v>
      </c>
      <c r="BO71" s="587">
        <v>13.560816022104131</v>
      </c>
      <c r="BP71" s="587">
        <v>11.865714019341114</v>
      </c>
      <c r="BQ71" s="587">
        <v>13.560816022104131</v>
      </c>
      <c r="BR71" s="587">
        <v>15.255918024867146</v>
      </c>
      <c r="BS71" s="587">
        <v>11.018163017959607</v>
      </c>
      <c r="BT71" s="587">
        <v>13.560816022104131</v>
      </c>
      <c r="BU71" s="587">
        <v>15.255918024867146</v>
      </c>
      <c r="BV71" s="587">
        <v>16.951020027630165</v>
      </c>
      <c r="BW71" s="587">
        <v>17.798571029011672</v>
      </c>
      <c r="BX71" s="587">
        <v>24.578979040063736</v>
      </c>
      <c r="BY71" s="587">
        <v>26.274081042826754</v>
      </c>
      <c r="BZ71" s="587">
        <v>22.88387703730072</v>
      </c>
      <c r="CA71" s="587">
        <v>22.88387703730072</v>
      </c>
      <c r="CB71" s="587">
        <v>29.664285048352784</v>
      </c>
      <c r="CC71" s="587">
        <v>42.377550069075404</v>
      </c>
      <c r="CD71" s="587">
        <v>45.76775407460144</v>
      </c>
      <c r="CE71" s="587">
        <v>44.07265207183843</v>
      </c>
      <c r="CF71" s="587">
        <v>47.46285607736446</v>
      </c>
      <c r="CG71" s="587">
        <v>50.85306008289049</v>
      </c>
      <c r="CH71" s="587">
        <v>56.78591709256104</v>
      </c>
      <c r="CI71" s="587">
        <v>49.15795808012747</v>
      </c>
      <c r="CJ71" s="587">
        <v>33.90204005526033</v>
      </c>
      <c r="CK71" s="587">
        <v>35.597142058023344</v>
      </c>
      <c r="CL71" s="587">
        <v>29.664285048352784</v>
      </c>
      <c r="CM71" s="587">
        <v>23.73142803868223</v>
      </c>
      <c r="CN71" s="587">
        <v>21.188775034537702</v>
      </c>
      <c r="CO71" s="587">
        <v>16.103469026248654</v>
      </c>
      <c r="CP71" s="587">
        <v>20.341224033156195</v>
      </c>
      <c r="CQ71" s="587">
        <v>19.493673031774687</v>
      </c>
      <c r="CR71" s="587">
        <v>13.560816022104131</v>
      </c>
      <c r="CS71" s="587">
        <v>12.713265020722622</v>
      </c>
      <c r="CT71" s="587">
        <v>11.018163017959607</v>
      </c>
      <c r="CU71" s="587">
        <v>10.170612016578097</v>
      </c>
      <c r="CV71" s="587">
        <v>6.7804080110520655</v>
      </c>
      <c r="CW71" s="587">
        <v>0.8475510013815082</v>
      </c>
      <c r="CX71" s="587">
        <v>0.0</v>
      </c>
      <c r="CY71" s="587">
        <v>0.0</v>
      </c>
      <c r="CZ71" s="587">
        <v>0.0</v>
      </c>
      <c r="DA71" s="587">
        <v>0.0</v>
      </c>
      <c r="DB71" s="587">
        <v>0.0</v>
      </c>
      <c r="DC71" s="587">
        <v>0.0</v>
      </c>
      <c r="DD71" s="587">
        <v>0.0</v>
      </c>
      <c r="DE71" s="587">
        <v>0.0</v>
      </c>
      <c r="DF71" s="587">
        <v>0.0</v>
      </c>
      <c r="DG71" s="587">
        <v>0.0</v>
      </c>
      <c r="DH71" s="587">
        <v>0.0</v>
      </c>
      <c r="DI71" s="587">
        <v>0.0</v>
      </c>
      <c r="DJ71" s="587">
        <v>0.0</v>
      </c>
      <c r="DK71" s="587">
        <v>0.0</v>
      </c>
      <c r="DL71" s="587">
        <v>0.0</v>
      </c>
      <c r="DM71" s="587">
        <v>0.0</v>
      </c>
      <c r="DN71" s="587">
        <v>0.0</v>
      </c>
      <c r="DO71" s="587">
        <v>0.0</v>
      </c>
      <c r="DP71" s="582">
        <v>0.0</v>
      </c>
      <c r="DQ71" s="582">
        <v>0.0</v>
      </c>
      <c r="DR71" s="582">
        <v>0.0</v>
      </c>
      <c r="DS71" s="582">
        <v>0.0</v>
      </c>
      <c r="DT71" s="582">
        <v>0.0</v>
      </c>
      <c r="DU71" s="582">
        <v>0.0</v>
      </c>
      <c r="DV71" s="582">
        <v>0.0</v>
      </c>
      <c r="DW71" s="582">
        <v>0.0</v>
      </c>
      <c r="DX71" s="582">
        <v>0.0</v>
      </c>
      <c r="DY71" s="582">
        <v>0.0</v>
      </c>
      <c r="DZ71" s="582">
        <v>0.0</v>
      </c>
      <c r="EA71" s="582">
        <v>0.0</v>
      </c>
      <c r="EB71" s="582">
        <v>0.0</v>
      </c>
      <c r="EC71" s="582">
        <v>0.0</v>
      </c>
      <c r="ED71" s="582">
        <v>0.0</v>
      </c>
      <c r="EE71" s="582">
        <v>0.0</v>
      </c>
      <c r="EF71" s="582">
        <v>0.0</v>
      </c>
      <c r="EG71" s="582">
        <v>0.0</v>
      </c>
      <c r="EH71" s="582">
        <v>0.0</v>
      </c>
      <c r="EI71" s="582">
        <v>0.0</v>
      </c>
      <c r="EJ71" s="582">
        <v>0.0</v>
      </c>
      <c r="EK71" s="582">
        <v>0.0</v>
      </c>
      <c r="EL71" s="601">
        <v>0.0</v>
      </c>
      <c r="EM71" s="601">
        <v>0.0</v>
      </c>
      <c r="EN71" s="601">
        <v>0.0</v>
      </c>
      <c r="EO71" s="602">
        <v>0.0</v>
      </c>
      <c r="EP71" s="602">
        <v>0.0</v>
      </c>
      <c r="EQ71" s="602">
        <v>0.0</v>
      </c>
      <c r="ER71" s="602">
        <v>0.0</v>
      </c>
      <c r="ES71" s="602">
        <v>0.0</v>
      </c>
      <c r="ET71" s="602">
        <v>0.0</v>
      </c>
      <c r="EU71" s="602">
        <v>0.0</v>
      </c>
      <c r="EV71" s="582">
        <v>0.0</v>
      </c>
      <c r="EW71" s="582">
        <v>0.0</v>
      </c>
      <c r="EX71" s="582">
        <v>0.0</v>
      </c>
      <c r="EY71" s="582">
        <v>0.0</v>
      </c>
      <c r="EZ71" s="582">
        <v>0.0</v>
      </c>
      <c r="FA71" s="582">
        <v>0.0</v>
      </c>
      <c r="FB71" s="582">
        <v>0.0</v>
      </c>
      <c r="FC71" s="582">
        <v>0.0</v>
      </c>
      <c r="FD71" s="582">
        <v>0.0</v>
      </c>
      <c r="FE71" s="582">
        <v>0.0</v>
      </c>
      <c r="FF71" s="582">
        <v>0.0</v>
      </c>
      <c r="FG71" s="582">
        <v>0.0</v>
      </c>
      <c r="FH71" s="582">
        <v>0.0</v>
      </c>
      <c r="FI71" s="582">
        <v>0.0</v>
      </c>
      <c r="FJ71" s="582">
        <v>0.0</v>
      </c>
      <c r="FK71" s="582">
        <v>0.0</v>
      </c>
      <c r="FL71" s="582">
        <v>0.0</v>
      </c>
      <c r="FM71" s="582">
        <v>0.0</v>
      </c>
      <c r="FN71" s="582">
        <v>0.0</v>
      </c>
      <c r="FO71" s="582">
        <v>0.0</v>
      </c>
      <c r="FP71" s="582">
        <v>0.0</v>
      </c>
      <c r="FR71" s="588">
        <f t="shared" si="2"/>
        <v>0</v>
      </c>
    </row>
    <row r="72">
      <c r="A72" s="5">
        <f t="shared" si="1"/>
        <v>69</v>
      </c>
      <c r="B72" s="599" t="s">
        <v>138</v>
      </c>
      <c r="C72" s="307">
        <v>9932.0</v>
      </c>
      <c r="D72" s="479"/>
      <c r="E72" s="479"/>
      <c r="F72" s="479"/>
      <c r="G72" s="479"/>
      <c r="H72" s="479"/>
      <c r="I72" s="479"/>
      <c r="J72" s="585"/>
      <c r="K72" s="585"/>
      <c r="L72" s="585"/>
      <c r="M72" s="585"/>
      <c r="N72" s="585"/>
      <c r="O72" s="585"/>
      <c r="P72" s="585"/>
      <c r="Q72" s="585"/>
      <c r="R72" s="586"/>
      <c r="S72" s="586"/>
      <c r="T72" s="586"/>
      <c r="U72" s="586"/>
      <c r="V72" s="586"/>
      <c r="W72" s="586"/>
      <c r="X72" s="586"/>
      <c r="Y72" s="586"/>
      <c r="Z72" s="586"/>
      <c r="AA72" s="586"/>
      <c r="AB72" s="586"/>
      <c r="AC72" s="586"/>
      <c r="AD72" s="586"/>
      <c r="AE72" s="586"/>
      <c r="AF72" s="586"/>
      <c r="AG72" s="586"/>
      <c r="AH72" s="586"/>
      <c r="AI72" s="587">
        <v>0.0</v>
      </c>
      <c r="AJ72" s="587">
        <v>0.0</v>
      </c>
      <c r="AK72" s="587">
        <v>0.0</v>
      </c>
      <c r="AL72" s="587">
        <v>0.0</v>
      </c>
      <c r="AM72" s="587">
        <v>0.0</v>
      </c>
      <c r="AN72" s="587">
        <v>0.0</v>
      </c>
      <c r="AO72" s="587">
        <v>0.0</v>
      </c>
      <c r="AP72" s="587">
        <v>0.0</v>
      </c>
      <c r="AQ72" s="587">
        <v>0.0</v>
      </c>
      <c r="AR72" s="587">
        <v>0.0</v>
      </c>
      <c r="AS72" s="587">
        <v>0.0</v>
      </c>
      <c r="AT72" s="587">
        <v>0.0</v>
      </c>
      <c r="AU72" s="587">
        <v>0.0</v>
      </c>
      <c r="AV72" s="587">
        <v>0.0</v>
      </c>
      <c r="AW72" s="587">
        <v>0.0</v>
      </c>
      <c r="AX72" s="587">
        <v>0.0</v>
      </c>
      <c r="AY72" s="587">
        <v>0.0</v>
      </c>
      <c r="AZ72" s="587">
        <v>0.0</v>
      </c>
      <c r="BA72" s="587">
        <v>0.0</v>
      </c>
      <c r="BB72" s="587">
        <v>0.0</v>
      </c>
      <c r="BC72" s="587">
        <v>0.0</v>
      </c>
      <c r="BD72" s="587">
        <v>0.0</v>
      </c>
      <c r="BE72" s="587">
        <v>0.0</v>
      </c>
      <c r="BF72" s="587">
        <v>0.0</v>
      </c>
      <c r="BG72" s="587">
        <v>0.0</v>
      </c>
      <c r="BH72" s="587">
        <v>0.0</v>
      </c>
      <c r="BI72" s="587">
        <v>0.0</v>
      </c>
      <c r="BJ72" s="587">
        <v>0.0</v>
      </c>
      <c r="BK72" s="587">
        <v>0.0</v>
      </c>
      <c r="BL72" s="587">
        <v>0.0</v>
      </c>
      <c r="BM72" s="587">
        <v>0.0</v>
      </c>
      <c r="BN72" s="587">
        <v>0.0</v>
      </c>
      <c r="BO72" s="587">
        <v>0.0</v>
      </c>
      <c r="BP72" s="587">
        <v>0.0</v>
      </c>
      <c r="BQ72" s="587">
        <v>0.0</v>
      </c>
      <c r="BR72" s="587">
        <v>0.0</v>
      </c>
      <c r="BS72" s="587">
        <v>0.0</v>
      </c>
      <c r="BT72" s="587">
        <v>0.0</v>
      </c>
      <c r="BU72" s="587">
        <v>0.0</v>
      </c>
      <c r="BV72" s="587">
        <v>0.0</v>
      </c>
      <c r="BW72" s="587">
        <v>0.0</v>
      </c>
      <c r="BX72" s="587">
        <v>0.0</v>
      </c>
      <c r="BY72" s="587">
        <v>0.0</v>
      </c>
      <c r="BZ72" s="587">
        <v>0.0</v>
      </c>
      <c r="CA72" s="587">
        <v>0.0</v>
      </c>
      <c r="CB72" s="587">
        <v>0.0</v>
      </c>
      <c r="CC72" s="587">
        <v>0.0</v>
      </c>
      <c r="CD72" s="587">
        <v>0.0</v>
      </c>
      <c r="CE72" s="587">
        <v>0.0</v>
      </c>
      <c r="CF72" s="587">
        <v>0.0</v>
      </c>
      <c r="CG72" s="587">
        <v>0.0</v>
      </c>
      <c r="CH72" s="587">
        <v>0.0</v>
      </c>
      <c r="CI72" s="587">
        <v>0.0</v>
      </c>
      <c r="CJ72" s="587">
        <v>0.0</v>
      </c>
      <c r="CK72" s="587">
        <v>0.0</v>
      </c>
      <c r="CL72" s="587">
        <v>0.0</v>
      </c>
      <c r="CM72" s="587">
        <v>0.0</v>
      </c>
      <c r="CN72" s="587">
        <v>0.0</v>
      </c>
      <c r="CO72" s="587">
        <v>0.0</v>
      </c>
      <c r="CP72" s="587">
        <v>0.0</v>
      </c>
      <c r="CQ72" s="587">
        <v>0.0</v>
      </c>
      <c r="CR72" s="587">
        <v>0.0</v>
      </c>
      <c r="CS72" s="587">
        <v>0.0</v>
      </c>
      <c r="CT72" s="587">
        <v>0.0</v>
      </c>
      <c r="CU72" s="587">
        <v>0.0</v>
      </c>
      <c r="CV72" s="587">
        <v>0.0</v>
      </c>
      <c r="CW72" s="587">
        <v>0.0</v>
      </c>
      <c r="CX72" s="587">
        <v>0.0</v>
      </c>
      <c r="CY72" s="587">
        <v>0.0</v>
      </c>
      <c r="CZ72" s="587">
        <v>0.0</v>
      </c>
      <c r="DA72" s="587">
        <v>0.0</v>
      </c>
      <c r="DB72" s="587">
        <v>0.0</v>
      </c>
      <c r="DC72" s="587">
        <v>0.0</v>
      </c>
      <c r="DD72" s="587">
        <v>0.0</v>
      </c>
      <c r="DE72" s="587">
        <v>0.0</v>
      </c>
      <c r="DF72" s="587">
        <v>0.0</v>
      </c>
      <c r="DG72" s="587">
        <v>0.0</v>
      </c>
      <c r="DH72" s="587">
        <v>0.0</v>
      </c>
      <c r="DI72" s="587">
        <v>0.0</v>
      </c>
      <c r="DJ72" s="587">
        <v>0.0</v>
      </c>
      <c r="DK72" s="587">
        <v>0.0</v>
      </c>
      <c r="DL72" s="587">
        <v>0.0</v>
      </c>
      <c r="DM72" s="587">
        <v>0.0</v>
      </c>
      <c r="DN72" s="587">
        <v>0.0</v>
      </c>
      <c r="DO72" s="587">
        <v>0.0</v>
      </c>
      <c r="DP72" s="582">
        <v>0.0</v>
      </c>
      <c r="DQ72" s="582">
        <v>0.0</v>
      </c>
      <c r="DR72" s="582">
        <v>0.0</v>
      </c>
      <c r="DS72" s="582">
        <v>0.0</v>
      </c>
      <c r="DT72" s="582">
        <v>0.0</v>
      </c>
      <c r="DU72" s="582">
        <v>0.0</v>
      </c>
      <c r="DV72" s="582">
        <v>0.0</v>
      </c>
      <c r="DW72" s="582">
        <v>0.0</v>
      </c>
      <c r="DX72" s="582">
        <v>0.0</v>
      </c>
      <c r="DY72" s="582">
        <v>0.0</v>
      </c>
      <c r="DZ72" s="582">
        <v>0.0</v>
      </c>
      <c r="EA72" s="582">
        <v>0.0</v>
      </c>
      <c r="EB72" s="582">
        <v>0.0</v>
      </c>
      <c r="EC72" s="582">
        <v>0.0</v>
      </c>
      <c r="ED72" s="582">
        <v>0.0</v>
      </c>
      <c r="EE72" s="582">
        <v>10.068465565847765</v>
      </c>
      <c r="EF72" s="582">
        <v>20.13693113169553</v>
      </c>
      <c r="EG72" s="582">
        <v>20.13693113169553</v>
      </c>
      <c r="EH72" s="582">
        <v>20.13693113169553</v>
      </c>
      <c r="EI72" s="582">
        <v>20.13693113169553</v>
      </c>
      <c r="EJ72" s="582">
        <v>20.13693113169553</v>
      </c>
      <c r="EK72" s="582">
        <v>20.13693113169553</v>
      </c>
      <c r="EL72" s="601">
        <v>10.068465565847765</v>
      </c>
      <c r="EM72" s="601">
        <v>0.0</v>
      </c>
      <c r="EN72" s="601">
        <v>0.0</v>
      </c>
      <c r="EO72" s="602">
        <v>0.0</v>
      </c>
      <c r="EP72" s="602">
        <v>0.0</v>
      </c>
      <c r="EQ72" s="602">
        <v>0.0</v>
      </c>
      <c r="ER72" s="602">
        <v>0.0</v>
      </c>
      <c r="ES72" s="602">
        <v>10.068465565847765</v>
      </c>
      <c r="ET72" s="602">
        <v>10.068465565847765</v>
      </c>
      <c r="EU72" s="602">
        <v>10.068465565847765</v>
      </c>
      <c r="EV72" s="582">
        <v>10.068465565847765</v>
      </c>
      <c r="EW72" s="582">
        <v>10.068465565847765</v>
      </c>
      <c r="EX72" s="582">
        <v>10.068465565847765</v>
      </c>
      <c r="EY72" s="582">
        <v>10.068465565847765</v>
      </c>
      <c r="EZ72" s="582">
        <v>0.0</v>
      </c>
      <c r="FA72" s="582">
        <v>30.205396697543293</v>
      </c>
      <c r="FB72" s="582">
        <v>30.205396697543293</v>
      </c>
      <c r="FC72" s="582">
        <v>30.205396697543293</v>
      </c>
      <c r="FD72" s="582">
        <v>30.205396697543293</v>
      </c>
      <c r="FE72" s="582">
        <v>30.205396697543293</v>
      </c>
      <c r="FF72" s="582">
        <v>40.27386226339106</v>
      </c>
      <c r="FG72" s="582">
        <v>40.27386226339106</v>
      </c>
      <c r="FH72" s="582">
        <v>10.068465565847765</v>
      </c>
      <c r="FI72" s="582">
        <v>10.068465565847765</v>
      </c>
      <c r="FJ72" s="582">
        <v>10.068465565847765</v>
      </c>
      <c r="FK72" s="582">
        <v>10.068465565847765</v>
      </c>
      <c r="FL72" s="582">
        <v>10.068465565847765</v>
      </c>
      <c r="FM72" s="582">
        <v>0.0</v>
      </c>
      <c r="FN72" s="582">
        <v>0.0</v>
      </c>
      <c r="FO72" s="582">
        <v>0.0</v>
      </c>
      <c r="FP72" s="582">
        <v>0.0</v>
      </c>
      <c r="FR72" s="588">
        <f t="shared" si="2"/>
        <v>-1</v>
      </c>
    </row>
    <row r="73">
      <c r="A73" s="5"/>
      <c r="B73" s="603"/>
      <c r="D73" s="479"/>
      <c r="E73" s="479"/>
      <c r="F73" s="479"/>
      <c r="G73" s="479"/>
      <c r="H73" s="479"/>
      <c r="I73" s="479"/>
      <c r="DP73" s="604"/>
      <c r="DQ73" s="604"/>
      <c r="DR73" s="604"/>
      <c r="DS73" s="604"/>
      <c r="DT73" s="604"/>
      <c r="DU73" s="604"/>
      <c r="DV73" s="604"/>
      <c r="DW73" s="604"/>
      <c r="DX73" s="604"/>
      <c r="DY73" s="604"/>
      <c r="DZ73" s="604"/>
      <c r="EA73" s="604"/>
      <c r="EB73" s="604"/>
      <c r="EC73" s="604"/>
      <c r="ED73" s="604"/>
      <c r="EE73" s="604"/>
      <c r="EF73" s="604"/>
      <c r="EG73" s="604"/>
      <c r="EH73" s="604"/>
      <c r="EI73" s="604"/>
      <c r="EJ73" s="604"/>
      <c r="EK73" s="604"/>
      <c r="EL73" s="604"/>
      <c r="EM73" s="604"/>
      <c r="EN73" s="604"/>
      <c r="EO73" s="15"/>
      <c r="EP73" s="15"/>
      <c r="EQ73" s="15"/>
      <c r="ER73" s="15"/>
      <c r="ES73" s="15"/>
      <c r="ET73" s="15"/>
      <c r="EU73" s="15"/>
      <c r="EV73" s="604"/>
      <c r="FR73" s="5"/>
    </row>
    <row r="74">
      <c r="A74" s="603"/>
      <c r="B74" s="603"/>
      <c r="D74" s="479"/>
      <c r="E74" s="479"/>
      <c r="F74" s="479"/>
      <c r="G74" s="479"/>
      <c r="H74" s="479"/>
      <c r="I74" s="479"/>
      <c r="DP74" s="604"/>
      <c r="DQ74" s="604"/>
      <c r="DR74" s="604"/>
      <c r="DS74" s="604"/>
      <c r="DT74" s="604"/>
      <c r="DU74" s="604"/>
      <c r="DV74" s="604"/>
      <c r="DW74" s="604"/>
      <c r="DX74" s="604"/>
      <c r="DY74" s="604"/>
      <c r="DZ74" s="604"/>
      <c r="EA74" s="604"/>
      <c r="EB74" s="604"/>
      <c r="EC74" s="604"/>
      <c r="ED74" s="604"/>
      <c r="EE74" s="604"/>
      <c r="EF74" s="604"/>
      <c r="EG74" s="604"/>
      <c r="EH74" s="604"/>
      <c r="EI74" s="604"/>
      <c r="EJ74" s="604"/>
      <c r="EK74" s="604"/>
      <c r="EL74" s="604"/>
      <c r="EM74" s="604"/>
      <c r="EN74" s="604"/>
      <c r="EO74" s="15"/>
      <c r="EP74" s="15"/>
      <c r="EQ74" s="15"/>
      <c r="ER74" s="15"/>
      <c r="ES74" s="15"/>
      <c r="ET74" s="15"/>
      <c r="EU74" s="15"/>
      <c r="EV74" s="604"/>
      <c r="FR74" s="5"/>
    </row>
    <row r="75">
      <c r="A75" s="603"/>
      <c r="B75" s="603"/>
      <c r="D75" s="479"/>
      <c r="E75" s="479"/>
      <c r="F75" s="479"/>
      <c r="G75" s="479"/>
      <c r="H75" s="479"/>
      <c r="I75" s="479"/>
      <c r="DP75" s="604"/>
      <c r="DQ75" s="604"/>
      <c r="DR75" s="604"/>
      <c r="DS75" s="604"/>
      <c r="DT75" s="604"/>
      <c r="DU75" s="604"/>
      <c r="DV75" s="604"/>
      <c r="DW75" s="604"/>
      <c r="DX75" s="604"/>
      <c r="DY75" s="604"/>
      <c r="DZ75" s="604"/>
      <c r="EA75" s="604"/>
      <c r="EB75" s="604"/>
      <c r="EC75" s="604"/>
      <c r="ED75" s="604"/>
      <c r="EE75" s="604"/>
      <c r="EF75" s="604"/>
      <c r="EG75" s="604"/>
      <c r="EH75" s="604"/>
      <c r="EI75" s="604"/>
      <c r="EJ75" s="604"/>
      <c r="EK75" s="604"/>
      <c r="EL75" s="604"/>
      <c r="EM75" s="604"/>
      <c r="EN75" s="604"/>
      <c r="EO75" s="15"/>
      <c r="EP75" s="15"/>
      <c r="EQ75" s="15"/>
      <c r="ER75" s="15"/>
      <c r="ES75" s="15"/>
      <c r="ET75" s="15"/>
      <c r="EU75" s="15"/>
      <c r="EV75" s="604"/>
      <c r="FR75" s="5"/>
    </row>
    <row r="76">
      <c r="A76" s="603"/>
      <c r="B76" s="603"/>
      <c r="D76" s="479"/>
      <c r="E76" s="479"/>
      <c r="F76" s="479"/>
      <c r="G76" s="479"/>
      <c r="H76" s="479"/>
      <c r="I76" s="479"/>
      <c r="DP76" s="604"/>
      <c r="DQ76" s="604"/>
      <c r="DR76" s="604"/>
      <c r="DS76" s="604"/>
      <c r="DT76" s="604"/>
      <c r="DU76" s="604"/>
      <c r="DV76" s="604"/>
      <c r="DW76" s="604"/>
      <c r="DX76" s="604"/>
      <c r="DY76" s="604"/>
      <c r="DZ76" s="604"/>
      <c r="EA76" s="604"/>
      <c r="EB76" s="604"/>
      <c r="EC76" s="604"/>
      <c r="ED76" s="604"/>
      <c r="EE76" s="604"/>
      <c r="EF76" s="604"/>
      <c r="EG76" s="604"/>
      <c r="EH76" s="604"/>
      <c r="EI76" s="604"/>
      <c r="EJ76" s="604"/>
      <c r="EK76" s="604"/>
      <c r="EL76" s="604"/>
      <c r="EM76" s="604"/>
      <c r="EN76" s="604"/>
      <c r="EO76" s="15"/>
      <c r="EP76" s="15"/>
      <c r="EQ76" s="15"/>
      <c r="ER76" s="15"/>
      <c r="ES76" s="15"/>
      <c r="ET76" s="15"/>
      <c r="EU76" s="15"/>
      <c r="EV76" s="604"/>
      <c r="FR76" s="5"/>
    </row>
    <row r="77">
      <c r="A77" s="603"/>
      <c r="B77" s="603"/>
      <c r="D77" s="479"/>
      <c r="E77" s="479"/>
      <c r="F77" s="479"/>
      <c r="G77" s="479"/>
      <c r="H77" s="479"/>
      <c r="I77" s="479"/>
      <c r="DP77" s="604"/>
      <c r="DQ77" s="604"/>
      <c r="DR77" s="604"/>
      <c r="DS77" s="604"/>
      <c r="DT77" s="604"/>
      <c r="DU77" s="604"/>
      <c r="DV77" s="604"/>
      <c r="DW77" s="604"/>
      <c r="DX77" s="604"/>
      <c r="DY77" s="604"/>
      <c r="DZ77" s="604"/>
      <c r="EA77" s="604"/>
      <c r="EB77" s="604"/>
      <c r="EC77" s="604"/>
      <c r="ED77" s="604"/>
      <c r="EE77" s="604"/>
      <c r="EF77" s="604"/>
      <c r="EG77" s="604"/>
      <c r="EH77" s="604"/>
      <c r="EI77" s="604"/>
      <c r="EJ77" s="604"/>
      <c r="EK77" s="604"/>
      <c r="EL77" s="604"/>
      <c r="EM77" s="604"/>
      <c r="EN77" s="604"/>
      <c r="EO77" s="15"/>
      <c r="EP77" s="15"/>
      <c r="EQ77" s="15"/>
      <c r="ER77" s="15"/>
      <c r="ES77" s="15"/>
      <c r="ET77" s="15"/>
      <c r="EU77" s="15"/>
      <c r="EV77" s="604"/>
      <c r="FR77" s="5"/>
    </row>
    <row r="78">
      <c r="A78" s="603"/>
      <c r="B78" s="603"/>
      <c r="D78" s="479"/>
      <c r="E78" s="479"/>
      <c r="F78" s="479"/>
      <c r="G78" s="479"/>
      <c r="H78" s="479"/>
      <c r="I78" s="479"/>
      <c r="DP78" s="604"/>
      <c r="DQ78" s="604"/>
      <c r="DR78" s="604"/>
      <c r="DS78" s="604"/>
      <c r="DT78" s="604"/>
      <c r="DU78" s="604"/>
      <c r="DV78" s="604"/>
      <c r="DW78" s="604"/>
      <c r="DX78" s="604"/>
      <c r="DY78" s="604"/>
      <c r="DZ78" s="604"/>
      <c r="EA78" s="604"/>
      <c r="EB78" s="604"/>
      <c r="EC78" s="604"/>
      <c r="ED78" s="604"/>
      <c r="EE78" s="604"/>
      <c r="EF78" s="604"/>
      <c r="EG78" s="604"/>
      <c r="EH78" s="604"/>
      <c r="EI78" s="604"/>
      <c r="EJ78" s="604"/>
      <c r="EK78" s="604"/>
      <c r="EL78" s="604"/>
      <c r="EM78" s="604"/>
      <c r="EN78" s="604"/>
      <c r="EO78" s="15"/>
      <c r="EP78" s="15"/>
      <c r="EQ78" s="15"/>
      <c r="ER78" s="15"/>
      <c r="ES78" s="15"/>
      <c r="ET78" s="15"/>
      <c r="EU78" s="15"/>
      <c r="EV78" s="604"/>
      <c r="FR78" s="5"/>
    </row>
    <row r="79">
      <c r="A79" s="603"/>
      <c r="B79" s="603"/>
      <c r="D79" s="479"/>
      <c r="E79" s="479"/>
      <c r="F79" s="479"/>
      <c r="G79" s="479"/>
      <c r="H79" s="479"/>
      <c r="I79" s="479"/>
      <c r="DP79" s="604"/>
      <c r="DQ79" s="604"/>
      <c r="DR79" s="604"/>
      <c r="DS79" s="604"/>
      <c r="DT79" s="604"/>
      <c r="DU79" s="604"/>
      <c r="DV79" s="604"/>
      <c r="DW79" s="604"/>
      <c r="DX79" s="604"/>
      <c r="DY79" s="604"/>
      <c r="DZ79" s="604"/>
      <c r="EA79" s="604"/>
      <c r="EB79" s="604"/>
      <c r="EC79" s="604"/>
      <c r="ED79" s="604"/>
      <c r="EE79" s="604"/>
      <c r="EF79" s="604"/>
      <c r="EG79" s="604"/>
      <c r="EH79" s="604"/>
      <c r="EI79" s="604"/>
      <c r="EJ79" s="604"/>
      <c r="EK79" s="604"/>
      <c r="EL79" s="604"/>
      <c r="EM79" s="604"/>
      <c r="EN79" s="604"/>
      <c r="EO79" s="15"/>
      <c r="EP79" s="15"/>
      <c r="EQ79" s="15"/>
      <c r="ER79" s="15"/>
      <c r="ES79" s="15"/>
      <c r="ET79" s="15"/>
      <c r="EU79" s="15"/>
      <c r="EV79" s="604"/>
      <c r="FR79" s="5"/>
    </row>
    <row r="80">
      <c r="A80" s="603"/>
      <c r="B80" s="603"/>
      <c r="D80" s="479"/>
      <c r="E80" s="479"/>
      <c r="F80" s="479"/>
      <c r="G80" s="479"/>
      <c r="H80" s="479"/>
      <c r="I80" s="479"/>
      <c r="DP80" s="604"/>
      <c r="DQ80" s="604"/>
      <c r="DR80" s="604"/>
      <c r="DS80" s="604"/>
      <c r="DT80" s="604"/>
      <c r="DU80" s="604"/>
      <c r="DV80" s="604"/>
      <c r="DW80" s="604"/>
      <c r="DX80" s="604"/>
      <c r="DY80" s="604"/>
      <c r="DZ80" s="604"/>
      <c r="EA80" s="604"/>
      <c r="EB80" s="604"/>
      <c r="EC80" s="604"/>
      <c r="ED80" s="604"/>
      <c r="EE80" s="604"/>
      <c r="EF80" s="604"/>
      <c r="EG80" s="604"/>
      <c r="EH80" s="604"/>
      <c r="EI80" s="604"/>
      <c r="EJ80" s="604"/>
      <c r="EK80" s="604"/>
      <c r="EL80" s="604"/>
      <c r="EM80" s="604"/>
      <c r="EN80" s="604"/>
      <c r="EO80" s="15"/>
      <c r="EP80" s="15"/>
      <c r="EQ80" s="15"/>
      <c r="ER80" s="15"/>
      <c r="ES80" s="15"/>
      <c r="ET80" s="15"/>
      <c r="EU80" s="15"/>
      <c r="EV80" s="604"/>
      <c r="FR80" s="5"/>
    </row>
    <row r="81">
      <c r="A81" s="603"/>
      <c r="B81" s="603"/>
      <c r="D81" s="479"/>
      <c r="E81" s="479"/>
      <c r="F81" s="479"/>
      <c r="G81" s="479"/>
      <c r="H81" s="479"/>
      <c r="I81" s="479"/>
      <c r="DP81" s="604"/>
      <c r="DQ81" s="604"/>
      <c r="DR81" s="604"/>
      <c r="DS81" s="604"/>
      <c r="DT81" s="604"/>
      <c r="DU81" s="604"/>
      <c r="DV81" s="604"/>
      <c r="DW81" s="604"/>
      <c r="DX81" s="604"/>
      <c r="DY81" s="604"/>
      <c r="DZ81" s="604"/>
      <c r="EA81" s="604"/>
      <c r="EB81" s="604"/>
      <c r="EC81" s="604"/>
      <c r="ED81" s="604"/>
      <c r="EE81" s="604"/>
      <c r="EF81" s="604"/>
      <c r="EG81" s="604"/>
      <c r="EH81" s="604"/>
      <c r="EI81" s="604"/>
      <c r="EJ81" s="604"/>
      <c r="EK81" s="604"/>
      <c r="EL81" s="604"/>
      <c r="EM81" s="604"/>
      <c r="EN81" s="604"/>
      <c r="EO81" s="15"/>
      <c r="EP81" s="15"/>
      <c r="EQ81" s="15"/>
      <c r="ER81" s="15"/>
      <c r="ES81" s="15"/>
      <c r="ET81" s="15"/>
      <c r="EU81" s="15"/>
      <c r="EV81" s="604"/>
      <c r="FR81" s="5"/>
    </row>
    <row r="82">
      <c r="A82" s="603"/>
      <c r="B82" s="603"/>
      <c r="D82" s="479"/>
      <c r="E82" s="479"/>
      <c r="F82" s="479"/>
      <c r="G82" s="479"/>
      <c r="H82" s="479"/>
      <c r="I82" s="479"/>
      <c r="DP82" s="604"/>
      <c r="DQ82" s="604"/>
      <c r="DR82" s="604"/>
      <c r="DS82" s="604"/>
      <c r="DT82" s="604"/>
      <c r="DU82" s="604"/>
      <c r="DV82" s="604"/>
      <c r="DW82" s="604"/>
      <c r="DX82" s="604"/>
      <c r="DY82" s="604"/>
      <c r="DZ82" s="604"/>
      <c r="EA82" s="604"/>
      <c r="EB82" s="604"/>
      <c r="EC82" s="604"/>
      <c r="ED82" s="604"/>
      <c r="EE82" s="604"/>
      <c r="EF82" s="604"/>
      <c r="EG82" s="604"/>
      <c r="EH82" s="604"/>
      <c r="EI82" s="604"/>
      <c r="EJ82" s="604"/>
      <c r="EK82" s="604"/>
      <c r="EL82" s="604"/>
      <c r="EM82" s="604"/>
      <c r="EN82" s="604"/>
      <c r="EO82" s="15"/>
      <c r="EP82" s="15"/>
      <c r="EQ82" s="15"/>
      <c r="ER82" s="15"/>
      <c r="ES82" s="15"/>
      <c r="ET82" s="15"/>
      <c r="EU82" s="15"/>
      <c r="EV82" s="604"/>
      <c r="FR82" s="5"/>
    </row>
    <row r="83">
      <c r="A83" s="603"/>
      <c r="B83" s="603"/>
      <c r="D83" s="479"/>
      <c r="E83" s="479"/>
      <c r="F83" s="479"/>
      <c r="G83" s="479"/>
      <c r="H83" s="479"/>
      <c r="I83" s="479"/>
      <c r="DP83" s="604"/>
      <c r="DQ83" s="604"/>
      <c r="DR83" s="604"/>
      <c r="DS83" s="604"/>
      <c r="DT83" s="604"/>
      <c r="DU83" s="604"/>
      <c r="DV83" s="604"/>
      <c r="DW83" s="604"/>
      <c r="DX83" s="604"/>
      <c r="DY83" s="604"/>
      <c r="DZ83" s="604"/>
      <c r="EA83" s="604"/>
      <c r="EB83" s="604"/>
      <c r="EC83" s="604"/>
      <c r="ED83" s="604"/>
      <c r="EE83" s="604"/>
      <c r="EF83" s="604"/>
      <c r="EG83" s="604"/>
      <c r="EH83" s="604"/>
      <c r="EI83" s="604"/>
      <c r="EJ83" s="604"/>
      <c r="EK83" s="604"/>
      <c r="EL83" s="604"/>
      <c r="EM83" s="604"/>
      <c r="EN83" s="604"/>
      <c r="EO83" s="15"/>
      <c r="EP83" s="15"/>
      <c r="EQ83" s="15"/>
      <c r="ER83" s="15"/>
      <c r="ES83" s="15"/>
      <c r="ET83" s="15"/>
      <c r="EU83" s="15"/>
      <c r="EV83" s="604"/>
      <c r="FR83" s="5"/>
    </row>
    <row r="84">
      <c r="A84" s="603"/>
      <c r="B84" s="603"/>
      <c r="D84" s="479"/>
      <c r="E84" s="479"/>
      <c r="F84" s="479"/>
      <c r="G84" s="479"/>
      <c r="H84" s="479"/>
      <c r="I84" s="479"/>
      <c r="DP84" s="604"/>
      <c r="DQ84" s="604"/>
      <c r="DR84" s="604"/>
      <c r="DS84" s="604"/>
      <c r="DT84" s="604"/>
      <c r="DU84" s="604"/>
      <c r="DV84" s="604"/>
      <c r="DW84" s="604"/>
      <c r="DX84" s="604"/>
      <c r="DY84" s="604"/>
      <c r="DZ84" s="604"/>
      <c r="EA84" s="604"/>
      <c r="EB84" s="604"/>
      <c r="EC84" s="604"/>
      <c r="ED84" s="604"/>
      <c r="EE84" s="604"/>
      <c r="EF84" s="604"/>
      <c r="EG84" s="604"/>
      <c r="EH84" s="604"/>
      <c r="EI84" s="604"/>
      <c r="EJ84" s="604"/>
      <c r="EK84" s="604"/>
      <c r="EL84" s="604"/>
      <c r="EM84" s="604"/>
      <c r="EN84" s="604"/>
      <c r="EO84" s="15"/>
      <c r="EP84" s="15"/>
      <c r="EQ84" s="15"/>
      <c r="ER84" s="15"/>
      <c r="ES84" s="15"/>
      <c r="ET84" s="15"/>
      <c r="EU84" s="15"/>
      <c r="EV84" s="604"/>
      <c r="FR84" s="5"/>
    </row>
    <row r="85">
      <c r="A85" s="603"/>
      <c r="B85" s="603"/>
      <c r="D85" s="479"/>
      <c r="E85" s="479"/>
      <c r="F85" s="479"/>
      <c r="G85" s="479"/>
      <c r="H85" s="479"/>
      <c r="I85" s="479"/>
      <c r="DP85" s="604"/>
      <c r="DQ85" s="604"/>
      <c r="DR85" s="604"/>
      <c r="DS85" s="604"/>
      <c r="DT85" s="604"/>
      <c r="DU85" s="604"/>
      <c r="DV85" s="604"/>
      <c r="DW85" s="604"/>
      <c r="DX85" s="604"/>
      <c r="DY85" s="604"/>
      <c r="DZ85" s="604"/>
      <c r="EA85" s="604"/>
      <c r="EB85" s="604"/>
      <c r="EC85" s="604"/>
      <c r="ED85" s="604"/>
      <c r="EE85" s="604"/>
      <c r="EF85" s="604"/>
      <c r="EG85" s="604"/>
      <c r="EH85" s="604"/>
      <c r="EI85" s="604"/>
      <c r="EJ85" s="604"/>
      <c r="EK85" s="604"/>
      <c r="EL85" s="604"/>
      <c r="EM85" s="604"/>
      <c r="EN85" s="604"/>
      <c r="EO85" s="15"/>
      <c r="EP85" s="15"/>
      <c r="EQ85" s="15"/>
      <c r="ER85" s="15"/>
      <c r="ES85" s="15"/>
      <c r="ET85" s="15"/>
      <c r="EU85" s="15"/>
      <c r="EV85" s="604"/>
      <c r="FR85" s="5"/>
    </row>
    <row r="86">
      <c r="A86" s="603"/>
      <c r="B86" s="603"/>
      <c r="D86" s="479"/>
      <c r="E86" s="479"/>
      <c r="F86" s="479"/>
      <c r="G86" s="479"/>
      <c r="H86" s="479"/>
      <c r="I86" s="479"/>
      <c r="DP86" s="604"/>
      <c r="DQ86" s="604"/>
      <c r="DR86" s="604"/>
      <c r="DS86" s="604"/>
      <c r="DT86" s="604"/>
      <c r="DU86" s="604"/>
      <c r="DV86" s="604"/>
      <c r="DW86" s="604"/>
      <c r="DX86" s="604"/>
      <c r="DY86" s="604"/>
      <c r="DZ86" s="604"/>
      <c r="EA86" s="604"/>
      <c r="EB86" s="604"/>
      <c r="EC86" s="604"/>
      <c r="ED86" s="604"/>
      <c r="EE86" s="604"/>
      <c r="EF86" s="604"/>
      <c r="EG86" s="604"/>
      <c r="EH86" s="604"/>
      <c r="EI86" s="604"/>
      <c r="EJ86" s="604"/>
      <c r="EK86" s="604"/>
      <c r="EL86" s="604"/>
      <c r="EM86" s="604"/>
      <c r="EN86" s="604"/>
      <c r="EO86" s="15"/>
      <c r="EP86" s="15"/>
      <c r="EQ86" s="15"/>
      <c r="ER86" s="15"/>
      <c r="ES86" s="15"/>
      <c r="ET86" s="15"/>
      <c r="EU86" s="15"/>
      <c r="EV86" s="604"/>
      <c r="FR86" s="5"/>
    </row>
    <row r="87">
      <c r="A87" s="603"/>
      <c r="B87" s="603"/>
      <c r="D87" s="479"/>
      <c r="E87" s="479"/>
      <c r="F87" s="479"/>
      <c r="G87" s="479"/>
      <c r="H87" s="479"/>
      <c r="I87" s="479"/>
      <c r="DP87" s="604"/>
      <c r="DQ87" s="604"/>
      <c r="DR87" s="604"/>
      <c r="DS87" s="604"/>
      <c r="DT87" s="604"/>
      <c r="DU87" s="604"/>
      <c r="DV87" s="604"/>
      <c r="DW87" s="604"/>
      <c r="DX87" s="604"/>
      <c r="DY87" s="604"/>
      <c r="DZ87" s="604"/>
      <c r="EA87" s="604"/>
      <c r="EB87" s="604"/>
      <c r="EC87" s="604"/>
      <c r="ED87" s="604"/>
      <c r="EE87" s="604"/>
      <c r="EF87" s="604"/>
      <c r="EG87" s="604"/>
      <c r="EH87" s="604"/>
      <c r="EI87" s="604"/>
      <c r="EJ87" s="604"/>
      <c r="EK87" s="604"/>
      <c r="EL87" s="604"/>
      <c r="EM87" s="604"/>
      <c r="EN87" s="604"/>
      <c r="EO87" s="15"/>
      <c r="EP87" s="15"/>
      <c r="EQ87" s="15"/>
      <c r="ER87" s="15"/>
      <c r="ES87" s="15"/>
      <c r="ET87" s="15"/>
      <c r="EU87" s="15"/>
      <c r="EV87" s="604"/>
      <c r="FR87" s="5"/>
    </row>
    <row r="88">
      <c r="A88" s="603"/>
      <c r="B88" s="603"/>
      <c r="I88" s="479"/>
      <c r="DP88" s="604"/>
      <c r="DQ88" s="604"/>
      <c r="DR88" s="604"/>
      <c r="DS88" s="604"/>
      <c r="DT88" s="604"/>
      <c r="DU88" s="604"/>
      <c r="DV88" s="604"/>
      <c r="DW88" s="604"/>
      <c r="DX88" s="604"/>
      <c r="DY88" s="604"/>
      <c r="DZ88" s="604"/>
      <c r="EA88" s="604"/>
      <c r="EB88" s="604"/>
      <c r="EC88" s="604"/>
      <c r="ED88" s="604"/>
      <c r="EE88" s="604"/>
      <c r="EF88" s="604"/>
      <c r="EG88" s="604"/>
      <c r="EH88" s="604"/>
      <c r="EI88" s="604"/>
      <c r="EJ88" s="604"/>
      <c r="EK88" s="604"/>
      <c r="EL88" s="604"/>
      <c r="EM88" s="604"/>
      <c r="EN88" s="604"/>
      <c r="EO88" s="15"/>
      <c r="EP88" s="15"/>
      <c r="EQ88" s="15"/>
      <c r="ER88" s="15"/>
      <c r="ES88" s="15"/>
      <c r="ET88" s="15"/>
      <c r="EU88" s="15"/>
      <c r="EV88" s="604"/>
      <c r="FR88" s="5"/>
    </row>
    <row r="89">
      <c r="A89" s="603"/>
      <c r="B89" s="603"/>
      <c r="I89" s="479"/>
      <c r="DP89" s="604"/>
      <c r="DQ89" s="604"/>
      <c r="DR89" s="604"/>
      <c r="DS89" s="604"/>
      <c r="DT89" s="604"/>
      <c r="DU89" s="604"/>
      <c r="DV89" s="604"/>
      <c r="DW89" s="604"/>
      <c r="DX89" s="604"/>
      <c r="DY89" s="604"/>
      <c r="DZ89" s="604"/>
      <c r="EA89" s="604"/>
      <c r="EB89" s="604"/>
      <c r="EC89" s="604"/>
      <c r="ED89" s="604"/>
      <c r="EE89" s="604"/>
      <c r="EF89" s="604"/>
      <c r="EG89" s="604"/>
      <c r="EH89" s="604"/>
      <c r="EI89" s="604"/>
      <c r="EJ89" s="604"/>
      <c r="EK89" s="604"/>
      <c r="EL89" s="604"/>
      <c r="EM89" s="604"/>
      <c r="EN89" s="604"/>
      <c r="EO89" s="15"/>
      <c r="EP89" s="15"/>
      <c r="EQ89" s="15"/>
      <c r="ER89" s="15"/>
      <c r="ES89" s="15"/>
      <c r="ET89" s="15"/>
      <c r="EU89" s="15"/>
      <c r="EV89" s="604"/>
      <c r="FR89" s="5"/>
    </row>
    <row r="90">
      <c r="A90" s="603"/>
      <c r="B90" s="603"/>
      <c r="I90" s="479"/>
      <c r="DP90" s="604"/>
      <c r="DQ90" s="604"/>
      <c r="DR90" s="604"/>
      <c r="DS90" s="604"/>
      <c r="DT90" s="604"/>
      <c r="DU90" s="604"/>
      <c r="DV90" s="604"/>
      <c r="DW90" s="604"/>
      <c r="DX90" s="604"/>
      <c r="DY90" s="604"/>
      <c r="DZ90" s="604"/>
      <c r="EA90" s="604"/>
      <c r="EB90" s="604"/>
      <c r="EC90" s="604"/>
      <c r="ED90" s="604"/>
      <c r="EE90" s="604"/>
      <c r="EF90" s="604"/>
      <c r="EG90" s="604"/>
      <c r="EH90" s="604"/>
      <c r="EI90" s="604"/>
      <c r="EJ90" s="604"/>
      <c r="EK90" s="604"/>
      <c r="EL90" s="604"/>
      <c r="EM90" s="604"/>
      <c r="EN90" s="604"/>
      <c r="EO90" s="15"/>
      <c r="EP90" s="15"/>
      <c r="EQ90" s="15"/>
      <c r="ER90" s="15"/>
      <c r="ES90" s="15"/>
      <c r="ET90" s="15"/>
      <c r="EU90" s="15"/>
      <c r="EV90" s="604"/>
      <c r="FR90" s="5"/>
    </row>
    <row r="91">
      <c r="A91" s="603"/>
      <c r="B91" s="603"/>
      <c r="I91" s="479"/>
      <c r="DP91" s="604"/>
      <c r="DQ91" s="604"/>
      <c r="DR91" s="604"/>
      <c r="DS91" s="604"/>
      <c r="DT91" s="604"/>
      <c r="DU91" s="604"/>
      <c r="DV91" s="604"/>
      <c r="DW91" s="604"/>
      <c r="DX91" s="604"/>
      <c r="DY91" s="604"/>
      <c r="DZ91" s="604"/>
      <c r="EA91" s="604"/>
      <c r="EB91" s="604"/>
      <c r="EC91" s="604"/>
      <c r="ED91" s="604"/>
      <c r="EE91" s="604"/>
      <c r="EF91" s="604"/>
      <c r="EG91" s="604"/>
      <c r="EH91" s="604"/>
      <c r="EI91" s="604"/>
      <c r="EJ91" s="604"/>
      <c r="EK91" s="604"/>
      <c r="EL91" s="604"/>
      <c r="EM91" s="604"/>
      <c r="EN91" s="604"/>
      <c r="EO91" s="15"/>
      <c r="EP91" s="15"/>
      <c r="EQ91" s="15"/>
      <c r="ER91" s="15"/>
      <c r="ES91" s="15"/>
      <c r="ET91" s="15"/>
      <c r="EU91" s="15"/>
      <c r="EV91" s="604"/>
      <c r="FR91" s="5"/>
    </row>
    <row r="92">
      <c r="A92" s="603"/>
      <c r="B92" s="603"/>
      <c r="I92" s="479"/>
      <c r="DP92" s="604"/>
      <c r="DQ92" s="604"/>
      <c r="DR92" s="604"/>
      <c r="DS92" s="604"/>
      <c r="DT92" s="604"/>
      <c r="DU92" s="604"/>
      <c r="DV92" s="604"/>
      <c r="DW92" s="604"/>
      <c r="DX92" s="604"/>
      <c r="DY92" s="604"/>
      <c r="DZ92" s="604"/>
      <c r="EA92" s="604"/>
      <c r="EB92" s="604"/>
      <c r="EC92" s="604"/>
      <c r="ED92" s="604"/>
      <c r="EE92" s="604"/>
      <c r="EF92" s="604"/>
      <c r="EG92" s="604"/>
      <c r="EH92" s="604"/>
      <c r="EI92" s="604"/>
      <c r="EJ92" s="604"/>
      <c r="EK92" s="604"/>
      <c r="EL92" s="604"/>
      <c r="EM92" s="604"/>
      <c r="EN92" s="604"/>
      <c r="EO92" s="15"/>
      <c r="EP92" s="15"/>
      <c r="EQ92" s="15"/>
      <c r="ER92" s="15"/>
      <c r="ES92" s="15"/>
      <c r="ET92" s="15"/>
      <c r="EU92" s="15"/>
      <c r="EV92" s="604"/>
      <c r="FR92" s="5"/>
    </row>
    <row r="93">
      <c r="A93" s="603"/>
      <c r="B93" s="603"/>
      <c r="I93" s="479"/>
      <c r="DP93" s="604"/>
      <c r="DQ93" s="604"/>
      <c r="DR93" s="604"/>
      <c r="DS93" s="604"/>
      <c r="DT93" s="604"/>
      <c r="DU93" s="604"/>
      <c r="DV93" s="604"/>
      <c r="DW93" s="604"/>
      <c r="DX93" s="604"/>
      <c r="DY93" s="604"/>
      <c r="DZ93" s="604"/>
      <c r="EA93" s="604"/>
      <c r="EB93" s="604"/>
      <c r="EC93" s="604"/>
      <c r="ED93" s="604"/>
      <c r="EE93" s="604"/>
      <c r="EF93" s="604"/>
      <c r="EG93" s="604"/>
      <c r="EH93" s="604"/>
      <c r="EI93" s="604"/>
      <c r="EJ93" s="604"/>
      <c r="EK93" s="604"/>
      <c r="EL93" s="604"/>
      <c r="EM93" s="604"/>
      <c r="EN93" s="604"/>
      <c r="EO93" s="15"/>
      <c r="EP93" s="15"/>
      <c r="EQ93" s="15"/>
      <c r="ER93" s="15"/>
      <c r="ES93" s="15"/>
      <c r="ET93" s="15"/>
      <c r="EU93" s="15"/>
      <c r="EV93" s="604"/>
      <c r="FR93" s="5"/>
    </row>
    <row r="94">
      <c r="A94" s="603"/>
      <c r="B94" s="603"/>
      <c r="I94" s="479"/>
      <c r="DP94" s="604"/>
      <c r="DQ94" s="604"/>
      <c r="DR94" s="604"/>
      <c r="DS94" s="604"/>
      <c r="DT94" s="604"/>
      <c r="DU94" s="604"/>
      <c r="DV94" s="604"/>
      <c r="DW94" s="604"/>
      <c r="DX94" s="604"/>
      <c r="DY94" s="604"/>
      <c r="DZ94" s="604"/>
      <c r="EA94" s="604"/>
      <c r="EB94" s="604"/>
      <c r="EC94" s="604"/>
      <c r="ED94" s="604"/>
      <c r="EE94" s="604"/>
      <c r="EF94" s="604"/>
      <c r="EG94" s="604"/>
      <c r="EH94" s="604"/>
      <c r="EI94" s="604"/>
      <c r="EJ94" s="604"/>
      <c r="EK94" s="604"/>
      <c r="EL94" s="604"/>
      <c r="EM94" s="604"/>
      <c r="EN94" s="604"/>
      <c r="EO94" s="15"/>
      <c r="EP94" s="15"/>
      <c r="EQ94" s="15"/>
      <c r="ER94" s="15"/>
      <c r="ES94" s="15"/>
      <c r="ET94" s="15"/>
      <c r="EU94" s="15"/>
      <c r="EV94" s="604"/>
      <c r="FR94" s="5"/>
    </row>
    <row r="95">
      <c r="A95" s="603"/>
      <c r="B95" s="603"/>
      <c r="I95" s="479"/>
      <c r="DP95" s="604"/>
      <c r="DQ95" s="604"/>
      <c r="DR95" s="604"/>
      <c r="DS95" s="604"/>
      <c r="DT95" s="604"/>
      <c r="DU95" s="604"/>
      <c r="DV95" s="604"/>
      <c r="DW95" s="604"/>
      <c r="DX95" s="604"/>
      <c r="DY95" s="604"/>
      <c r="DZ95" s="604"/>
      <c r="EA95" s="604"/>
      <c r="EB95" s="604"/>
      <c r="EC95" s="604"/>
      <c r="ED95" s="604"/>
      <c r="EE95" s="604"/>
      <c r="EF95" s="604"/>
      <c r="EG95" s="604"/>
      <c r="EH95" s="604"/>
      <c r="EI95" s="604"/>
      <c r="EJ95" s="604"/>
      <c r="EK95" s="604"/>
      <c r="EL95" s="604"/>
      <c r="EM95" s="604"/>
      <c r="EN95" s="604"/>
      <c r="EO95" s="15"/>
      <c r="EP95" s="15"/>
      <c r="EQ95" s="15"/>
      <c r="ER95" s="15"/>
      <c r="ES95" s="15"/>
      <c r="ET95" s="15"/>
      <c r="EU95" s="15"/>
      <c r="EV95" s="604"/>
      <c r="FR95" s="5"/>
    </row>
    <row r="96">
      <c r="A96" s="603"/>
      <c r="B96" s="603"/>
      <c r="I96" s="479"/>
      <c r="DP96" s="604"/>
      <c r="DQ96" s="604"/>
      <c r="DR96" s="604"/>
      <c r="DS96" s="604"/>
      <c r="DT96" s="604"/>
      <c r="DU96" s="604"/>
      <c r="DV96" s="604"/>
      <c r="DW96" s="604"/>
      <c r="DX96" s="604"/>
      <c r="DY96" s="604"/>
      <c r="DZ96" s="604"/>
      <c r="EA96" s="604"/>
      <c r="EB96" s="604"/>
      <c r="EC96" s="604"/>
      <c r="ED96" s="604"/>
      <c r="EE96" s="604"/>
      <c r="EF96" s="604"/>
      <c r="EG96" s="604"/>
      <c r="EH96" s="604"/>
      <c r="EI96" s="604"/>
      <c r="EJ96" s="604"/>
      <c r="EK96" s="604"/>
      <c r="EL96" s="604"/>
      <c r="EM96" s="604"/>
      <c r="EN96" s="604"/>
      <c r="EO96" s="15"/>
      <c r="EP96" s="15"/>
      <c r="EQ96" s="15"/>
      <c r="ER96" s="15"/>
      <c r="ES96" s="15"/>
      <c r="ET96" s="15"/>
      <c r="EU96" s="15"/>
      <c r="EV96" s="604"/>
      <c r="FR96" s="5"/>
    </row>
    <row r="97">
      <c r="A97" s="603"/>
      <c r="B97" s="603"/>
      <c r="I97" s="479"/>
      <c r="DP97" s="604"/>
      <c r="DQ97" s="604"/>
      <c r="DR97" s="604"/>
      <c r="DS97" s="604"/>
      <c r="DT97" s="604"/>
      <c r="DU97" s="604"/>
      <c r="DV97" s="604"/>
      <c r="DW97" s="604"/>
      <c r="DX97" s="604"/>
      <c r="DY97" s="604"/>
      <c r="DZ97" s="604"/>
      <c r="EA97" s="604"/>
      <c r="EB97" s="604"/>
      <c r="EC97" s="604"/>
      <c r="ED97" s="604"/>
      <c r="EE97" s="604"/>
      <c r="EF97" s="604"/>
      <c r="EG97" s="604"/>
      <c r="EH97" s="604"/>
      <c r="EI97" s="604"/>
      <c r="EJ97" s="604"/>
      <c r="EK97" s="604"/>
      <c r="EL97" s="604"/>
      <c r="EM97" s="604"/>
      <c r="EN97" s="604"/>
      <c r="EO97" s="15"/>
      <c r="EP97" s="15"/>
      <c r="EQ97" s="15"/>
      <c r="ER97" s="15"/>
      <c r="ES97" s="15"/>
      <c r="ET97" s="15"/>
      <c r="EU97" s="15"/>
      <c r="EV97" s="604"/>
      <c r="FR97" s="5"/>
    </row>
    <row r="98">
      <c r="A98" s="603"/>
      <c r="B98" s="603"/>
      <c r="I98" s="479"/>
      <c r="DP98" s="604"/>
      <c r="DQ98" s="604"/>
      <c r="DR98" s="604"/>
      <c r="DS98" s="604"/>
      <c r="DT98" s="604"/>
      <c r="DU98" s="604"/>
      <c r="DV98" s="604"/>
      <c r="DW98" s="604"/>
      <c r="DX98" s="604"/>
      <c r="DY98" s="604"/>
      <c r="DZ98" s="604"/>
      <c r="EA98" s="604"/>
      <c r="EB98" s="604"/>
      <c r="EC98" s="604"/>
      <c r="ED98" s="604"/>
      <c r="EE98" s="604"/>
      <c r="EF98" s="604"/>
      <c r="EG98" s="604"/>
      <c r="EH98" s="604"/>
      <c r="EI98" s="604"/>
      <c r="EJ98" s="604"/>
      <c r="EK98" s="604"/>
      <c r="EL98" s="604"/>
      <c r="EM98" s="604"/>
      <c r="EN98" s="604"/>
      <c r="EO98" s="15"/>
      <c r="EP98" s="15"/>
      <c r="EQ98" s="15"/>
      <c r="ER98" s="15"/>
      <c r="ES98" s="15"/>
      <c r="ET98" s="15"/>
      <c r="EU98" s="15"/>
      <c r="EV98" s="604"/>
      <c r="FR98" s="5"/>
    </row>
    <row r="99">
      <c r="A99" s="603"/>
      <c r="B99" s="603"/>
      <c r="I99" s="479"/>
      <c r="DP99" s="604"/>
      <c r="DQ99" s="604"/>
      <c r="DR99" s="604"/>
      <c r="DS99" s="604"/>
      <c r="DT99" s="604"/>
      <c r="DU99" s="604"/>
      <c r="DV99" s="604"/>
      <c r="DW99" s="604"/>
      <c r="DX99" s="604"/>
      <c r="DY99" s="604"/>
      <c r="DZ99" s="604"/>
      <c r="EA99" s="604"/>
      <c r="EB99" s="604"/>
      <c r="EC99" s="604"/>
      <c r="ED99" s="604"/>
      <c r="EE99" s="604"/>
      <c r="EF99" s="604"/>
      <c r="EG99" s="604"/>
      <c r="EH99" s="604"/>
      <c r="EI99" s="604"/>
      <c r="EJ99" s="604"/>
      <c r="EK99" s="604"/>
      <c r="EL99" s="604"/>
      <c r="EM99" s="604"/>
      <c r="EN99" s="604"/>
      <c r="EO99" s="15"/>
      <c r="EP99" s="15"/>
      <c r="EQ99" s="15"/>
      <c r="ER99" s="15"/>
      <c r="ES99" s="15"/>
      <c r="ET99" s="15"/>
      <c r="EU99" s="15"/>
      <c r="EV99" s="604"/>
      <c r="FR99" s="5"/>
    </row>
    <row r="100">
      <c r="A100" s="603"/>
      <c r="B100" s="603"/>
      <c r="I100" s="479"/>
      <c r="DP100" s="604"/>
      <c r="DQ100" s="604"/>
      <c r="DR100" s="604"/>
      <c r="DS100" s="604"/>
      <c r="DT100" s="604"/>
      <c r="DU100" s="604"/>
      <c r="DV100" s="604"/>
      <c r="DW100" s="604"/>
      <c r="DX100" s="604"/>
      <c r="DY100" s="604"/>
      <c r="DZ100" s="604"/>
      <c r="EA100" s="604"/>
      <c r="EB100" s="604"/>
      <c r="EC100" s="604"/>
      <c r="ED100" s="604"/>
      <c r="EE100" s="604"/>
      <c r="EF100" s="604"/>
      <c r="EG100" s="604"/>
      <c r="EH100" s="604"/>
      <c r="EI100" s="604"/>
      <c r="EJ100" s="604"/>
      <c r="EK100" s="604"/>
      <c r="EL100" s="604"/>
      <c r="EM100" s="604"/>
      <c r="EN100" s="604"/>
      <c r="EO100" s="15"/>
      <c r="EP100" s="15"/>
      <c r="EQ100" s="15"/>
      <c r="ER100" s="15"/>
      <c r="ES100" s="15"/>
      <c r="ET100" s="15"/>
      <c r="EU100" s="15"/>
      <c r="EV100" s="604"/>
      <c r="FR100" s="5"/>
    </row>
    <row r="101">
      <c r="A101" s="603"/>
      <c r="B101" s="603"/>
      <c r="I101" s="479"/>
      <c r="DP101" s="604"/>
      <c r="DQ101" s="604"/>
      <c r="DR101" s="604"/>
      <c r="DS101" s="604"/>
      <c r="DT101" s="604"/>
      <c r="DU101" s="604"/>
      <c r="DV101" s="604"/>
      <c r="DW101" s="604"/>
      <c r="DX101" s="604"/>
      <c r="DY101" s="604"/>
      <c r="DZ101" s="604"/>
      <c r="EA101" s="604"/>
      <c r="EB101" s="604"/>
      <c r="EC101" s="604"/>
      <c r="ED101" s="604"/>
      <c r="EE101" s="604"/>
      <c r="EF101" s="604"/>
      <c r="EG101" s="604"/>
      <c r="EH101" s="604"/>
      <c r="EI101" s="604"/>
      <c r="EJ101" s="604"/>
      <c r="EK101" s="604"/>
      <c r="EL101" s="604"/>
      <c r="EM101" s="604"/>
      <c r="EN101" s="604"/>
      <c r="EO101" s="15"/>
      <c r="EP101" s="15"/>
      <c r="EQ101" s="15"/>
      <c r="ER101" s="15"/>
      <c r="ES101" s="15"/>
      <c r="ET101" s="15"/>
      <c r="EU101" s="15"/>
      <c r="EV101" s="604"/>
      <c r="FR101" s="5"/>
    </row>
    <row r="102">
      <c r="A102" s="603"/>
      <c r="B102" s="603"/>
      <c r="I102" s="479"/>
      <c r="DP102" s="604"/>
      <c r="DQ102" s="604"/>
      <c r="DR102" s="604"/>
      <c r="DS102" s="604"/>
      <c r="DT102" s="604"/>
      <c r="DU102" s="604"/>
      <c r="DV102" s="604"/>
      <c r="DW102" s="604"/>
      <c r="DX102" s="604"/>
      <c r="DY102" s="604"/>
      <c r="DZ102" s="604"/>
      <c r="EA102" s="604"/>
      <c r="EB102" s="604"/>
      <c r="EC102" s="604"/>
      <c r="ED102" s="604"/>
      <c r="EE102" s="604"/>
      <c r="EF102" s="604"/>
      <c r="EG102" s="604"/>
      <c r="EH102" s="604"/>
      <c r="EI102" s="604"/>
      <c r="EJ102" s="604"/>
      <c r="EK102" s="604"/>
      <c r="EL102" s="604"/>
      <c r="EM102" s="604"/>
      <c r="EN102" s="604"/>
      <c r="EO102" s="15"/>
      <c r="EP102" s="15"/>
      <c r="EQ102" s="15"/>
      <c r="ER102" s="15"/>
      <c r="ES102" s="15"/>
      <c r="ET102" s="15"/>
      <c r="EU102" s="15"/>
      <c r="EV102" s="604"/>
      <c r="FR102" s="5"/>
    </row>
    <row r="103">
      <c r="A103" s="603"/>
      <c r="B103" s="603"/>
      <c r="I103" s="479"/>
      <c r="DP103" s="604"/>
      <c r="DQ103" s="604"/>
      <c r="DR103" s="604"/>
      <c r="DS103" s="604"/>
      <c r="DT103" s="604"/>
      <c r="DU103" s="604"/>
      <c r="DV103" s="604"/>
      <c r="DW103" s="604"/>
      <c r="DX103" s="604"/>
      <c r="DY103" s="604"/>
      <c r="DZ103" s="604"/>
      <c r="EA103" s="604"/>
      <c r="EB103" s="604"/>
      <c r="EC103" s="604"/>
      <c r="ED103" s="604"/>
      <c r="EE103" s="604"/>
      <c r="EF103" s="604"/>
      <c r="EG103" s="604"/>
      <c r="EH103" s="604"/>
      <c r="EI103" s="604"/>
      <c r="EJ103" s="604"/>
      <c r="EK103" s="604"/>
      <c r="EL103" s="604"/>
      <c r="EM103" s="604"/>
      <c r="EN103" s="604"/>
      <c r="EO103" s="15"/>
      <c r="EP103" s="15"/>
      <c r="EQ103" s="15"/>
      <c r="ER103" s="15"/>
      <c r="ES103" s="15"/>
      <c r="ET103" s="15"/>
      <c r="EU103" s="15"/>
      <c r="EV103" s="604"/>
      <c r="FR103" s="5"/>
    </row>
    <row r="104">
      <c r="A104" s="603"/>
      <c r="B104" s="603"/>
      <c r="I104" s="479"/>
      <c r="DP104" s="604"/>
      <c r="DQ104" s="604"/>
      <c r="DR104" s="604"/>
      <c r="DS104" s="604"/>
      <c r="DT104" s="604"/>
      <c r="DU104" s="604"/>
      <c r="DV104" s="604"/>
      <c r="DW104" s="604"/>
      <c r="DX104" s="604"/>
      <c r="DY104" s="604"/>
      <c r="DZ104" s="604"/>
      <c r="EA104" s="604"/>
      <c r="EB104" s="604"/>
      <c r="EC104" s="604"/>
      <c r="ED104" s="604"/>
      <c r="EE104" s="604"/>
      <c r="EF104" s="604"/>
      <c r="EG104" s="604"/>
      <c r="EH104" s="604"/>
      <c r="EI104" s="604"/>
      <c r="EJ104" s="604"/>
      <c r="EK104" s="604"/>
      <c r="EL104" s="604"/>
      <c r="EM104" s="604"/>
      <c r="EN104" s="604"/>
      <c r="EO104" s="15"/>
      <c r="EP104" s="15"/>
      <c r="EQ104" s="15"/>
      <c r="ER104" s="15"/>
      <c r="ES104" s="15"/>
      <c r="ET104" s="15"/>
      <c r="EU104" s="15"/>
      <c r="EV104" s="604"/>
      <c r="FR104" s="5"/>
    </row>
    <row r="105">
      <c r="A105" s="603"/>
      <c r="B105" s="603"/>
      <c r="I105" s="479"/>
      <c r="DP105" s="604"/>
      <c r="DQ105" s="604"/>
      <c r="DR105" s="604"/>
      <c r="DS105" s="604"/>
      <c r="DT105" s="604"/>
      <c r="DU105" s="604"/>
      <c r="DV105" s="604"/>
      <c r="DW105" s="604"/>
      <c r="DX105" s="604"/>
      <c r="DY105" s="604"/>
      <c r="DZ105" s="604"/>
      <c r="EA105" s="604"/>
      <c r="EB105" s="604"/>
      <c r="EC105" s="604"/>
      <c r="ED105" s="604"/>
      <c r="EE105" s="604"/>
      <c r="EF105" s="604"/>
      <c r="EG105" s="604"/>
      <c r="EH105" s="604"/>
      <c r="EI105" s="604"/>
      <c r="EJ105" s="604"/>
      <c r="EK105" s="604"/>
      <c r="EL105" s="604"/>
      <c r="EM105" s="604"/>
      <c r="EN105" s="604"/>
      <c r="EO105" s="15"/>
      <c r="EP105" s="15"/>
      <c r="EQ105" s="15"/>
      <c r="ER105" s="15"/>
      <c r="ES105" s="15"/>
      <c r="ET105" s="15"/>
      <c r="EU105" s="15"/>
      <c r="EV105" s="604"/>
      <c r="FR105" s="5"/>
    </row>
    <row r="106">
      <c r="A106" s="603"/>
      <c r="B106" s="603"/>
      <c r="I106" s="479"/>
      <c r="DP106" s="604"/>
      <c r="DQ106" s="604"/>
      <c r="DR106" s="604"/>
      <c r="DS106" s="604"/>
      <c r="DT106" s="604"/>
      <c r="DU106" s="604"/>
      <c r="DV106" s="604"/>
      <c r="DW106" s="604"/>
      <c r="DX106" s="604"/>
      <c r="DY106" s="604"/>
      <c r="DZ106" s="604"/>
      <c r="EA106" s="604"/>
      <c r="EB106" s="604"/>
      <c r="EC106" s="604"/>
      <c r="ED106" s="604"/>
      <c r="EE106" s="604"/>
      <c r="EF106" s="604"/>
      <c r="EG106" s="604"/>
      <c r="EH106" s="604"/>
      <c r="EI106" s="604"/>
      <c r="EJ106" s="604"/>
      <c r="EK106" s="604"/>
      <c r="EL106" s="604"/>
      <c r="EM106" s="604"/>
      <c r="EN106" s="604"/>
      <c r="EO106" s="15"/>
      <c r="EP106" s="15"/>
      <c r="EQ106" s="15"/>
      <c r="ER106" s="15"/>
      <c r="ES106" s="15"/>
      <c r="ET106" s="15"/>
      <c r="EU106" s="15"/>
      <c r="EV106" s="604"/>
      <c r="FR106" s="5"/>
    </row>
    <row r="107">
      <c r="A107" s="603"/>
      <c r="B107" s="603"/>
      <c r="I107" s="479"/>
      <c r="DP107" s="604"/>
      <c r="DQ107" s="604"/>
      <c r="DR107" s="604"/>
      <c r="DS107" s="604"/>
      <c r="DT107" s="604"/>
      <c r="DU107" s="604"/>
      <c r="DV107" s="604"/>
      <c r="DW107" s="604"/>
      <c r="DX107" s="604"/>
      <c r="DY107" s="604"/>
      <c r="DZ107" s="604"/>
      <c r="EA107" s="604"/>
      <c r="EB107" s="604"/>
      <c r="EC107" s="604"/>
      <c r="ED107" s="604"/>
      <c r="EE107" s="604"/>
      <c r="EF107" s="604"/>
      <c r="EG107" s="604"/>
      <c r="EH107" s="604"/>
      <c r="EI107" s="604"/>
      <c r="EJ107" s="604"/>
      <c r="EK107" s="604"/>
      <c r="EL107" s="604"/>
      <c r="EM107" s="604"/>
      <c r="EN107" s="604"/>
      <c r="EO107" s="15"/>
      <c r="EP107" s="15"/>
      <c r="EQ107" s="15"/>
      <c r="ER107" s="15"/>
      <c r="ES107" s="15"/>
      <c r="ET107" s="15"/>
      <c r="EU107" s="15"/>
      <c r="EV107" s="604"/>
      <c r="FR107" s="5"/>
    </row>
    <row r="108">
      <c r="A108" s="603"/>
      <c r="B108" s="603"/>
      <c r="I108" s="479"/>
      <c r="DP108" s="604"/>
      <c r="DQ108" s="604"/>
      <c r="DR108" s="604"/>
      <c r="DS108" s="604"/>
      <c r="DT108" s="604"/>
      <c r="DU108" s="604"/>
      <c r="DV108" s="604"/>
      <c r="DW108" s="604"/>
      <c r="DX108" s="604"/>
      <c r="DY108" s="604"/>
      <c r="DZ108" s="604"/>
      <c r="EA108" s="604"/>
      <c r="EB108" s="604"/>
      <c r="EC108" s="604"/>
      <c r="ED108" s="604"/>
      <c r="EE108" s="604"/>
      <c r="EF108" s="604"/>
      <c r="EG108" s="604"/>
      <c r="EH108" s="604"/>
      <c r="EI108" s="604"/>
      <c r="EJ108" s="604"/>
      <c r="EK108" s="604"/>
      <c r="EL108" s="604"/>
      <c r="EM108" s="604"/>
      <c r="EN108" s="604"/>
      <c r="EO108" s="15"/>
      <c r="EP108" s="15"/>
      <c r="EQ108" s="15"/>
      <c r="ER108" s="15"/>
      <c r="ES108" s="15"/>
      <c r="ET108" s="15"/>
      <c r="EU108" s="15"/>
      <c r="EV108" s="604"/>
      <c r="FR108" s="5"/>
    </row>
    <row r="109">
      <c r="A109" s="603"/>
      <c r="B109" s="603"/>
      <c r="I109" s="479"/>
      <c r="DP109" s="604"/>
      <c r="DQ109" s="604"/>
      <c r="DR109" s="604"/>
      <c r="DS109" s="604"/>
      <c r="DT109" s="604"/>
      <c r="DU109" s="604"/>
      <c r="DV109" s="604"/>
      <c r="DW109" s="604"/>
      <c r="DX109" s="604"/>
      <c r="DY109" s="604"/>
      <c r="DZ109" s="604"/>
      <c r="EA109" s="604"/>
      <c r="EB109" s="604"/>
      <c r="EC109" s="604"/>
      <c r="ED109" s="604"/>
      <c r="EE109" s="604"/>
      <c r="EF109" s="604"/>
      <c r="EG109" s="604"/>
      <c r="EH109" s="604"/>
      <c r="EI109" s="604"/>
      <c r="EJ109" s="604"/>
      <c r="EK109" s="604"/>
      <c r="EL109" s="604"/>
      <c r="EM109" s="604"/>
      <c r="EN109" s="604"/>
      <c r="EO109" s="15"/>
      <c r="EP109" s="15"/>
      <c r="EQ109" s="15"/>
      <c r="ER109" s="15"/>
      <c r="ES109" s="15"/>
      <c r="ET109" s="15"/>
      <c r="EU109" s="15"/>
      <c r="EV109" s="604"/>
      <c r="FR109" s="5"/>
    </row>
    <row r="110">
      <c r="A110" s="603"/>
      <c r="B110" s="603"/>
      <c r="I110" s="479"/>
      <c r="DP110" s="604"/>
      <c r="DQ110" s="604"/>
      <c r="DR110" s="604"/>
      <c r="DS110" s="604"/>
      <c r="DT110" s="604"/>
      <c r="DU110" s="604"/>
      <c r="DV110" s="604"/>
      <c r="DW110" s="604"/>
      <c r="DX110" s="604"/>
      <c r="DY110" s="604"/>
      <c r="DZ110" s="604"/>
      <c r="EA110" s="604"/>
      <c r="EB110" s="604"/>
      <c r="EC110" s="604"/>
      <c r="ED110" s="604"/>
      <c r="EE110" s="604"/>
      <c r="EF110" s="604"/>
      <c r="EG110" s="604"/>
      <c r="EH110" s="604"/>
      <c r="EI110" s="604"/>
      <c r="EJ110" s="604"/>
      <c r="EK110" s="604"/>
      <c r="EL110" s="604"/>
      <c r="EM110" s="604"/>
      <c r="EN110" s="604"/>
      <c r="EO110" s="15"/>
      <c r="EP110" s="15"/>
      <c r="EQ110" s="15"/>
      <c r="ER110" s="15"/>
      <c r="ES110" s="15"/>
      <c r="ET110" s="15"/>
      <c r="EU110" s="15"/>
      <c r="EV110" s="604"/>
      <c r="FR110" s="5"/>
    </row>
    <row r="111">
      <c r="A111" s="603"/>
      <c r="B111" s="603"/>
      <c r="I111" s="479"/>
      <c r="DP111" s="604"/>
      <c r="DQ111" s="604"/>
      <c r="DR111" s="604"/>
      <c r="DS111" s="604"/>
      <c r="DT111" s="604"/>
      <c r="DU111" s="604"/>
      <c r="DV111" s="604"/>
      <c r="DW111" s="604"/>
      <c r="DX111" s="604"/>
      <c r="DY111" s="604"/>
      <c r="DZ111" s="604"/>
      <c r="EA111" s="604"/>
      <c r="EB111" s="604"/>
      <c r="EC111" s="604"/>
      <c r="ED111" s="604"/>
      <c r="EE111" s="604"/>
      <c r="EF111" s="604"/>
      <c r="EG111" s="604"/>
      <c r="EH111" s="604"/>
      <c r="EI111" s="604"/>
      <c r="EJ111" s="604"/>
      <c r="EK111" s="604"/>
      <c r="EL111" s="604"/>
      <c r="EM111" s="604"/>
      <c r="EN111" s="604"/>
      <c r="EO111" s="15"/>
      <c r="EP111" s="15"/>
      <c r="EQ111" s="15"/>
      <c r="ER111" s="15"/>
      <c r="ES111" s="15"/>
      <c r="ET111" s="15"/>
      <c r="EU111" s="15"/>
      <c r="EV111" s="604"/>
      <c r="FR111" s="5"/>
    </row>
    <row r="112">
      <c r="A112" s="603"/>
      <c r="B112" s="603"/>
      <c r="I112" s="479"/>
      <c r="DP112" s="604"/>
      <c r="DQ112" s="604"/>
      <c r="DR112" s="604"/>
      <c r="DS112" s="604"/>
      <c r="DT112" s="604"/>
      <c r="DU112" s="604"/>
      <c r="DV112" s="604"/>
      <c r="DW112" s="604"/>
      <c r="DX112" s="604"/>
      <c r="DY112" s="604"/>
      <c r="DZ112" s="604"/>
      <c r="EA112" s="604"/>
      <c r="EB112" s="604"/>
      <c r="EC112" s="604"/>
      <c r="ED112" s="604"/>
      <c r="EE112" s="604"/>
      <c r="EF112" s="604"/>
      <c r="EG112" s="604"/>
      <c r="EH112" s="604"/>
      <c r="EI112" s="604"/>
      <c r="EJ112" s="604"/>
      <c r="EK112" s="604"/>
      <c r="EL112" s="604"/>
      <c r="EM112" s="604"/>
      <c r="EN112" s="604"/>
      <c r="EO112" s="15"/>
      <c r="EP112" s="15"/>
      <c r="EQ112" s="15"/>
      <c r="ER112" s="15"/>
      <c r="ES112" s="15"/>
      <c r="ET112" s="15"/>
      <c r="EU112" s="15"/>
      <c r="EV112" s="604"/>
      <c r="FR112" s="5"/>
    </row>
    <row r="113">
      <c r="A113" s="603"/>
      <c r="B113" s="603"/>
      <c r="I113" s="479"/>
      <c r="DP113" s="604"/>
      <c r="DQ113" s="604"/>
      <c r="DR113" s="604"/>
      <c r="DS113" s="604"/>
      <c r="DT113" s="604"/>
      <c r="DU113" s="604"/>
      <c r="DV113" s="604"/>
      <c r="DW113" s="604"/>
      <c r="DX113" s="604"/>
      <c r="DY113" s="604"/>
      <c r="DZ113" s="604"/>
      <c r="EA113" s="604"/>
      <c r="EB113" s="604"/>
      <c r="EC113" s="604"/>
      <c r="ED113" s="604"/>
      <c r="EE113" s="604"/>
      <c r="EF113" s="604"/>
      <c r="EG113" s="604"/>
      <c r="EH113" s="604"/>
      <c r="EI113" s="604"/>
      <c r="EJ113" s="604"/>
      <c r="EK113" s="604"/>
      <c r="EL113" s="604"/>
      <c r="EM113" s="604"/>
      <c r="EN113" s="604"/>
      <c r="EO113" s="15"/>
      <c r="EP113" s="15"/>
      <c r="EQ113" s="15"/>
      <c r="ER113" s="15"/>
      <c r="ES113" s="15"/>
      <c r="ET113" s="15"/>
      <c r="EU113" s="15"/>
      <c r="EV113" s="604"/>
      <c r="FR113" s="5"/>
    </row>
    <row r="114">
      <c r="A114" s="603"/>
      <c r="B114" s="603"/>
      <c r="I114" s="479"/>
      <c r="DP114" s="604"/>
      <c r="DQ114" s="604"/>
      <c r="DR114" s="604"/>
      <c r="DS114" s="604"/>
      <c r="DT114" s="604"/>
      <c r="DU114" s="604"/>
      <c r="DV114" s="604"/>
      <c r="DW114" s="604"/>
      <c r="DX114" s="604"/>
      <c r="DY114" s="604"/>
      <c r="DZ114" s="604"/>
      <c r="EA114" s="604"/>
      <c r="EB114" s="604"/>
      <c r="EC114" s="604"/>
      <c r="ED114" s="604"/>
      <c r="EE114" s="604"/>
      <c r="EF114" s="604"/>
      <c r="EG114" s="604"/>
      <c r="EH114" s="604"/>
      <c r="EI114" s="604"/>
      <c r="EJ114" s="604"/>
      <c r="EK114" s="604"/>
      <c r="EL114" s="604"/>
      <c r="EM114" s="604"/>
      <c r="EN114" s="604"/>
      <c r="EO114" s="15"/>
      <c r="EP114" s="15"/>
      <c r="EQ114" s="15"/>
      <c r="ER114" s="15"/>
      <c r="ES114" s="15"/>
      <c r="ET114" s="15"/>
      <c r="EU114" s="15"/>
      <c r="EV114" s="604"/>
      <c r="FR114" s="5"/>
    </row>
    <row r="115">
      <c r="A115" s="603"/>
      <c r="B115" s="603"/>
      <c r="I115" s="479"/>
      <c r="DP115" s="604"/>
      <c r="DQ115" s="604"/>
      <c r="DR115" s="604"/>
      <c r="DS115" s="604"/>
      <c r="DT115" s="604"/>
      <c r="DU115" s="604"/>
      <c r="DV115" s="604"/>
      <c r="DW115" s="604"/>
      <c r="DX115" s="604"/>
      <c r="DY115" s="604"/>
      <c r="DZ115" s="604"/>
      <c r="EA115" s="604"/>
      <c r="EB115" s="604"/>
      <c r="EC115" s="604"/>
      <c r="ED115" s="604"/>
      <c r="EE115" s="604"/>
      <c r="EF115" s="604"/>
      <c r="EG115" s="604"/>
      <c r="EH115" s="604"/>
      <c r="EI115" s="604"/>
      <c r="EJ115" s="604"/>
      <c r="EK115" s="604"/>
      <c r="EL115" s="604"/>
      <c r="EM115" s="604"/>
      <c r="EN115" s="604"/>
      <c r="EO115" s="15"/>
      <c r="EP115" s="15"/>
      <c r="EQ115" s="15"/>
      <c r="ER115" s="15"/>
      <c r="ES115" s="15"/>
      <c r="ET115" s="15"/>
      <c r="EU115" s="15"/>
      <c r="EV115" s="604"/>
      <c r="FR115" s="5"/>
    </row>
    <row r="116">
      <c r="A116" s="603"/>
      <c r="B116" s="603"/>
      <c r="I116" s="479"/>
      <c r="DP116" s="604"/>
      <c r="DQ116" s="604"/>
      <c r="DR116" s="604"/>
      <c r="DS116" s="604"/>
      <c r="DT116" s="604"/>
      <c r="DU116" s="604"/>
      <c r="DV116" s="604"/>
      <c r="DW116" s="604"/>
      <c r="DX116" s="604"/>
      <c r="DY116" s="604"/>
      <c r="DZ116" s="604"/>
      <c r="EA116" s="604"/>
      <c r="EB116" s="604"/>
      <c r="EC116" s="604"/>
      <c r="ED116" s="604"/>
      <c r="EE116" s="604"/>
      <c r="EF116" s="604"/>
      <c r="EG116" s="604"/>
      <c r="EH116" s="604"/>
      <c r="EI116" s="604"/>
      <c r="EJ116" s="604"/>
      <c r="EK116" s="604"/>
      <c r="EL116" s="604"/>
      <c r="EM116" s="604"/>
      <c r="EN116" s="604"/>
      <c r="EO116" s="15"/>
      <c r="EP116" s="15"/>
      <c r="EQ116" s="15"/>
      <c r="ER116" s="15"/>
      <c r="ES116" s="15"/>
      <c r="ET116" s="15"/>
      <c r="EU116" s="15"/>
      <c r="EV116" s="604"/>
      <c r="FR116" s="5"/>
    </row>
    <row r="117">
      <c r="A117" s="603"/>
      <c r="B117" s="603"/>
      <c r="I117" s="479"/>
      <c r="DP117" s="604"/>
      <c r="DQ117" s="604"/>
      <c r="DR117" s="604"/>
      <c r="DS117" s="604"/>
      <c r="DT117" s="604"/>
      <c r="DU117" s="604"/>
      <c r="DV117" s="604"/>
      <c r="DW117" s="604"/>
      <c r="DX117" s="604"/>
      <c r="DY117" s="604"/>
      <c r="DZ117" s="604"/>
      <c r="EA117" s="604"/>
      <c r="EB117" s="604"/>
      <c r="EC117" s="604"/>
      <c r="ED117" s="604"/>
      <c r="EE117" s="604"/>
      <c r="EF117" s="604"/>
      <c r="EG117" s="604"/>
      <c r="EH117" s="604"/>
      <c r="EI117" s="604"/>
      <c r="EJ117" s="604"/>
      <c r="EK117" s="604"/>
      <c r="EL117" s="604"/>
      <c r="EM117" s="604"/>
      <c r="EN117" s="604"/>
      <c r="EO117" s="15"/>
      <c r="EP117" s="15"/>
      <c r="EQ117" s="15"/>
      <c r="ER117" s="15"/>
      <c r="ES117" s="15"/>
      <c r="ET117" s="15"/>
      <c r="EU117" s="15"/>
      <c r="EV117" s="604"/>
      <c r="FR117" s="5"/>
    </row>
    <row r="118">
      <c r="A118" s="603"/>
      <c r="B118" s="603"/>
      <c r="I118" s="479"/>
      <c r="DP118" s="604"/>
      <c r="DQ118" s="604"/>
      <c r="DR118" s="604"/>
      <c r="DS118" s="604"/>
      <c r="DT118" s="604"/>
      <c r="DU118" s="604"/>
      <c r="DV118" s="604"/>
      <c r="DW118" s="604"/>
      <c r="DX118" s="604"/>
      <c r="DY118" s="604"/>
      <c r="DZ118" s="604"/>
      <c r="EA118" s="604"/>
      <c r="EB118" s="604"/>
      <c r="EC118" s="604"/>
      <c r="ED118" s="604"/>
      <c r="EE118" s="604"/>
      <c r="EF118" s="604"/>
      <c r="EG118" s="604"/>
      <c r="EH118" s="604"/>
      <c r="EI118" s="604"/>
      <c r="EJ118" s="604"/>
      <c r="EK118" s="604"/>
      <c r="EL118" s="604"/>
      <c r="EM118" s="604"/>
      <c r="EN118" s="604"/>
      <c r="EO118" s="15"/>
      <c r="EP118" s="15"/>
      <c r="EQ118" s="15"/>
      <c r="ER118" s="15"/>
      <c r="ES118" s="15"/>
      <c r="ET118" s="15"/>
      <c r="EU118" s="15"/>
      <c r="EV118" s="604"/>
      <c r="FR118" s="5"/>
    </row>
    <row r="119">
      <c r="A119" s="603"/>
      <c r="B119" s="603"/>
      <c r="I119" s="479"/>
      <c r="DP119" s="604"/>
      <c r="DQ119" s="604"/>
      <c r="DR119" s="604"/>
      <c r="DS119" s="604"/>
      <c r="DT119" s="604"/>
      <c r="DU119" s="604"/>
      <c r="DV119" s="604"/>
      <c r="DW119" s="604"/>
      <c r="DX119" s="604"/>
      <c r="DY119" s="604"/>
      <c r="DZ119" s="604"/>
      <c r="EA119" s="604"/>
      <c r="EB119" s="604"/>
      <c r="EC119" s="604"/>
      <c r="ED119" s="604"/>
      <c r="EE119" s="604"/>
      <c r="EF119" s="604"/>
      <c r="EG119" s="604"/>
      <c r="EH119" s="604"/>
      <c r="EI119" s="604"/>
      <c r="EJ119" s="604"/>
      <c r="EK119" s="604"/>
      <c r="EL119" s="604"/>
      <c r="EM119" s="604"/>
      <c r="EN119" s="604"/>
      <c r="EO119" s="15"/>
      <c r="EP119" s="15"/>
      <c r="EQ119" s="15"/>
      <c r="ER119" s="15"/>
      <c r="ES119" s="15"/>
      <c r="ET119" s="15"/>
      <c r="EU119" s="15"/>
      <c r="EV119" s="604"/>
      <c r="FR119" s="5"/>
    </row>
    <row r="120">
      <c r="A120" s="603"/>
      <c r="B120" s="603"/>
      <c r="I120" s="479"/>
      <c r="DP120" s="604"/>
      <c r="DQ120" s="604"/>
      <c r="DR120" s="604"/>
      <c r="DS120" s="604"/>
      <c r="DT120" s="604"/>
      <c r="DU120" s="604"/>
      <c r="DV120" s="604"/>
      <c r="DW120" s="604"/>
      <c r="DX120" s="604"/>
      <c r="DY120" s="604"/>
      <c r="DZ120" s="604"/>
      <c r="EA120" s="604"/>
      <c r="EB120" s="604"/>
      <c r="EC120" s="604"/>
      <c r="ED120" s="604"/>
      <c r="EE120" s="604"/>
      <c r="EF120" s="604"/>
      <c r="EG120" s="604"/>
      <c r="EH120" s="604"/>
      <c r="EI120" s="604"/>
      <c r="EJ120" s="604"/>
      <c r="EK120" s="604"/>
      <c r="EL120" s="604"/>
      <c r="EM120" s="604"/>
      <c r="EN120" s="604"/>
      <c r="EO120" s="15"/>
      <c r="EP120" s="15"/>
      <c r="EQ120" s="15"/>
      <c r="ER120" s="15"/>
      <c r="ES120" s="15"/>
      <c r="ET120" s="15"/>
      <c r="EU120" s="15"/>
      <c r="EV120" s="604"/>
      <c r="FR120" s="5"/>
    </row>
    <row r="121">
      <c r="A121" s="603"/>
      <c r="B121" s="603"/>
      <c r="I121" s="479"/>
      <c r="DP121" s="604"/>
      <c r="DQ121" s="604"/>
      <c r="DR121" s="604"/>
      <c r="DS121" s="604"/>
      <c r="DT121" s="604"/>
      <c r="DU121" s="604"/>
      <c r="DV121" s="604"/>
      <c r="DW121" s="604"/>
      <c r="DX121" s="604"/>
      <c r="DY121" s="604"/>
      <c r="DZ121" s="604"/>
      <c r="EA121" s="604"/>
      <c r="EB121" s="604"/>
      <c r="EC121" s="604"/>
      <c r="ED121" s="604"/>
      <c r="EE121" s="604"/>
      <c r="EF121" s="604"/>
      <c r="EG121" s="604"/>
      <c r="EH121" s="604"/>
      <c r="EI121" s="604"/>
      <c r="EJ121" s="604"/>
      <c r="EK121" s="604"/>
      <c r="EL121" s="604"/>
      <c r="EM121" s="604"/>
      <c r="EN121" s="604"/>
      <c r="EO121" s="15"/>
      <c r="EP121" s="15"/>
      <c r="EQ121" s="15"/>
      <c r="ER121" s="15"/>
      <c r="ES121" s="15"/>
      <c r="ET121" s="15"/>
      <c r="EU121" s="15"/>
      <c r="EV121" s="604"/>
      <c r="FR121" s="5"/>
    </row>
    <row r="122">
      <c r="A122" s="603"/>
      <c r="B122" s="603"/>
      <c r="I122" s="479"/>
      <c r="DP122" s="604"/>
      <c r="DQ122" s="604"/>
      <c r="DR122" s="604"/>
      <c r="DS122" s="604"/>
      <c r="DT122" s="604"/>
      <c r="DU122" s="604"/>
      <c r="DV122" s="604"/>
      <c r="DW122" s="604"/>
      <c r="DX122" s="604"/>
      <c r="DY122" s="604"/>
      <c r="DZ122" s="604"/>
      <c r="EA122" s="604"/>
      <c r="EB122" s="604"/>
      <c r="EC122" s="604"/>
      <c r="ED122" s="604"/>
      <c r="EE122" s="604"/>
      <c r="EF122" s="604"/>
      <c r="EG122" s="604"/>
      <c r="EH122" s="604"/>
      <c r="EI122" s="604"/>
      <c r="EJ122" s="604"/>
      <c r="EK122" s="604"/>
      <c r="EL122" s="604"/>
      <c r="EM122" s="604"/>
      <c r="EN122" s="604"/>
      <c r="EO122" s="15"/>
      <c r="EP122" s="15"/>
      <c r="EQ122" s="15"/>
      <c r="ER122" s="15"/>
      <c r="ES122" s="15"/>
      <c r="ET122" s="15"/>
      <c r="EU122" s="15"/>
      <c r="EV122" s="604"/>
      <c r="FR122" s="5"/>
    </row>
    <row r="123">
      <c r="A123" s="603"/>
      <c r="B123" s="603"/>
      <c r="I123" s="479"/>
      <c r="DP123" s="604"/>
      <c r="DQ123" s="604"/>
      <c r="DR123" s="604"/>
      <c r="DS123" s="604"/>
      <c r="DT123" s="604"/>
      <c r="DU123" s="604"/>
      <c r="DV123" s="604"/>
      <c r="DW123" s="604"/>
      <c r="DX123" s="604"/>
      <c r="DY123" s="604"/>
      <c r="DZ123" s="604"/>
      <c r="EA123" s="604"/>
      <c r="EB123" s="604"/>
      <c r="EC123" s="604"/>
      <c r="ED123" s="604"/>
      <c r="EE123" s="604"/>
      <c r="EF123" s="604"/>
      <c r="EG123" s="604"/>
      <c r="EH123" s="604"/>
      <c r="EI123" s="604"/>
      <c r="EJ123" s="604"/>
      <c r="EK123" s="604"/>
      <c r="EL123" s="604"/>
      <c r="EM123" s="604"/>
      <c r="EN123" s="604"/>
      <c r="EO123" s="15"/>
      <c r="EP123" s="15"/>
      <c r="EQ123" s="15"/>
      <c r="ER123" s="15"/>
      <c r="ES123" s="15"/>
      <c r="ET123" s="15"/>
      <c r="EU123" s="15"/>
      <c r="EV123" s="604"/>
      <c r="FR123" s="5"/>
    </row>
    <row r="124">
      <c r="A124" s="603"/>
      <c r="B124" s="603"/>
      <c r="I124" s="479"/>
      <c r="DP124" s="604"/>
      <c r="DQ124" s="604"/>
      <c r="DR124" s="604"/>
      <c r="DS124" s="604"/>
      <c r="DT124" s="604"/>
      <c r="DU124" s="604"/>
      <c r="DV124" s="604"/>
      <c r="DW124" s="604"/>
      <c r="DX124" s="604"/>
      <c r="DY124" s="604"/>
      <c r="DZ124" s="604"/>
      <c r="EA124" s="604"/>
      <c r="EB124" s="604"/>
      <c r="EC124" s="604"/>
      <c r="ED124" s="604"/>
      <c r="EE124" s="604"/>
      <c r="EF124" s="604"/>
      <c r="EG124" s="604"/>
      <c r="EH124" s="604"/>
      <c r="EI124" s="604"/>
      <c r="EJ124" s="604"/>
      <c r="EK124" s="604"/>
      <c r="EL124" s="604"/>
      <c r="EM124" s="604"/>
      <c r="EN124" s="604"/>
      <c r="EO124" s="15"/>
      <c r="EP124" s="15"/>
      <c r="EQ124" s="15"/>
      <c r="ER124" s="15"/>
      <c r="ES124" s="15"/>
      <c r="ET124" s="15"/>
      <c r="EU124" s="15"/>
      <c r="EV124" s="604"/>
      <c r="FR124" s="5"/>
    </row>
    <row r="125">
      <c r="A125" s="603"/>
      <c r="B125" s="603"/>
      <c r="I125" s="479"/>
      <c r="DP125" s="604"/>
      <c r="DQ125" s="604"/>
      <c r="DR125" s="604"/>
      <c r="DS125" s="604"/>
      <c r="DT125" s="604"/>
      <c r="DU125" s="604"/>
      <c r="DV125" s="604"/>
      <c r="DW125" s="604"/>
      <c r="DX125" s="604"/>
      <c r="DY125" s="604"/>
      <c r="DZ125" s="604"/>
      <c r="EA125" s="604"/>
      <c r="EB125" s="604"/>
      <c r="EC125" s="604"/>
      <c r="ED125" s="604"/>
      <c r="EE125" s="604"/>
      <c r="EF125" s="604"/>
      <c r="EG125" s="604"/>
      <c r="EH125" s="604"/>
      <c r="EI125" s="604"/>
      <c r="EJ125" s="604"/>
      <c r="EK125" s="604"/>
      <c r="EL125" s="604"/>
      <c r="EM125" s="604"/>
      <c r="EN125" s="604"/>
      <c r="EO125" s="15"/>
      <c r="EP125" s="15"/>
      <c r="EQ125" s="15"/>
      <c r="ER125" s="15"/>
      <c r="ES125" s="15"/>
      <c r="ET125" s="15"/>
      <c r="EU125" s="15"/>
      <c r="EV125" s="604"/>
      <c r="FR125" s="5"/>
    </row>
    <row r="126">
      <c r="A126" s="603"/>
      <c r="B126" s="603"/>
      <c r="I126" s="479"/>
      <c r="DP126" s="604"/>
      <c r="DQ126" s="604"/>
      <c r="DR126" s="604"/>
      <c r="DS126" s="604"/>
      <c r="DT126" s="604"/>
      <c r="DU126" s="604"/>
      <c r="DV126" s="604"/>
      <c r="DW126" s="604"/>
      <c r="DX126" s="604"/>
      <c r="DY126" s="604"/>
      <c r="DZ126" s="604"/>
      <c r="EA126" s="604"/>
      <c r="EB126" s="604"/>
      <c r="EC126" s="604"/>
      <c r="ED126" s="604"/>
      <c r="EE126" s="604"/>
      <c r="EF126" s="604"/>
      <c r="EG126" s="604"/>
      <c r="EH126" s="604"/>
      <c r="EI126" s="604"/>
      <c r="EJ126" s="604"/>
      <c r="EK126" s="604"/>
      <c r="EL126" s="604"/>
      <c r="EM126" s="604"/>
      <c r="EN126" s="604"/>
      <c r="EO126" s="15"/>
      <c r="EP126" s="15"/>
      <c r="EQ126" s="15"/>
      <c r="ER126" s="15"/>
      <c r="ES126" s="15"/>
      <c r="ET126" s="15"/>
      <c r="EU126" s="15"/>
      <c r="EV126" s="604"/>
      <c r="FR126" s="5"/>
    </row>
    <row r="127">
      <c r="A127" s="603"/>
      <c r="B127" s="603"/>
      <c r="I127" s="479"/>
      <c r="DP127" s="604"/>
      <c r="DQ127" s="604"/>
      <c r="DR127" s="604"/>
      <c r="DS127" s="604"/>
      <c r="DT127" s="604"/>
      <c r="DU127" s="604"/>
      <c r="DV127" s="604"/>
      <c r="DW127" s="604"/>
      <c r="DX127" s="604"/>
      <c r="DY127" s="604"/>
      <c r="DZ127" s="604"/>
      <c r="EA127" s="604"/>
      <c r="EB127" s="604"/>
      <c r="EC127" s="604"/>
      <c r="ED127" s="604"/>
      <c r="EE127" s="604"/>
      <c r="EF127" s="604"/>
      <c r="EG127" s="604"/>
      <c r="EH127" s="604"/>
      <c r="EI127" s="604"/>
      <c r="EJ127" s="604"/>
      <c r="EK127" s="604"/>
      <c r="EL127" s="604"/>
      <c r="EM127" s="604"/>
      <c r="EN127" s="604"/>
      <c r="EO127" s="15"/>
      <c r="EP127" s="15"/>
      <c r="EQ127" s="15"/>
      <c r="ER127" s="15"/>
      <c r="ES127" s="15"/>
      <c r="ET127" s="15"/>
      <c r="EU127" s="15"/>
      <c r="EV127" s="604"/>
      <c r="FR127" s="5"/>
    </row>
    <row r="128">
      <c r="A128" s="603"/>
      <c r="B128" s="603"/>
      <c r="I128" s="479"/>
      <c r="DP128" s="604"/>
      <c r="DQ128" s="604"/>
      <c r="DR128" s="604"/>
      <c r="DS128" s="604"/>
      <c r="DT128" s="604"/>
      <c r="DU128" s="604"/>
      <c r="DV128" s="604"/>
      <c r="DW128" s="604"/>
      <c r="DX128" s="604"/>
      <c r="DY128" s="604"/>
      <c r="DZ128" s="604"/>
      <c r="EA128" s="604"/>
      <c r="EB128" s="604"/>
      <c r="EC128" s="604"/>
      <c r="ED128" s="604"/>
      <c r="EE128" s="604"/>
      <c r="EF128" s="604"/>
      <c r="EG128" s="604"/>
      <c r="EH128" s="604"/>
      <c r="EI128" s="604"/>
      <c r="EJ128" s="604"/>
      <c r="EK128" s="604"/>
      <c r="EL128" s="604"/>
      <c r="EM128" s="604"/>
      <c r="EN128" s="604"/>
      <c r="EO128" s="15"/>
      <c r="EP128" s="15"/>
      <c r="EQ128" s="15"/>
      <c r="ER128" s="15"/>
      <c r="ES128" s="15"/>
      <c r="ET128" s="15"/>
      <c r="EU128" s="15"/>
      <c r="EV128" s="604"/>
      <c r="FR128" s="5"/>
    </row>
    <row r="129">
      <c r="A129" s="603"/>
      <c r="B129" s="603"/>
      <c r="I129" s="479"/>
      <c r="DP129" s="604"/>
      <c r="DQ129" s="604"/>
      <c r="DR129" s="604"/>
      <c r="DS129" s="604"/>
      <c r="DT129" s="604"/>
      <c r="DU129" s="604"/>
      <c r="DV129" s="604"/>
      <c r="DW129" s="604"/>
      <c r="DX129" s="604"/>
      <c r="DY129" s="604"/>
      <c r="DZ129" s="604"/>
      <c r="EA129" s="604"/>
      <c r="EB129" s="604"/>
      <c r="EC129" s="604"/>
      <c r="ED129" s="604"/>
      <c r="EE129" s="604"/>
      <c r="EF129" s="604"/>
      <c r="EG129" s="604"/>
      <c r="EH129" s="604"/>
      <c r="EI129" s="604"/>
      <c r="EJ129" s="604"/>
      <c r="EK129" s="604"/>
      <c r="EL129" s="604"/>
      <c r="EM129" s="604"/>
      <c r="EN129" s="604"/>
      <c r="EO129" s="15"/>
      <c r="EP129" s="15"/>
      <c r="EQ129" s="15"/>
      <c r="ER129" s="15"/>
      <c r="ES129" s="15"/>
      <c r="ET129" s="15"/>
      <c r="EU129" s="15"/>
      <c r="EV129" s="604"/>
      <c r="FR129" s="5"/>
    </row>
    <row r="130">
      <c r="A130" s="603"/>
      <c r="B130" s="603"/>
      <c r="I130" s="479"/>
      <c r="DP130" s="604"/>
      <c r="DQ130" s="604"/>
      <c r="DR130" s="604"/>
      <c r="DS130" s="604"/>
      <c r="DT130" s="604"/>
      <c r="DU130" s="604"/>
      <c r="DV130" s="604"/>
      <c r="DW130" s="604"/>
      <c r="DX130" s="604"/>
      <c r="DY130" s="604"/>
      <c r="DZ130" s="604"/>
      <c r="EA130" s="604"/>
      <c r="EB130" s="604"/>
      <c r="EC130" s="604"/>
      <c r="ED130" s="604"/>
      <c r="EE130" s="604"/>
      <c r="EF130" s="604"/>
      <c r="EG130" s="604"/>
      <c r="EH130" s="604"/>
      <c r="EI130" s="604"/>
      <c r="EJ130" s="604"/>
      <c r="EK130" s="604"/>
      <c r="EL130" s="604"/>
      <c r="EM130" s="604"/>
      <c r="EN130" s="604"/>
      <c r="EO130" s="15"/>
      <c r="EP130" s="15"/>
      <c r="EQ130" s="15"/>
      <c r="ER130" s="15"/>
      <c r="ES130" s="15"/>
      <c r="ET130" s="15"/>
      <c r="EU130" s="15"/>
      <c r="EV130" s="604"/>
      <c r="FR130" s="5"/>
    </row>
    <row r="131">
      <c r="A131" s="603"/>
      <c r="B131" s="603"/>
      <c r="I131" s="479"/>
      <c r="DP131" s="604"/>
      <c r="DQ131" s="604"/>
      <c r="DR131" s="604"/>
      <c r="DS131" s="604"/>
      <c r="DT131" s="604"/>
      <c r="DU131" s="604"/>
      <c r="DV131" s="604"/>
      <c r="DW131" s="604"/>
      <c r="DX131" s="604"/>
      <c r="DY131" s="604"/>
      <c r="DZ131" s="604"/>
      <c r="EA131" s="604"/>
      <c r="EB131" s="604"/>
      <c r="EC131" s="604"/>
      <c r="ED131" s="604"/>
      <c r="EE131" s="604"/>
      <c r="EF131" s="604"/>
      <c r="EG131" s="604"/>
      <c r="EH131" s="604"/>
      <c r="EI131" s="604"/>
      <c r="EJ131" s="604"/>
      <c r="EK131" s="604"/>
      <c r="EL131" s="604"/>
      <c r="EM131" s="604"/>
      <c r="EN131" s="604"/>
      <c r="EO131" s="15"/>
      <c r="EP131" s="15"/>
      <c r="EQ131" s="15"/>
      <c r="ER131" s="15"/>
      <c r="ES131" s="15"/>
      <c r="ET131" s="15"/>
      <c r="EU131" s="15"/>
      <c r="EV131" s="604"/>
      <c r="FR131" s="5"/>
    </row>
    <row r="132">
      <c r="A132" s="603"/>
      <c r="B132" s="603"/>
      <c r="I132" s="479"/>
      <c r="DP132" s="604"/>
      <c r="DQ132" s="604"/>
      <c r="DR132" s="604"/>
      <c r="DS132" s="604"/>
      <c r="DT132" s="604"/>
      <c r="DU132" s="604"/>
      <c r="DV132" s="604"/>
      <c r="DW132" s="604"/>
      <c r="DX132" s="604"/>
      <c r="DY132" s="604"/>
      <c r="DZ132" s="604"/>
      <c r="EA132" s="604"/>
      <c r="EB132" s="604"/>
      <c r="EC132" s="604"/>
      <c r="ED132" s="604"/>
      <c r="EE132" s="604"/>
      <c r="EF132" s="604"/>
      <c r="EG132" s="604"/>
      <c r="EH132" s="604"/>
      <c r="EI132" s="604"/>
      <c r="EJ132" s="604"/>
      <c r="EK132" s="604"/>
      <c r="EL132" s="604"/>
      <c r="EM132" s="604"/>
      <c r="EN132" s="604"/>
      <c r="EO132" s="15"/>
      <c r="EP132" s="15"/>
      <c r="EQ132" s="15"/>
      <c r="ER132" s="15"/>
      <c r="ES132" s="15"/>
      <c r="ET132" s="15"/>
      <c r="EU132" s="15"/>
      <c r="EV132" s="604"/>
      <c r="FR132" s="5"/>
    </row>
    <row r="133">
      <c r="A133" s="603"/>
      <c r="B133" s="603"/>
      <c r="I133" s="479"/>
      <c r="DP133" s="604"/>
      <c r="DQ133" s="604"/>
      <c r="DR133" s="604"/>
      <c r="DS133" s="604"/>
      <c r="DT133" s="604"/>
      <c r="DU133" s="604"/>
      <c r="DV133" s="604"/>
      <c r="DW133" s="604"/>
      <c r="DX133" s="604"/>
      <c r="DY133" s="604"/>
      <c r="DZ133" s="604"/>
      <c r="EA133" s="604"/>
      <c r="EB133" s="604"/>
      <c r="EC133" s="604"/>
      <c r="ED133" s="604"/>
      <c r="EE133" s="604"/>
      <c r="EF133" s="604"/>
      <c r="EG133" s="604"/>
      <c r="EH133" s="604"/>
      <c r="EI133" s="604"/>
      <c r="EJ133" s="604"/>
      <c r="EK133" s="604"/>
      <c r="EL133" s="604"/>
      <c r="EM133" s="604"/>
      <c r="EN133" s="604"/>
      <c r="EO133" s="15"/>
      <c r="EP133" s="15"/>
      <c r="EQ133" s="15"/>
      <c r="ER133" s="15"/>
      <c r="ES133" s="15"/>
      <c r="ET133" s="15"/>
      <c r="EU133" s="15"/>
      <c r="EV133" s="604"/>
      <c r="FR133" s="5"/>
    </row>
    <row r="134">
      <c r="A134" s="603"/>
      <c r="B134" s="603"/>
      <c r="I134" s="479"/>
      <c r="DP134" s="604"/>
      <c r="DQ134" s="604"/>
      <c r="DR134" s="604"/>
      <c r="DS134" s="604"/>
      <c r="DT134" s="604"/>
      <c r="DU134" s="604"/>
      <c r="DV134" s="604"/>
      <c r="DW134" s="604"/>
      <c r="DX134" s="604"/>
      <c r="DY134" s="604"/>
      <c r="DZ134" s="604"/>
      <c r="EA134" s="604"/>
      <c r="EB134" s="604"/>
      <c r="EC134" s="604"/>
      <c r="ED134" s="604"/>
      <c r="EE134" s="604"/>
      <c r="EF134" s="604"/>
      <c r="EG134" s="604"/>
      <c r="EH134" s="604"/>
      <c r="EI134" s="604"/>
      <c r="EJ134" s="604"/>
      <c r="EK134" s="604"/>
      <c r="EL134" s="604"/>
      <c r="EM134" s="604"/>
      <c r="EN134" s="604"/>
      <c r="EO134" s="15"/>
      <c r="EP134" s="15"/>
      <c r="EQ134" s="15"/>
      <c r="ER134" s="15"/>
      <c r="ES134" s="15"/>
      <c r="ET134" s="15"/>
      <c r="EU134" s="15"/>
      <c r="EV134" s="604"/>
      <c r="FR134" s="5"/>
    </row>
    <row r="135">
      <c r="A135" s="603"/>
      <c r="B135" s="603"/>
      <c r="I135" s="479"/>
      <c r="DP135" s="604"/>
      <c r="DQ135" s="604"/>
      <c r="DR135" s="604"/>
      <c r="DS135" s="604"/>
      <c r="DT135" s="604"/>
      <c r="DU135" s="604"/>
      <c r="DV135" s="604"/>
      <c r="DW135" s="604"/>
      <c r="DX135" s="604"/>
      <c r="DY135" s="604"/>
      <c r="DZ135" s="604"/>
      <c r="EA135" s="604"/>
      <c r="EB135" s="604"/>
      <c r="EC135" s="604"/>
      <c r="ED135" s="604"/>
      <c r="EE135" s="604"/>
      <c r="EF135" s="604"/>
      <c r="EG135" s="604"/>
      <c r="EH135" s="604"/>
      <c r="EI135" s="604"/>
      <c r="EJ135" s="604"/>
      <c r="EK135" s="604"/>
      <c r="EL135" s="604"/>
      <c r="EM135" s="604"/>
      <c r="EN135" s="604"/>
      <c r="EO135" s="15"/>
      <c r="EP135" s="15"/>
      <c r="EQ135" s="15"/>
      <c r="ER135" s="15"/>
      <c r="ES135" s="15"/>
      <c r="ET135" s="15"/>
      <c r="EU135" s="15"/>
      <c r="EV135" s="604"/>
      <c r="FR135" s="5"/>
    </row>
    <row r="136">
      <c r="A136" s="603"/>
      <c r="B136" s="603"/>
      <c r="I136" s="479"/>
      <c r="DP136" s="604"/>
      <c r="DQ136" s="604"/>
      <c r="DR136" s="604"/>
      <c r="DS136" s="604"/>
      <c r="DT136" s="604"/>
      <c r="DU136" s="604"/>
      <c r="DV136" s="604"/>
      <c r="DW136" s="604"/>
      <c r="DX136" s="604"/>
      <c r="DY136" s="604"/>
      <c r="DZ136" s="604"/>
      <c r="EA136" s="604"/>
      <c r="EB136" s="604"/>
      <c r="EC136" s="604"/>
      <c r="ED136" s="604"/>
      <c r="EE136" s="604"/>
      <c r="EF136" s="604"/>
      <c r="EG136" s="604"/>
      <c r="EH136" s="604"/>
      <c r="EI136" s="604"/>
      <c r="EJ136" s="604"/>
      <c r="EK136" s="604"/>
      <c r="EL136" s="604"/>
      <c r="EM136" s="604"/>
      <c r="EN136" s="604"/>
      <c r="EO136" s="15"/>
      <c r="EP136" s="15"/>
      <c r="EQ136" s="15"/>
      <c r="ER136" s="15"/>
      <c r="ES136" s="15"/>
      <c r="ET136" s="15"/>
      <c r="EU136" s="15"/>
      <c r="EV136" s="604"/>
      <c r="FR136" s="5"/>
    </row>
    <row r="137">
      <c r="A137" s="603"/>
      <c r="B137" s="603"/>
      <c r="I137" s="479"/>
      <c r="DP137" s="604"/>
      <c r="DQ137" s="604"/>
      <c r="DR137" s="604"/>
      <c r="DS137" s="604"/>
      <c r="DT137" s="604"/>
      <c r="DU137" s="604"/>
      <c r="DV137" s="604"/>
      <c r="DW137" s="604"/>
      <c r="DX137" s="604"/>
      <c r="DY137" s="604"/>
      <c r="DZ137" s="604"/>
      <c r="EA137" s="604"/>
      <c r="EB137" s="604"/>
      <c r="EC137" s="604"/>
      <c r="ED137" s="604"/>
      <c r="EE137" s="604"/>
      <c r="EF137" s="604"/>
      <c r="EG137" s="604"/>
      <c r="EH137" s="604"/>
      <c r="EI137" s="604"/>
      <c r="EJ137" s="604"/>
      <c r="EK137" s="604"/>
      <c r="EL137" s="604"/>
      <c r="EM137" s="604"/>
      <c r="EN137" s="604"/>
      <c r="EO137" s="15"/>
      <c r="EP137" s="15"/>
      <c r="EQ137" s="15"/>
      <c r="ER137" s="15"/>
      <c r="ES137" s="15"/>
      <c r="ET137" s="15"/>
      <c r="EU137" s="15"/>
      <c r="EV137" s="604"/>
      <c r="FR137" s="5"/>
    </row>
    <row r="138">
      <c r="A138" s="603"/>
      <c r="B138" s="603"/>
      <c r="I138" s="479"/>
      <c r="DP138" s="604"/>
      <c r="DQ138" s="604"/>
      <c r="DR138" s="604"/>
      <c r="DS138" s="604"/>
      <c r="DT138" s="604"/>
      <c r="DU138" s="604"/>
      <c r="DV138" s="604"/>
      <c r="DW138" s="604"/>
      <c r="DX138" s="604"/>
      <c r="DY138" s="604"/>
      <c r="DZ138" s="604"/>
      <c r="EA138" s="604"/>
      <c r="EB138" s="604"/>
      <c r="EC138" s="604"/>
      <c r="ED138" s="604"/>
      <c r="EE138" s="604"/>
      <c r="EF138" s="604"/>
      <c r="EG138" s="604"/>
      <c r="EH138" s="604"/>
      <c r="EI138" s="604"/>
      <c r="EJ138" s="604"/>
      <c r="EK138" s="604"/>
      <c r="EL138" s="604"/>
      <c r="EM138" s="604"/>
      <c r="EN138" s="604"/>
      <c r="EO138" s="15"/>
      <c r="EP138" s="15"/>
      <c r="EQ138" s="15"/>
      <c r="ER138" s="15"/>
      <c r="ES138" s="15"/>
      <c r="ET138" s="15"/>
      <c r="EU138" s="15"/>
      <c r="EV138" s="604"/>
      <c r="FR138" s="5"/>
    </row>
    <row r="139">
      <c r="A139" s="603"/>
      <c r="B139" s="603"/>
      <c r="I139" s="479"/>
      <c r="DP139" s="604"/>
      <c r="DQ139" s="604"/>
      <c r="DR139" s="604"/>
      <c r="DS139" s="604"/>
      <c r="DT139" s="604"/>
      <c r="DU139" s="604"/>
      <c r="DV139" s="604"/>
      <c r="DW139" s="604"/>
      <c r="DX139" s="604"/>
      <c r="DY139" s="604"/>
      <c r="DZ139" s="604"/>
      <c r="EA139" s="604"/>
      <c r="EB139" s="604"/>
      <c r="EC139" s="604"/>
      <c r="ED139" s="604"/>
      <c r="EE139" s="604"/>
      <c r="EF139" s="604"/>
      <c r="EG139" s="604"/>
      <c r="EH139" s="604"/>
      <c r="EI139" s="604"/>
      <c r="EJ139" s="604"/>
      <c r="EK139" s="604"/>
      <c r="EL139" s="604"/>
      <c r="EM139" s="604"/>
      <c r="EN139" s="604"/>
      <c r="EO139" s="15"/>
      <c r="EP139" s="15"/>
      <c r="EQ139" s="15"/>
      <c r="ER139" s="15"/>
      <c r="ES139" s="15"/>
      <c r="ET139" s="15"/>
      <c r="EU139" s="15"/>
      <c r="EV139" s="604"/>
      <c r="FR139" s="5"/>
    </row>
    <row r="140">
      <c r="A140" s="603"/>
      <c r="B140" s="603"/>
      <c r="I140" s="479"/>
      <c r="DP140" s="604"/>
      <c r="DQ140" s="604"/>
      <c r="DR140" s="604"/>
      <c r="DS140" s="604"/>
      <c r="DT140" s="604"/>
      <c r="DU140" s="604"/>
      <c r="DV140" s="604"/>
      <c r="DW140" s="604"/>
      <c r="DX140" s="604"/>
      <c r="DY140" s="604"/>
      <c r="DZ140" s="604"/>
      <c r="EA140" s="604"/>
      <c r="EB140" s="604"/>
      <c r="EC140" s="604"/>
      <c r="ED140" s="604"/>
      <c r="EE140" s="604"/>
      <c r="EF140" s="604"/>
      <c r="EG140" s="604"/>
      <c r="EH140" s="604"/>
      <c r="EI140" s="604"/>
      <c r="EJ140" s="604"/>
      <c r="EK140" s="604"/>
      <c r="EL140" s="604"/>
      <c r="EM140" s="604"/>
      <c r="EN140" s="604"/>
      <c r="EO140" s="15"/>
      <c r="EP140" s="15"/>
      <c r="EQ140" s="15"/>
      <c r="ER140" s="15"/>
      <c r="ES140" s="15"/>
      <c r="ET140" s="15"/>
      <c r="EU140" s="15"/>
      <c r="EV140" s="604"/>
      <c r="FR140" s="5"/>
    </row>
    <row r="141">
      <c r="A141" s="603"/>
      <c r="B141" s="603"/>
      <c r="I141" s="479"/>
      <c r="DP141" s="604"/>
      <c r="DQ141" s="604"/>
      <c r="DR141" s="604"/>
      <c r="DS141" s="604"/>
      <c r="DT141" s="604"/>
      <c r="DU141" s="604"/>
      <c r="DV141" s="604"/>
      <c r="DW141" s="604"/>
      <c r="DX141" s="604"/>
      <c r="DY141" s="604"/>
      <c r="DZ141" s="604"/>
      <c r="EA141" s="604"/>
      <c r="EB141" s="604"/>
      <c r="EC141" s="604"/>
      <c r="ED141" s="604"/>
      <c r="EE141" s="604"/>
      <c r="EF141" s="604"/>
      <c r="EG141" s="604"/>
      <c r="EH141" s="604"/>
      <c r="EI141" s="604"/>
      <c r="EJ141" s="604"/>
      <c r="EK141" s="604"/>
      <c r="EL141" s="604"/>
      <c r="EM141" s="604"/>
      <c r="EN141" s="604"/>
      <c r="EO141" s="15"/>
      <c r="EP141" s="15"/>
      <c r="EQ141" s="15"/>
      <c r="ER141" s="15"/>
      <c r="ES141" s="15"/>
      <c r="ET141" s="15"/>
      <c r="EU141" s="15"/>
      <c r="EV141" s="604"/>
      <c r="FR141" s="5"/>
    </row>
    <row r="142">
      <c r="A142" s="603"/>
      <c r="B142" s="603"/>
      <c r="I142" s="479"/>
      <c r="DP142" s="604"/>
      <c r="DQ142" s="604"/>
      <c r="DR142" s="604"/>
      <c r="DS142" s="604"/>
      <c r="DT142" s="604"/>
      <c r="DU142" s="604"/>
      <c r="DV142" s="604"/>
      <c r="DW142" s="604"/>
      <c r="DX142" s="604"/>
      <c r="DY142" s="604"/>
      <c r="DZ142" s="604"/>
      <c r="EA142" s="604"/>
      <c r="EB142" s="604"/>
      <c r="EC142" s="604"/>
      <c r="ED142" s="604"/>
      <c r="EE142" s="604"/>
      <c r="EF142" s="604"/>
      <c r="EG142" s="604"/>
      <c r="EH142" s="604"/>
      <c r="EI142" s="604"/>
      <c r="EJ142" s="604"/>
      <c r="EK142" s="604"/>
      <c r="EL142" s="604"/>
      <c r="EM142" s="604"/>
      <c r="EN142" s="604"/>
      <c r="EO142" s="15"/>
      <c r="EP142" s="15"/>
      <c r="EQ142" s="15"/>
      <c r="ER142" s="15"/>
      <c r="ES142" s="15"/>
      <c r="ET142" s="15"/>
      <c r="EU142" s="15"/>
      <c r="EV142" s="604"/>
      <c r="FR142" s="5"/>
    </row>
    <row r="143">
      <c r="A143" s="603"/>
      <c r="B143" s="603"/>
      <c r="I143" s="479"/>
      <c r="DP143" s="604"/>
      <c r="DQ143" s="604"/>
      <c r="DR143" s="604"/>
      <c r="DS143" s="604"/>
      <c r="DT143" s="604"/>
      <c r="DU143" s="604"/>
      <c r="DV143" s="604"/>
      <c r="DW143" s="604"/>
      <c r="DX143" s="604"/>
      <c r="DY143" s="604"/>
      <c r="DZ143" s="604"/>
      <c r="EA143" s="604"/>
      <c r="EB143" s="604"/>
      <c r="EC143" s="604"/>
      <c r="ED143" s="604"/>
      <c r="EE143" s="604"/>
      <c r="EF143" s="604"/>
      <c r="EG143" s="604"/>
      <c r="EH143" s="604"/>
      <c r="EI143" s="604"/>
      <c r="EJ143" s="604"/>
      <c r="EK143" s="604"/>
      <c r="EL143" s="604"/>
      <c r="EM143" s="604"/>
      <c r="EN143" s="604"/>
      <c r="EO143" s="15"/>
      <c r="EP143" s="15"/>
      <c r="EQ143" s="15"/>
      <c r="ER143" s="15"/>
      <c r="ES143" s="15"/>
      <c r="ET143" s="15"/>
      <c r="EU143" s="15"/>
      <c r="EV143" s="604"/>
      <c r="FR143" s="5"/>
    </row>
    <row r="144">
      <c r="A144" s="603"/>
      <c r="B144" s="603"/>
      <c r="I144" s="479"/>
      <c r="DP144" s="604"/>
      <c r="DQ144" s="604"/>
      <c r="DR144" s="604"/>
      <c r="DS144" s="604"/>
      <c r="DT144" s="604"/>
      <c r="DU144" s="604"/>
      <c r="DV144" s="604"/>
      <c r="DW144" s="604"/>
      <c r="DX144" s="604"/>
      <c r="DY144" s="604"/>
      <c r="DZ144" s="604"/>
      <c r="EA144" s="604"/>
      <c r="EB144" s="604"/>
      <c r="EC144" s="604"/>
      <c r="ED144" s="604"/>
      <c r="EE144" s="604"/>
      <c r="EF144" s="604"/>
      <c r="EG144" s="604"/>
      <c r="EH144" s="604"/>
      <c r="EI144" s="604"/>
      <c r="EJ144" s="604"/>
      <c r="EK144" s="604"/>
      <c r="EL144" s="604"/>
      <c r="EM144" s="604"/>
      <c r="EN144" s="604"/>
      <c r="EO144" s="15"/>
      <c r="EP144" s="15"/>
      <c r="EQ144" s="15"/>
      <c r="ER144" s="15"/>
      <c r="ES144" s="15"/>
      <c r="ET144" s="15"/>
      <c r="EU144" s="15"/>
      <c r="EV144" s="604"/>
      <c r="FR144" s="5"/>
    </row>
    <row r="145">
      <c r="A145" s="603"/>
      <c r="B145" s="603"/>
      <c r="I145" s="479"/>
      <c r="DP145" s="604"/>
      <c r="DQ145" s="604"/>
      <c r="DR145" s="604"/>
      <c r="DS145" s="604"/>
      <c r="DT145" s="604"/>
      <c r="DU145" s="604"/>
      <c r="DV145" s="604"/>
      <c r="DW145" s="604"/>
      <c r="DX145" s="604"/>
      <c r="DY145" s="604"/>
      <c r="DZ145" s="604"/>
      <c r="EA145" s="604"/>
      <c r="EB145" s="604"/>
      <c r="EC145" s="604"/>
      <c r="ED145" s="604"/>
      <c r="EE145" s="604"/>
      <c r="EF145" s="604"/>
      <c r="EG145" s="604"/>
      <c r="EH145" s="604"/>
      <c r="EI145" s="604"/>
      <c r="EJ145" s="604"/>
      <c r="EK145" s="604"/>
      <c r="EL145" s="604"/>
      <c r="EM145" s="604"/>
      <c r="EN145" s="604"/>
      <c r="EO145" s="15"/>
      <c r="EP145" s="15"/>
      <c r="EQ145" s="15"/>
      <c r="ER145" s="15"/>
      <c r="ES145" s="15"/>
      <c r="ET145" s="15"/>
      <c r="EU145" s="15"/>
      <c r="EV145" s="604"/>
      <c r="FR145" s="5"/>
    </row>
    <row r="146">
      <c r="A146" s="603"/>
      <c r="B146" s="603"/>
      <c r="I146" s="479"/>
      <c r="DP146" s="604"/>
      <c r="DQ146" s="604"/>
      <c r="DR146" s="604"/>
      <c r="DS146" s="604"/>
      <c r="DT146" s="604"/>
      <c r="DU146" s="604"/>
      <c r="DV146" s="604"/>
      <c r="DW146" s="604"/>
      <c r="DX146" s="604"/>
      <c r="DY146" s="604"/>
      <c r="DZ146" s="604"/>
      <c r="EA146" s="604"/>
      <c r="EB146" s="604"/>
      <c r="EC146" s="604"/>
      <c r="ED146" s="604"/>
      <c r="EE146" s="604"/>
      <c r="EF146" s="604"/>
      <c r="EG146" s="604"/>
      <c r="EH146" s="604"/>
      <c r="EI146" s="604"/>
      <c r="EJ146" s="604"/>
      <c r="EK146" s="604"/>
      <c r="EL146" s="604"/>
      <c r="EM146" s="604"/>
      <c r="EN146" s="604"/>
      <c r="EO146" s="15"/>
      <c r="EP146" s="15"/>
      <c r="EQ146" s="15"/>
      <c r="ER146" s="15"/>
      <c r="ES146" s="15"/>
      <c r="ET146" s="15"/>
      <c r="EU146" s="15"/>
      <c r="EV146" s="604"/>
      <c r="FR146" s="5"/>
    </row>
    <row r="147">
      <c r="A147" s="603"/>
      <c r="B147" s="603"/>
      <c r="I147" s="479"/>
      <c r="DP147" s="604"/>
      <c r="DQ147" s="604"/>
      <c r="DR147" s="604"/>
      <c r="DS147" s="604"/>
      <c r="DT147" s="604"/>
      <c r="DU147" s="604"/>
      <c r="DV147" s="604"/>
      <c r="DW147" s="604"/>
      <c r="DX147" s="604"/>
      <c r="DY147" s="604"/>
      <c r="DZ147" s="604"/>
      <c r="EA147" s="604"/>
      <c r="EB147" s="604"/>
      <c r="EC147" s="604"/>
      <c r="ED147" s="604"/>
      <c r="EE147" s="604"/>
      <c r="EF147" s="604"/>
      <c r="EG147" s="604"/>
      <c r="EH147" s="604"/>
      <c r="EI147" s="604"/>
      <c r="EJ147" s="604"/>
      <c r="EK147" s="604"/>
      <c r="EL147" s="604"/>
      <c r="EM147" s="604"/>
      <c r="EN147" s="604"/>
      <c r="EO147" s="15"/>
      <c r="EP147" s="15"/>
      <c r="EQ147" s="15"/>
      <c r="ER147" s="15"/>
      <c r="ES147" s="15"/>
      <c r="ET147" s="15"/>
      <c r="EU147" s="15"/>
      <c r="EV147" s="604"/>
      <c r="FR147" s="5"/>
    </row>
    <row r="148">
      <c r="A148" s="603"/>
      <c r="B148" s="603"/>
      <c r="I148" s="479"/>
      <c r="DP148" s="604"/>
      <c r="DQ148" s="604"/>
      <c r="DR148" s="604"/>
      <c r="DS148" s="604"/>
      <c r="DT148" s="604"/>
      <c r="DU148" s="604"/>
      <c r="DV148" s="604"/>
      <c r="DW148" s="604"/>
      <c r="DX148" s="604"/>
      <c r="DY148" s="604"/>
      <c r="DZ148" s="604"/>
      <c r="EA148" s="604"/>
      <c r="EB148" s="604"/>
      <c r="EC148" s="604"/>
      <c r="ED148" s="604"/>
      <c r="EE148" s="604"/>
      <c r="EF148" s="604"/>
      <c r="EG148" s="604"/>
      <c r="EH148" s="604"/>
      <c r="EI148" s="604"/>
      <c r="EJ148" s="604"/>
      <c r="EK148" s="604"/>
      <c r="EL148" s="604"/>
      <c r="EM148" s="604"/>
      <c r="EN148" s="604"/>
      <c r="EO148" s="15"/>
      <c r="EP148" s="15"/>
      <c r="EQ148" s="15"/>
      <c r="ER148" s="15"/>
      <c r="ES148" s="15"/>
      <c r="ET148" s="15"/>
      <c r="EU148" s="15"/>
      <c r="EV148" s="604"/>
      <c r="FR148" s="5"/>
    </row>
    <row r="149">
      <c r="A149" s="603"/>
      <c r="B149" s="603"/>
      <c r="I149" s="479"/>
      <c r="DP149" s="604"/>
      <c r="DQ149" s="604"/>
      <c r="DR149" s="604"/>
      <c r="DS149" s="604"/>
      <c r="DT149" s="604"/>
      <c r="DU149" s="604"/>
      <c r="DV149" s="604"/>
      <c r="DW149" s="604"/>
      <c r="DX149" s="604"/>
      <c r="DY149" s="604"/>
      <c r="DZ149" s="604"/>
      <c r="EA149" s="604"/>
      <c r="EB149" s="604"/>
      <c r="EC149" s="604"/>
      <c r="ED149" s="604"/>
      <c r="EE149" s="604"/>
      <c r="EF149" s="604"/>
      <c r="EG149" s="604"/>
      <c r="EH149" s="604"/>
      <c r="EI149" s="604"/>
      <c r="EJ149" s="604"/>
      <c r="EK149" s="604"/>
      <c r="EL149" s="604"/>
      <c r="EM149" s="604"/>
      <c r="EN149" s="604"/>
      <c r="EO149" s="15"/>
      <c r="EP149" s="15"/>
      <c r="EQ149" s="15"/>
      <c r="ER149" s="15"/>
      <c r="ES149" s="15"/>
      <c r="ET149" s="15"/>
      <c r="EU149" s="15"/>
      <c r="EV149" s="604"/>
      <c r="FR149" s="5"/>
    </row>
    <row r="150">
      <c r="A150" s="603"/>
      <c r="B150" s="603"/>
      <c r="I150" s="479"/>
      <c r="DP150" s="604"/>
      <c r="DQ150" s="604"/>
      <c r="DR150" s="604"/>
      <c r="DS150" s="604"/>
      <c r="DT150" s="604"/>
      <c r="DU150" s="604"/>
      <c r="DV150" s="604"/>
      <c r="DW150" s="604"/>
      <c r="DX150" s="604"/>
      <c r="DY150" s="604"/>
      <c r="DZ150" s="604"/>
      <c r="EA150" s="604"/>
      <c r="EB150" s="604"/>
      <c r="EC150" s="604"/>
      <c r="ED150" s="604"/>
      <c r="EE150" s="604"/>
      <c r="EF150" s="604"/>
      <c r="EG150" s="604"/>
      <c r="EH150" s="604"/>
      <c r="EI150" s="604"/>
      <c r="EJ150" s="604"/>
      <c r="EK150" s="604"/>
      <c r="EL150" s="604"/>
      <c r="EM150" s="604"/>
      <c r="EN150" s="604"/>
      <c r="EO150" s="15"/>
      <c r="EP150" s="15"/>
      <c r="EQ150" s="15"/>
      <c r="ER150" s="15"/>
      <c r="ES150" s="15"/>
      <c r="ET150" s="15"/>
      <c r="EU150" s="15"/>
      <c r="EV150" s="604"/>
      <c r="FR150" s="5"/>
    </row>
    <row r="151">
      <c r="A151" s="603"/>
      <c r="B151" s="603"/>
      <c r="I151" s="479"/>
      <c r="DP151" s="604"/>
      <c r="DQ151" s="604"/>
      <c r="DR151" s="604"/>
      <c r="DS151" s="604"/>
      <c r="DT151" s="604"/>
      <c r="DU151" s="604"/>
      <c r="DV151" s="604"/>
      <c r="DW151" s="604"/>
      <c r="DX151" s="604"/>
      <c r="DY151" s="604"/>
      <c r="DZ151" s="604"/>
      <c r="EA151" s="604"/>
      <c r="EB151" s="604"/>
      <c r="EC151" s="604"/>
      <c r="ED151" s="604"/>
      <c r="EE151" s="604"/>
      <c r="EF151" s="604"/>
      <c r="EG151" s="604"/>
      <c r="EH151" s="604"/>
      <c r="EI151" s="604"/>
      <c r="EJ151" s="604"/>
      <c r="EK151" s="604"/>
      <c r="EL151" s="604"/>
      <c r="EM151" s="604"/>
      <c r="EN151" s="604"/>
      <c r="EO151" s="15"/>
      <c r="EP151" s="15"/>
      <c r="EQ151" s="15"/>
      <c r="ER151" s="15"/>
      <c r="ES151" s="15"/>
      <c r="ET151" s="15"/>
      <c r="EU151" s="15"/>
      <c r="EV151" s="604"/>
      <c r="FR151" s="5"/>
    </row>
    <row r="152">
      <c r="A152" s="603"/>
      <c r="B152" s="603"/>
      <c r="I152" s="479"/>
      <c r="DP152" s="604"/>
      <c r="DQ152" s="604"/>
      <c r="DR152" s="604"/>
      <c r="DS152" s="604"/>
      <c r="DT152" s="604"/>
      <c r="DU152" s="604"/>
      <c r="DV152" s="604"/>
      <c r="DW152" s="604"/>
      <c r="DX152" s="604"/>
      <c r="DY152" s="604"/>
      <c r="DZ152" s="604"/>
      <c r="EA152" s="604"/>
      <c r="EB152" s="604"/>
      <c r="EC152" s="604"/>
      <c r="ED152" s="604"/>
      <c r="EE152" s="604"/>
      <c r="EF152" s="604"/>
      <c r="EG152" s="604"/>
      <c r="EH152" s="604"/>
      <c r="EI152" s="604"/>
      <c r="EJ152" s="604"/>
      <c r="EK152" s="604"/>
      <c r="EL152" s="604"/>
      <c r="EM152" s="604"/>
      <c r="EN152" s="604"/>
      <c r="EO152" s="15"/>
      <c r="EP152" s="15"/>
      <c r="EQ152" s="15"/>
      <c r="ER152" s="15"/>
      <c r="ES152" s="15"/>
      <c r="ET152" s="15"/>
      <c r="EU152" s="15"/>
      <c r="EV152" s="604"/>
      <c r="FR152" s="5"/>
    </row>
    <row r="153">
      <c r="A153" s="603"/>
      <c r="B153" s="603"/>
      <c r="I153" s="479"/>
      <c r="DP153" s="604"/>
      <c r="DQ153" s="604"/>
      <c r="DR153" s="604"/>
      <c r="DS153" s="604"/>
      <c r="DT153" s="604"/>
      <c r="DU153" s="604"/>
      <c r="DV153" s="604"/>
      <c r="DW153" s="604"/>
      <c r="DX153" s="604"/>
      <c r="DY153" s="604"/>
      <c r="DZ153" s="604"/>
      <c r="EA153" s="604"/>
      <c r="EB153" s="604"/>
      <c r="EC153" s="604"/>
      <c r="ED153" s="604"/>
      <c r="EE153" s="604"/>
      <c r="EF153" s="604"/>
      <c r="EG153" s="604"/>
      <c r="EH153" s="604"/>
      <c r="EI153" s="604"/>
      <c r="EJ153" s="604"/>
      <c r="EK153" s="604"/>
      <c r="EL153" s="604"/>
      <c r="EM153" s="604"/>
      <c r="EN153" s="604"/>
      <c r="EO153" s="15"/>
      <c r="EP153" s="15"/>
      <c r="EQ153" s="15"/>
      <c r="ER153" s="15"/>
      <c r="ES153" s="15"/>
      <c r="ET153" s="15"/>
      <c r="EU153" s="15"/>
      <c r="EV153" s="604"/>
      <c r="FR153" s="5"/>
    </row>
    <row r="154">
      <c r="A154" s="603"/>
      <c r="B154" s="603"/>
      <c r="I154" s="479"/>
      <c r="DP154" s="604"/>
      <c r="DQ154" s="604"/>
      <c r="DR154" s="604"/>
      <c r="DS154" s="604"/>
      <c r="DT154" s="604"/>
      <c r="DU154" s="604"/>
      <c r="DV154" s="604"/>
      <c r="DW154" s="604"/>
      <c r="DX154" s="604"/>
      <c r="DY154" s="604"/>
      <c r="DZ154" s="604"/>
      <c r="EA154" s="604"/>
      <c r="EB154" s="604"/>
      <c r="EC154" s="604"/>
      <c r="ED154" s="604"/>
      <c r="EE154" s="604"/>
      <c r="EF154" s="604"/>
      <c r="EG154" s="604"/>
      <c r="EH154" s="604"/>
      <c r="EI154" s="604"/>
      <c r="EJ154" s="604"/>
      <c r="EK154" s="604"/>
      <c r="EL154" s="604"/>
      <c r="EM154" s="604"/>
      <c r="EN154" s="604"/>
      <c r="EO154" s="15"/>
      <c r="EP154" s="15"/>
      <c r="EQ154" s="15"/>
      <c r="ER154" s="15"/>
      <c r="ES154" s="15"/>
      <c r="ET154" s="15"/>
      <c r="EU154" s="15"/>
      <c r="EV154" s="604"/>
      <c r="FR154" s="5"/>
    </row>
    <row r="155">
      <c r="A155" s="603"/>
      <c r="B155" s="603"/>
      <c r="I155" s="479"/>
      <c r="DP155" s="604"/>
      <c r="DQ155" s="604"/>
      <c r="DR155" s="604"/>
      <c r="DS155" s="604"/>
      <c r="DT155" s="604"/>
      <c r="DU155" s="604"/>
      <c r="DV155" s="604"/>
      <c r="DW155" s="604"/>
      <c r="DX155" s="604"/>
      <c r="DY155" s="604"/>
      <c r="DZ155" s="604"/>
      <c r="EA155" s="604"/>
      <c r="EB155" s="604"/>
      <c r="EC155" s="604"/>
      <c r="ED155" s="604"/>
      <c r="EE155" s="604"/>
      <c r="EF155" s="604"/>
      <c r="EG155" s="604"/>
      <c r="EH155" s="604"/>
      <c r="EI155" s="604"/>
      <c r="EJ155" s="604"/>
      <c r="EK155" s="604"/>
      <c r="EL155" s="604"/>
      <c r="EM155" s="604"/>
      <c r="EN155" s="604"/>
      <c r="EO155" s="15"/>
      <c r="EP155" s="15"/>
      <c r="EQ155" s="15"/>
      <c r="ER155" s="15"/>
      <c r="ES155" s="15"/>
      <c r="ET155" s="15"/>
      <c r="EU155" s="15"/>
      <c r="EV155" s="604"/>
      <c r="FR155" s="5"/>
    </row>
    <row r="156">
      <c r="A156" s="603"/>
      <c r="B156" s="603"/>
      <c r="I156" s="479"/>
      <c r="DP156" s="604"/>
      <c r="DQ156" s="604"/>
      <c r="DR156" s="604"/>
      <c r="DS156" s="604"/>
      <c r="DT156" s="604"/>
      <c r="DU156" s="604"/>
      <c r="DV156" s="604"/>
      <c r="DW156" s="604"/>
      <c r="DX156" s="604"/>
      <c r="DY156" s="604"/>
      <c r="DZ156" s="604"/>
      <c r="EA156" s="604"/>
      <c r="EB156" s="604"/>
      <c r="EC156" s="604"/>
      <c r="ED156" s="604"/>
      <c r="EE156" s="604"/>
      <c r="EF156" s="604"/>
      <c r="EG156" s="604"/>
      <c r="EH156" s="604"/>
      <c r="EI156" s="604"/>
      <c r="EJ156" s="604"/>
      <c r="EK156" s="604"/>
      <c r="EL156" s="604"/>
      <c r="EM156" s="604"/>
      <c r="EN156" s="604"/>
      <c r="EO156" s="15"/>
      <c r="EP156" s="15"/>
      <c r="EQ156" s="15"/>
      <c r="ER156" s="15"/>
      <c r="ES156" s="15"/>
      <c r="ET156" s="15"/>
      <c r="EU156" s="15"/>
      <c r="EV156" s="604"/>
      <c r="FR156" s="5"/>
    </row>
    <row r="157">
      <c r="A157" s="603"/>
      <c r="B157" s="603"/>
      <c r="I157" s="479"/>
      <c r="DP157" s="604"/>
      <c r="DQ157" s="604"/>
      <c r="DR157" s="604"/>
      <c r="DS157" s="604"/>
      <c r="DT157" s="604"/>
      <c r="DU157" s="604"/>
      <c r="DV157" s="604"/>
      <c r="DW157" s="604"/>
      <c r="DX157" s="604"/>
      <c r="DY157" s="604"/>
      <c r="DZ157" s="604"/>
      <c r="EA157" s="604"/>
      <c r="EB157" s="604"/>
      <c r="EC157" s="604"/>
      <c r="ED157" s="604"/>
      <c r="EE157" s="604"/>
      <c r="EF157" s="604"/>
      <c r="EG157" s="604"/>
      <c r="EH157" s="604"/>
      <c r="EI157" s="604"/>
      <c r="EJ157" s="604"/>
      <c r="EK157" s="604"/>
      <c r="EL157" s="604"/>
      <c r="EM157" s="604"/>
      <c r="EN157" s="604"/>
      <c r="EO157" s="15"/>
      <c r="EP157" s="15"/>
      <c r="EQ157" s="15"/>
      <c r="ER157" s="15"/>
      <c r="ES157" s="15"/>
      <c r="ET157" s="15"/>
      <c r="EU157" s="15"/>
      <c r="EV157" s="604"/>
      <c r="FR157" s="5"/>
    </row>
    <row r="158">
      <c r="A158" s="603"/>
      <c r="B158" s="603"/>
      <c r="I158" s="479"/>
      <c r="DP158" s="604"/>
      <c r="DQ158" s="604"/>
      <c r="DR158" s="604"/>
      <c r="DS158" s="604"/>
      <c r="DT158" s="604"/>
      <c r="DU158" s="604"/>
      <c r="DV158" s="604"/>
      <c r="DW158" s="604"/>
      <c r="DX158" s="604"/>
      <c r="DY158" s="604"/>
      <c r="DZ158" s="604"/>
      <c r="EA158" s="604"/>
      <c r="EB158" s="604"/>
      <c r="EC158" s="604"/>
      <c r="ED158" s="604"/>
      <c r="EE158" s="604"/>
      <c r="EF158" s="604"/>
      <c r="EG158" s="604"/>
      <c r="EH158" s="604"/>
      <c r="EI158" s="604"/>
      <c r="EJ158" s="604"/>
      <c r="EK158" s="604"/>
      <c r="EL158" s="604"/>
      <c r="EM158" s="604"/>
      <c r="EN158" s="604"/>
      <c r="EO158" s="15"/>
      <c r="EP158" s="15"/>
      <c r="EQ158" s="15"/>
      <c r="ER158" s="15"/>
      <c r="ES158" s="15"/>
      <c r="ET158" s="15"/>
      <c r="EU158" s="15"/>
      <c r="EV158" s="604"/>
      <c r="FR158" s="5"/>
    </row>
    <row r="159">
      <c r="A159" s="603"/>
      <c r="B159" s="603"/>
      <c r="I159" s="479"/>
      <c r="DP159" s="604"/>
      <c r="DQ159" s="604"/>
      <c r="DR159" s="604"/>
      <c r="DS159" s="604"/>
      <c r="DT159" s="604"/>
      <c r="DU159" s="604"/>
      <c r="DV159" s="604"/>
      <c r="DW159" s="604"/>
      <c r="DX159" s="604"/>
      <c r="DY159" s="604"/>
      <c r="DZ159" s="604"/>
      <c r="EA159" s="604"/>
      <c r="EB159" s="604"/>
      <c r="EC159" s="604"/>
      <c r="ED159" s="604"/>
      <c r="EE159" s="604"/>
      <c r="EF159" s="604"/>
      <c r="EG159" s="604"/>
      <c r="EH159" s="604"/>
      <c r="EI159" s="604"/>
      <c r="EJ159" s="604"/>
      <c r="EK159" s="604"/>
      <c r="EL159" s="604"/>
      <c r="EM159" s="604"/>
      <c r="EN159" s="604"/>
      <c r="EO159" s="15"/>
      <c r="EP159" s="15"/>
      <c r="EQ159" s="15"/>
      <c r="ER159" s="15"/>
      <c r="ES159" s="15"/>
      <c r="ET159" s="15"/>
      <c r="EU159" s="15"/>
      <c r="EV159" s="604"/>
      <c r="FR159" s="5"/>
    </row>
    <row r="160">
      <c r="A160" s="603"/>
      <c r="B160" s="603"/>
      <c r="I160" s="479"/>
      <c r="DP160" s="604"/>
      <c r="DQ160" s="604"/>
      <c r="DR160" s="604"/>
      <c r="DS160" s="604"/>
      <c r="DT160" s="604"/>
      <c r="DU160" s="604"/>
      <c r="DV160" s="604"/>
      <c r="DW160" s="604"/>
      <c r="DX160" s="604"/>
      <c r="DY160" s="604"/>
      <c r="DZ160" s="604"/>
      <c r="EA160" s="604"/>
      <c r="EB160" s="604"/>
      <c r="EC160" s="604"/>
      <c r="ED160" s="604"/>
      <c r="EE160" s="604"/>
      <c r="EF160" s="604"/>
      <c r="EG160" s="604"/>
      <c r="EH160" s="604"/>
      <c r="EI160" s="604"/>
      <c r="EJ160" s="604"/>
      <c r="EK160" s="604"/>
      <c r="EL160" s="604"/>
      <c r="EM160" s="604"/>
      <c r="EN160" s="604"/>
      <c r="EO160" s="15"/>
      <c r="EP160" s="15"/>
      <c r="EQ160" s="15"/>
      <c r="ER160" s="15"/>
      <c r="ES160" s="15"/>
      <c r="ET160" s="15"/>
      <c r="EU160" s="15"/>
      <c r="EV160" s="604"/>
      <c r="FR160" s="5"/>
    </row>
    <row r="161">
      <c r="A161" s="603"/>
      <c r="B161" s="603"/>
      <c r="I161" s="479"/>
      <c r="DP161" s="604"/>
      <c r="DQ161" s="604"/>
      <c r="DR161" s="604"/>
      <c r="DS161" s="604"/>
      <c r="DT161" s="604"/>
      <c r="DU161" s="604"/>
      <c r="DV161" s="604"/>
      <c r="DW161" s="604"/>
      <c r="DX161" s="604"/>
      <c r="DY161" s="604"/>
      <c r="DZ161" s="604"/>
      <c r="EA161" s="604"/>
      <c r="EB161" s="604"/>
      <c r="EC161" s="604"/>
      <c r="ED161" s="604"/>
      <c r="EE161" s="604"/>
      <c r="EF161" s="604"/>
      <c r="EG161" s="604"/>
      <c r="EH161" s="604"/>
      <c r="EI161" s="604"/>
      <c r="EJ161" s="604"/>
      <c r="EK161" s="604"/>
      <c r="EL161" s="604"/>
      <c r="EM161" s="604"/>
      <c r="EN161" s="604"/>
      <c r="EO161" s="15"/>
      <c r="EP161" s="15"/>
      <c r="EQ161" s="15"/>
      <c r="ER161" s="15"/>
      <c r="ES161" s="15"/>
      <c r="ET161" s="15"/>
      <c r="EU161" s="15"/>
      <c r="EV161" s="604"/>
      <c r="FR161" s="5"/>
    </row>
    <row r="162">
      <c r="A162" s="603"/>
      <c r="B162" s="603"/>
      <c r="I162" s="479"/>
      <c r="DP162" s="604"/>
      <c r="DQ162" s="604"/>
      <c r="DR162" s="604"/>
      <c r="DS162" s="604"/>
      <c r="DT162" s="604"/>
      <c r="DU162" s="604"/>
      <c r="DV162" s="604"/>
      <c r="DW162" s="604"/>
      <c r="DX162" s="604"/>
      <c r="DY162" s="604"/>
      <c r="DZ162" s="604"/>
      <c r="EA162" s="604"/>
      <c r="EB162" s="604"/>
      <c r="EC162" s="604"/>
      <c r="ED162" s="604"/>
      <c r="EE162" s="604"/>
      <c r="EF162" s="604"/>
      <c r="EG162" s="604"/>
      <c r="EH162" s="604"/>
      <c r="EI162" s="604"/>
      <c r="EJ162" s="604"/>
      <c r="EK162" s="604"/>
      <c r="EL162" s="604"/>
      <c r="EM162" s="604"/>
      <c r="EN162" s="604"/>
      <c r="EO162" s="15"/>
      <c r="EP162" s="15"/>
      <c r="EQ162" s="15"/>
      <c r="ER162" s="15"/>
      <c r="ES162" s="15"/>
      <c r="ET162" s="15"/>
      <c r="EU162" s="15"/>
      <c r="EV162" s="604"/>
      <c r="FR162" s="5"/>
    </row>
    <row r="163">
      <c r="A163" s="603"/>
      <c r="B163" s="603"/>
      <c r="I163" s="479"/>
      <c r="DP163" s="604"/>
      <c r="DQ163" s="604"/>
      <c r="DR163" s="604"/>
      <c r="DS163" s="604"/>
      <c r="DT163" s="604"/>
      <c r="DU163" s="604"/>
      <c r="DV163" s="604"/>
      <c r="DW163" s="604"/>
      <c r="DX163" s="604"/>
      <c r="DY163" s="604"/>
      <c r="DZ163" s="604"/>
      <c r="EA163" s="604"/>
      <c r="EB163" s="604"/>
      <c r="EC163" s="604"/>
      <c r="ED163" s="604"/>
      <c r="EE163" s="604"/>
      <c r="EF163" s="604"/>
      <c r="EG163" s="604"/>
      <c r="EH163" s="604"/>
      <c r="EI163" s="604"/>
      <c r="EJ163" s="604"/>
      <c r="EK163" s="604"/>
      <c r="EL163" s="604"/>
      <c r="EM163" s="604"/>
      <c r="EN163" s="604"/>
      <c r="EO163" s="15"/>
      <c r="EP163" s="15"/>
      <c r="EQ163" s="15"/>
      <c r="ER163" s="15"/>
      <c r="ES163" s="15"/>
      <c r="ET163" s="15"/>
      <c r="EU163" s="15"/>
      <c r="EV163" s="604"/>
      <c r="FR163" s="5"/>
    </row>
    <row r="164">
      <c r="A164" s="603"/>
      <c r="B164" s="603"/>
      <c r="I164" s="479"/>
      <c r="DP164" s="604"/>
      <c r="DQ164" s="604"/>
      <c r="DR164" s="604"/>
      <c r="DS164" s="604"/>
      <c r="DT164" s="604"/>
      <c r="DU164" s="604"/>
      <c r="DV164" s="604"/>
      <c r="DW164" s="604"/>
      <c r="DX164" s="604"/>
      <c r="DY164" s="604"/>
      <c r="DZ164" s="604"/>
      <c r="EA164" s="604"/>
      <c r="EB164" s="604"/>
      <c r="EC164" s="604"/>
      <c r="ED164" s="604"/>
      <c r="EE164" s="604"/>
      <c r="EF164" s="604"/>
      <c r="EG164" s="604"/>
      <c r="EH164" s="604"/>
      <c r="EI164" s="604"/>
      <c r="EJ164" s="604"/>
      <c r="EK164" s="604"/>
      <c r="EL164" s="604"/>
      <c r="EM164" s="604"/>
      <c r="EN164" s="604"/>
      <c r="EO164" s="15"/>
      <c r="EP164" s="15"/>
      <c r="EQ164" s="15"/>
      <c r="ER164" s="15"/>
      <c r="ES164" s="15"/>
      <c r="ET164" s="15"/>
      <c r="EU164" s="15"/>
      <c r="EV164" s="604"/>
      <c r="FR164" s="5"/>
    </row>
    <row r="165">
      <c r="A165" s="603"/>
      <c r="B165" s="603"/>
      <c r="I165" s="479"/>
      <c r="DP165" s="604"/>
      <c r="DQ165" s="604"/>
      <c r="DR165" s="604"/>
      <c r="DS165" s="604"/>
      <c r="DT165" s="604"/>
      <c r="DU165" s="604"/>
      <c r="DV165" s="604"/>
      <c r="DW165" s="604"/>
      <c r="DX165" s="604"/>
      <c r="DY165" s="604"/>
      <c r="DZ165" s="604"/>
      <c r="EA165" s="604"/>
      <c r="EB165" s="604"/>
      <c r="EC165" s="604"/>
      <c r="ED165" s="604"/>
      <c r="EE165" s="604"/>
      <c r="EF165" s="604"/>
      <c r="EG165" s="604"/>
      <c r="EH165" s="604"/>
      <c r="EI165" s="604"/>
      <c r="EJ165" s="604"/>
      <c r="EK165" s="604"/>
      <c r="EL165" s="604"/>
      <c r="EM165" s="604"/>
      <c r="EN165" s="604"/>
      <c r="EO165" s="15"/>
      <c r="EP165" s="15"/>
      <c r="EQ165" s="15"/>
      <c r="ER165" s="15"/>
      <c r="ES165" s="15"/>
      <c r="ET165" s="15"/>
      <c r="EU165" s="15"/>
      <c r="EV165" s="604"/>
      <c r="FR165" s="5"/>
    </row>
    <row r="166">
      <c r="A166" s="603"/>
      <c r="B166" s="603"/>
      <c r="I166" s="479"/>
      <c r="DP166" s="604"/>
      <c r="DQ166" s="604"/>
      <c r="DR166" s="604"/>
      <c r="DS166" s="604"/>
      <c r="DT166" s="604"/>
      <c r="DU166" s="604"/>
      <c r="DV166" s="604"/>
      <c r="DW166" s="604"/>
      <c r="DX166" s="604"/>
      <c r="DY166" s="604"/>
      <c r="DZ166" s="604"/>
      <c r="EA166" s="604"/>
      <c r="EB166" s="604"/>
      <c r="EC166" s="604"/>
      <c r="ED166" s="604"/>
      <c r="EE166" s="604"/>
      <c r="EF166" s="604"/>
      <c r="EG166" s="604"/>
      <c r="EH166" s="604"/>
      <c r="EI166" s="604"/>
      <c r="EJ166" s="604"/>
      <c r="EK166" s="604"/>
      <c r="EL166" s="604"/>
      <c r="EM166" s="604"/>
      <c r="EN166" s="604"/>
      <c r="EO166" s="15"/>
      <c r="EP166" s="15"/>
      <c r="EQ166" s="15"/>
      <c r="ER166" s="15"/>
      <c r="ES166" s="15"/>
      <c r="ET166" s="15"/>
      <c r="EU166" s="15"/>
      <c r="EV166" s="604"/>
      <c r="FR166" s="5"/>
    </row>
    <row r="167">
      <c r="A167" s="603"/>
      <c r="B167" s="603"/>
      <c r="I167" s="479"/>
      <c r="DP167" s="604"/>
      <c r="DQ167" s="604"/>
      <c r="DR167" s="604"/>
      <c r="DS167" s="604"/>
      <c r="DT167" s="604"/>
      <c r="DU167" s="604"/>
      <c r="DV167" s="604"/>
      <c r="DW167" s="604"/>
      <c r="DX167" s="604"/>
      <c r="DY167" s="604"/>
      <c r="DZ167" s="604"/>
      <c r="EA167" s="604"/>
      <c r="EB167" s="604"/>
      <c r="EC167" s="604"/>
      <c r="ED167" s="604"/>
      <c r="EE167" s="604"/>
      <c r="EF167" s="604"/>
      <c r="EG167" s="604"/>
      <c r="EH167" s="604"/>
      <c r="EI167" s="604"/>
      <c r="EJ167" s="604"/>
      <c r="EK167" s="604"/>
      <c r="EL167" s="604"/>
      <c r="EM167" s="604"/>
      <c r="EN167" s="604"/>
      <c r="EO167" s="15"/>
      <c r="EP167" s="15"/>
      <c r="EQ167" s="15"/>
      <c r="ER167" s="15"/>
      <c r="ES167" s="15"/>
      <c r="ET167" s="15"/>
      <c r="EU167" s="15"/>
      <c r="EV167" s="604"/>
      <c r="FR167" s="5"/>
    </row>
    <row r="168">
      <c r="A168" s="603"/>
      <c r="B168" s="603"/>
      <c r="I168" s="479"/>
      <c r="DP168" s="604"/>
      <c r="DQ168" s="604"/>
      <c r="DR168" s="604"/>
      <c r="DS168" s="604"/>
      <c r="DT168" s="604"/>
      <c r="DU168" s="604"/>
      <c r="DV168" s="604"/>
      <c r="DW168" s="604"/>
      <c r="DX168" s="604"/>
      <c r="DY168" s="604"/>
      <c r="DZ168" s="604"/>
      <c r="EA168" s="604"/>
      <c r="EB168" s="604"/>
      <c r="EC168" s="604"/>
      <c r="ED168" s="604"/>
      <c r="EE168" s="604"/>
      <c r="EF168" s="604"/>
      <c r="EG168" s="604"/>
      <c r="EH168" s="604"/>
      <c r="EI168" s="604"/>
      <c r="EJ168" s="604"/>
      <c r="EK168" s="604"/>
      <c r="EL168" s="604"/>
      <c r="EM168" s="604"/>
      <c r="EN168" s="604"/>
      <c r="EO168" s="15"/>
      <c r="EP168" s="15"/>
      <c r="EQ168" s="15"/>
      <c r="ER168" s="15"/>
      <c r="ES168" s="15"/>
      <c r="ET168" s="15"/>
      <c r="EU168" s="15"/>
      <c r="EV168" s="604"/>
      <c r="FR168" s="5"/>
    </row>
    <row r="169">
      <c r="A169" s="603"/>
      <c r="B169" s="603"/>
      <c r="I169" s="479"/>
      <c r="DP169" s="604"/>
      <c r="DQ169" s="604"/>
      <c r="DR169" s="604"/>
      <c r="DS169" s="604"/>
      <c r="DT169" s="604"/>
      <c r="DU169" s="604"/>
      <c r="DV169" s="604"/>
      <c r="DW169" s="604"/>
      <c r="DX169" s="604"/>
      <c r="DY169" s="604"/>
      <c r="DZ169" s="604"/>
      <c r="EA169" s="604"/>
      <c r="EB169" s="604"/>
      <c r="EC169" s="604"/>
      <c r="ED169" s="604"/>
      <c r="EE169" s="604"/>
      <c r="EF169" s="604"/>
      <c r="EG169" s="604"/>
      <c r="EH169" s="604"/>
      <c r="EI169" s="604"/>
      <c r="EJ169" s="604"/>
      <c r="EK169" s="604"/>
      <c r="EL169" s="604"/>
      <c r="EM169" s="604"/>
      <c r="EN169" s="604"/>
      <c r="EO169" s="15"/>
      <c r="EP169" s="15"/>
      <c r="EQ169" s="15"/>
      <c r="ER169" s="15"/>
      <c r="ES169" s="15"/>
      <c r="ET169" s="15"/>
      <c r="EU169" s="15"/>
      <c r="EV169" s="604"/>
      <c r="FR169" s="5"/>
    </row>
    <row r="170">
      <c r="A170" s="603"/>
      <c r="B170" s="603"/>
      <c r="I170" s="479"/>
      <c r="DP170" s="604"/>
      <c r="DQ170" s="604"/>
      <c r="DR170" s="604"/>
      <c r="DS170" s="604"/>
      <c r="DT170" s="604"/>
      <c r="DU170" s="604"/>
      <c r="DV170" s="604"/>
      <c r="DW170" s="604"/>
      <c r="DX170" s="604"/>
      <c r="DY170" s="604"/>
      <c r="DZ170" s="604"/>
      <c r="EA170" s="604"/>
      <c r="EB170" s="604"/>
      <c r="EC170" s="604"/>
      <c r="ED170" s="604"/>
      <c r="EE170" s="604"/>
      <c r="EF170" s="604"/>
      <c r="EG170" s="604"/>
      <c r="EH170" s="604"/>
      <c r="EI170" s="604"/>
      <c r="EJ170" s="604"/>
      <c r="EK170" s="604"/>
      <c r="EL170" s="604"/>
      <c r="EM170" s="604"/>
      <c r="EN170" s="604"/>
      <c r="EO170" s="15"/>
      <c r="EP170" s="15"/>
      <c r="EQ170" s="15"/>
      <c r="ER170" s="15"/>
      <c r="ES170" s="15"/>
      <c r="ET170" s="15"/>
      <c r="EU170" s="15"/>
      <c r="EV170" s="604"/>
      <c r="FR170" s="5"/>
    </row>
    <row r="171">
      <c r="A171" s="603"/>
      <c r="B171" s="603"/>
      <c r="I171" s="479"/>
      <c r="DP171" s="604"/>
      <c r="DQ171" s="604"/>
      <c r="DR171" s="604"/>
      <c r="DS171" s="604"/>
      <c r="DT171" s="604"/>
      <c r="DU171" s="604"/>
      <c r="DV171" s="604"/>
      <c r="DW171" s="604"/>
      <c r="DX171" s="604"/>
      <c r="DY171" s="604"/>
      <c r="DZ171" s="604"/>
      <c r="EA171" s="604"/>
      <c r="EB171" s="604"/>
      <c r="EC171" s="604"/>
      <c r="ED171" s="604"/>
      <c r="EE171" s="604"/>
      <c r="EF171" s="604"/>
      <c r="EG171" s="604"/>
      <c r="EH171" s="604"/>
      <c r="EI171" s="604"/>
      <c r="EJ171" s="604"/>
      <c r="EK171" s="604"/>
      <c r="EL171" s="604"/>
      <c r="EM171" s="604"/>
      <c r="EN171" s="604"/>
      <c r="EO171" s="15"/>
      <c r="EP171" s="15"/>
      <c r="EQ171" s="15"/>
      <c r="ER171" s="15"/>
      <c r="ES171" s="15"/>
      <c r="ET171" s="15"/>
      <c r="EU171" s="15"/>
      <c r="EV171" s="604"/>
      <c r="FR171" s="5"/>
    </row>
    <row r="172">
      <c r="A172" s="603"/>
      <c r="B172" s="603"/>
      <c r="I172" s="479"/>
      <c r="DP172" s="604"/>
      <c r="DQ172" s="604"/>
      <c r="DR172" s="604"/>
      <c r="DS172" s="604"/>
      <c r="DT172" s="604"/>
      <c r="DU172" s="604"/>
      <c r="DV172" s="604"/>
      <c r="DW172" s="604"/>
      <c r="DX172" s="604"/>
      <c r="DY172" s="604"/>
      <c r="DZ172" s="604"/>
      <c r="EA172" s="604"/>
      <c r="EB172" s="604"/>
      <c r="EC172" s="604"/>
      <c r="ED172" s="604"/>
      <c r="EE172" s="604"/>
      <c r="EF172" s="604"/>
      <c r="EG172" s="604"/>
      <c r="EH172" s="604"/>
      <c r="EI172" s="604"/>
      <c r="EJ172" s="604"/>
      <c r="EK172" s="604"/>
      <c r="EL172" s="604"/>
      <c r="EM172" s="604"/>
      <c r="EN172" s="604"/>
      <c r="EO172" s="15"/>
      <c r="EP172" s="15"/>
      <c r="EQ172" s="15"/>
      <c r="ER172" s="15"/>
      <c r="ES172" s="15"/>
      <c r="ET172" s="15"/>
      <c r="EU172" s="15"/>
      <c r="EV172" s="604"/>
      <c r="FR172" s="5"/>
    </row>
    <row r="173">
      <c r="A173" s="603"/>
      <c r="B173" s="603"/>
      <c r="I173" s="479"/>
      <c r="DP173" s="604"/>
      <c r="DQ173" s="604"/>
      <c r="DR173" s="604"/>
      <c r="DS173" s="604"/>
      <c r="DT173" s="604"/>
      <c r="DU173" s="604"/>
      <c r="DV173" s="604"/>
      <c r="DW173" s="604"/>
      <c r="DX173" s="604"/>
      <c r="DY173" s="604"/>
      <c r="DZ173" s="604"/>
      <c r="EA173" s="604"/>
      <c r="EB173" s="604"/>
      <c r="EC173" s="604"/>
      <c r="ED173" s="604"/>
      <c r="EE173" s="604"/>
      <c r="EF173" s="604"/>
      <c r="EG173" s="604"/>
      <c r="EH173" s="604"/>
      <c r="EI173" s="604"/>
      <c r="EJ173" s="604"/>
      <c r="EK173" s="604"/>
      <c r="EL173" s="604"/>
      <c r="EM173" s="604"/>
      <c r="EN173" s="604"/>
      <c r="EO173" s="15"/>
      <c r="EP173" s="15"/>
      <c r="EQ173" s="15"/>
      <c r="ER173" s="15"/>
      <c r="ES173" s="15"/>
      <c r="ET173" s="15"/>
      <c r="EU173" s="15"/>
      <c r="EV173" s="604"/>
      <c r="FR173" s="5"/>
    </row>
    <row r="174">
      <c r="A174" s="603"/>
      <c r="B174" s="603"/>
      <c r="I174" s="479"/>
      <c r="DP174" s="604"/>
      <c r="DQ174" s="604"/>
      <c r="DR174" s="604"/>
      <c r="DS174" s="604"/>
      <c r="DT174" s="604"/>
      <c r="DU174" s="604"/>
      <c r="DV174" s="604"/>
      <c r="DW174" s="604"/>
      <c r="DX174" s="604"/>
      <c r="DY174" s="604"/>
      <c r="DZ174" s="604"/>
      <c r="EA174" s="604"/>
      <c r="EB174" s="604"/>
      <c r="EC174" s="604"/>
      <c r="ED174" s="604"/>
      <c r="EE174" s="604"/>
      <c r="EF174" s="604"/>
      <c r="EG174" s="604"/>
      <c r="EH174" s="604"/>
      <c r="EI174" s="604"/>
      <c r="EJ174" s="604"/>
      <c r="EK174" s="604"/>
      <c r="EL174" s="604"/>
      <c r="EM174" s="604"/>
      <c r="EN174" s="604"/>
      <c r="EO174" s="15"/>
      <c r="EP174" s="15"/>
      <c r="EQ174" s="15"/>
      <c r="ER174" s="15"/>
      <c r="ES174" s="15"/>
      <c r="ET174" s="15"/>
      <c r="EU174" s="15"/>
      <c r="EV174" s="604"/>
      <c r="FR174" s="5"/>
    </row>
    <row r="175">
      <c r="A175" s="603"/>
      <c r="B175" s="603"/>
      <c r="I175" s="479"/>
      <c r="DP175" s="604"/>
      <c r="DQ175" s="604"/>
      <c r="DR175" s="604"/>
      <c r="DS175" s="604"/>
      <c r="DT175" s="604"/>
      <c r="DU175" s="604"/>
      <c r="DV175" s="604"/>
      <c r="DW175" s="604"/>
      <c r="DX175" s="604"/>
      <c r="DY175" s="604"/>
      <c r="DZ175" s="604"/>
      <c r="EA175" s="604"/>
      <c r="EB175" s="604"/>
      <c r="EC175" s="604"/>
      <c r="ED175" s="604"/>
      <c r="EE175" s="604"/>
      <c r="EF175" s="604"/>
      <c r="EG175" s="604"/>
      <c r="EH175" s="604"/>
      <c r="EI175" s="604"/>
      <c r="EJ175" s="604"/>
      <c r="EK175" s="604"/>
      <c r="EL175" s="604"/>
      <c r="EM175" s="604"/>
      <c r="EN175" s="604"/>
      <c r="EO175" s="15"/>
      <c r="EP175" s="15"/>
      <c r="EQ175" s="15"/>
      <c r="ER175" s="15"/>
      <c r="ES175" s="15"/>
      <c r="ET175" s="15"/>
      <c r="EU175" s="15"/>
      <c r="EV175" s="604"/>
      <c r="FR175" s="5"/>
    </row>
    <row r="176">
      <c r="A176" s="603"/>
      <c r="B176" s="603"/>
      <c r="I176" s="479"/>
      <c r="DP176" s="604"/>
      <c r="DQ176" s="604"/>
      <c r="DR176" s="604"/>
      <c r="DS176" s="604"/>
      <c r="DT176" s="604"/>
      <c r="DU176" s="604"/>
      <c r="DV176" s="604"/>
      <c r="DW176" s="604"/>
      <c r="DX176" s="604"/>
      <c r="DY176" s="604"/>
      <c r="DZ176" s="604"/>
      <c r="EA176" s="604"/>
      <c r="EB176" s="604"/>
      <c r="EC176" s="604"/>
      <c r="ED176" s="604"/>
      <c r="EE176" s="604"/>
      <c r="EF176" s="604"/>
      <c r="EG176" s="604"/>
      <c r="EH176" s="604"/>
      <c r="EI176" s="604"/>
      <c r="EJ176" s="604"/>
      <c r="EK176" s="604"/>
      <c r="EL176" s="604"/>
      <c r="EM176" s="604"/>
      <c r="EN176" s="604"/>
      <c r="EO176" s="15"/>
      <c r="EP176" s="15"/>
      <c r="EQ176" s="15"/>
      <c r="ER176" s="15"/>
      <c r="ES176" s="15"/>
      <c r="ET176" s="15"/>
      <c r="EU176" s="15"/>
      <c r="EV176" s="604"/>
      <c r="FR176" s="5"/>
    </row>
    <row r="177">
      <c r="A177" s="603"/>
      <c r="B177" s="603"/>
      <c r="I177" s="479"/>
      <c r="DP177" s="604"/>
      <c r="DQ177" s="604"/>
      <c r="DR177" s="604"/>
      <c r="DS177" s="604"/>
      <c r="DT177" s="604"/>
      <c r="DU177" s="604"/>
      <c r="DV177" s="604"/>
      <c r="DW177" s="604"/>
      <c r="DX177" s="604"/>
      <c r="DY177" s="604"/>
      <c r="DZ177" s="604"/>
      <c r="EA177" s="604"/>
      <c r="EB177" s="604"/>
      <c r="EC177" s="604"/>
      <c r="ED177" s="604"/>
      <c r="EE177" s="604"/>
      <c r="EF177" s="604"/>
      <c r="EG177" s="604"/>
      <c r="EH177" s="604"/>
      <c r="EI177" s="604"/>
      <c r="EJ177" s="604"/>
      <c r="EK177" s="604"/>
      <c r="EL177" s="604"/>
      <c r="EM177" s="604"/>
      <c r="EN177" s="604"/>
      <c r="EO177" s="15"/>
      <c r="EP177" s="15"/>
      <c r="EQ177" s="15"/>
      <c r="ER177" s="15"/>
      <c r="ES177" s="15"/>
      <c r="ET177" s="15"/>
      <c r="EU177" s="15"/>
      <c r="EV177" s="604"/>
      <c r="FR177" s="5"/>
    </row>
    <row r="178">
      <c r="A178" s="603"/>
      <c r="B178" s="603"/>
      <c r="I178" s="479"/>
      <c r="DP178" s="604"/>
      <c r="DQ178" s="604"/>
      <c r="DR178" s="604"/>
      <c r="DS178" s="604"/>
      <c r="DT178" s="604"/>
      <c r="DU178" s="604"/>
      <c r="DV178" s="604"/>
      <c r="DW178" s="604"/>
      <c r="DX178" s="604"/>
      <c r="DY178" s="604"/>
      <c r="DZ178" s="604"/>
      <c r="EA178" s="604"/>
      <c r="EB178" s="604"/>
      <c r="EC178" s="604"/>
      <c r="ED178" s="604"/>
      <c r="EE178" s="604"/>
      <c r="EF178" s="604"/>
      <c r="EG178" s="604"/>
      <c r="EH178" s="604"/>
      <c r="EI178" s="604"/>
      <c r="EJ178" s="604"/>
      <c r="EK178" s="604"/>
      <c r="EL178" s="604"/>
      <c r="EM178" s="604"/>
      <c r="EN178" s="604"/>
      <c r="EO178" s="15"/>
      <c r="EP178" s="15"/>
      <c r="EQ178" s="15"/>
      <c r="ER178" s="15"/>
      <c r="ES178" s="15"/>
      <c r="ET178" s="15"/>
      <c r="EU178" s="15"/>
      <c r="EV178" s="604"/>
      <c r="FR178" s="5"/>
    </row>
    <row r="179">
      <c r="A179" s="603"/>
      <c r="B179" s="603"/>
      <c r="I179" s="479"/>
      <c r="DP179" s="604"/>
      <c r="DQ179" s="604"/>
      <c r="DR179" s="604"/>
      <c r="DS179" s="604"/>
      <c r="DT179" s="604"/>
      <c r="DU179" s="604"/>
      <c r="DV179" s="604"/>
      <c r="DW179" s="604"/>
      <c r="DX179" s="604"/>
      <c r="DY179" s="604"/>
      <c r="DZ179" s="604"/>
      <c r="EA179" s="604"/>
      <c r="EB179" s="604"/>
      <c r="EC179" s="604"/>
      <c r="ED179" s="604"/>
      <c r="EE179" s="604"/>
      <c r="EF179" s="604"/>
      <c r="EG179" s="604"/>
      <c r="EH179" s="604"/>
      <c r="EI179" s="604"/>
      <c r="EJ179" s="604"/>
      <c r="EK179" s="604"/>
      <c r="EL179" s="604"/>
      <c r="EM179" s="604"/>
      <c r="EN179" s="604"/>
      <c r="EO179" s="15"/>
      <c r="EP179" s="15"/>
      <c r="EQ179" s="15"/>
      <c r="ER179" s="15"/>
      <c r="ES179" s="15"/>
      <c r="ET179" s="15"/>
      <c r="EU179" s="15"/>
      <c r="EV179" s="604"/>
      <c r="FR179" s="5"/>
    </row>
    <row r="180">
      <c r="A180" s="603"/>
      <c r="B180" s="603"/>
      <c r="I180" s="479"/>
      <c r="DP180" s="604"/>
      <c r="DQ180" s="604"/>
      <c r="DR180" s="604"/>
      <c r="DS180" s="604"/>
      <c r="DT180" s="604"/>
      <c r="DU180" s="604"/>
      <c r="DV180" s="604"/>
      <c r="DW180" s="604"/>
      <c r="DX180" s="604"/>
      <c r="DY180" s="604"/>
      <c r="DZ180" s="604"/>
      <c r="EA180" s="604"/>
      <c r="EB180" s="604"/>
      <c r="EC180" s="604"/>
      <c r="ED180" s="604"/>
      <c r="EE180" s="604"/>
      <c r="EF180" s="604"/>
      <c r="EG180" s="604"/>
      <c r="EH180" s="604"/>
      <c r="EI180" s="604"/>
      <c r="EJ180" s="604"/>
      <c r="EK180" s="604"/>
      <c r="EL180" s="604"/>
      <c r="EM180" s="604"/>
      <c r="EN180" s="604"/>
      <c r="EO180" s="15"/>
      <c r="EP180" s="15"/>
      <c r="EQ180" s="15"/>
      <c r="ER180" s="15"/>
      <c r="ES180" s="15"/>
      <c r="ET180" s="15"/>
      <c r="EU180" s="15"/>
      <c r="EV180" s="604"/>
      <c r="FR180" s="5"/>
    </row>
    <row r="181">
      <c r="A181" s="603"/>
      <c r="B181" s="603"/>
      <c r="I181" s="479"/>
      <c r="DP181" s="604"/>
      <c r="DQ181" s="604"/>
      <c r="DR181" s="604"/>
      <c r="DS181" s="604"/>
      <c r="DT181" s="604"/>
      <c r="DU181" s="604"/>
      <c r="DV181" s="604"/>
      <c r="DW181" s="604"/>
      <c r="DX181" s="604"/>
      <c r="DY181" s="604"/>
      <c r="DZ181" s="604"/>
      <c r="EA181" s="604"/>
      <c r="EB181" s="604"/>
      <c r="EC181" s="604"/>
      <c r="ED181" s="604"/>
      <c r="EE181" s="604"/>
      <c r="EF181" s="604"/>
      <c r="EG181" s="604"/>
      <c r="EH181" s="604"/>
      <c r="EI181" s="604"/>
      <c r="EJ181" s="604"/>
      <c r="EK181" s="604"/>
      <c r="EL181" s="604"/>
      <c r="EM181" s="604"/>
      <c r="EN181" s="604"/>
      <c r="EO181" s="15"/>
      <c r="EP181" s="15"/>
      <c r="EQ181" s="15"/>
      <c r="ER181" s="15"/>
      <c r="ES181" s="15"/>
      <c r="ET181" s="15"/>
      <c r="EU181" s="15"/>
      <c r="EV181" s="604"/>
      <c r="FR181" s="5"/>
    </row>
    <row r="182">
      <c r="A182" s="603"/>
      <c r="B182" s="603"/>
      <c r="I182" s="479"/>
      <c r="DP182" s="604"/>
      <c r="DQ182" s="604"/>
      <c r="DR182" s="604"/>
      <c r="DS182" s="604"/>
      <c r="DT182" s="604"/>
      <c r="DU182" s="604"/>
      <c r="DV182" s="604"/>
      <c r="DW182" s="604"/>
      <c r="DX182" s="604"/>
      <c r="DY182" s="604"/>
      <c r="DZ182" s="604"/>
      <c r="EA182" s="604"/>
      <c r="EB182" s="604"/>
      <c r="EC182" s="604"/>
      <c r="ED182" s="604"/>
      <c r="EE182" s="604"/>
      <c r="EF182" s="604"/>
      <c r="EG182" s="604"/>
      <c r="EH182" s="604"/>
      <c r="EI182" s="604"/>
      <c r="EJ182" s="604"/>
      <c r="EK182" s="604"/>
      <c r="EL182" s="604"/>
      <c r="EM182" s="604"/>
      <c r="EN182" s="604"/>
      <c r="EO182" s="15"/>
      <c r="EP182" s="15"/>
      <c r="EQ182" s="15"/>
      <c r="ER182" s="15"/>
      <c r="ES182" s="15"/>
      <c r="ET182" s="15"/>
      <c r="EU182" s="15"/>
      <c r="EV182" s="604"/>
      <c r="FR182" s="5"/>
    </row>
    <row r="183">
      <c r="A183" s="603"/>
      <c r="B183" s="603"/>
      <c r="I183" s="479"/>
      <c r="DP183" s="604"/>
      <c r="DQ183" s="604"/>
      <c r="DR183" s="604"/>
      <c r="DS183" s="604"/>
      <c r="DT183" s="604"/>
      <c r="DU183" s="604"/>
      <c r="DV183" s="604"/>
      <c r="DW183" s="604"/>
      <c r="DX183" s="604"/>
      <c r="DY183" s="604"/>
      <c r="DZ183" s="604"/>
      <c r="EA183" s="604"/>
      <c r="EB183" s="604"/>
      <c r="EC183" s="604"/>
      <c r="ED183" s="604"/>
      <c r="EE183" s="604"/>
      <c r="EF183" s="604"/>
      <c r="EG183" s="604"/>
      <c r="EH183" s="604"/>
      <c r="EI183" s="604"/>
      <c r="EJ183" s="604"/>
      <c r="EK183" s="604"/>
      <c r="EL183" s="604"/>
      <c r="EM183" s="604"/>
      <c r="EN183" s="604"/>
      <c r="EO183" s="15"/>
      <c r="EP183" s="15"/>
      <c r="EQ183" s="15"/>
      <c r="ER183" s="15"/>
      <c r="ES183" s="15"/>
      <c r="ET183" s="15"/>
      <c r="EU183" s="15"/>
      <c r="EV183" s="604"/>
      <c r="FR183" s="5"/>
    </row>
    <row r="184">
      <c r="A184" s="603"/>
      <c r="B184" s="603"/>
      <c r="I184" s="479"/>
      <c r="DP184" s="604"/>
      <c r="DQ184" s="604"/>
      <c r="DR184" s="604"/>
      <c r="DS184" s="604"/>
      <c r="DT184" s="604"/>
      <c r="DU184" s="604"/>
      <c r="DV184" s="604"/>
      <c r="DW184" s="604"/>
      <c r="DX184" s="604"/>
      <c r="DY184" s="604"/>
      <c r="DZ184" s="604"/>
      <c r="EA184" s="604"/>
      <c r="EB184" s="604"/>
      <c r="EC184" s="604"/>
      <c r="ED184" s="604"/>
      <c r="EE184" s="604"/>
      <c r="EF184" s="604"/>
      <c r="EG184" s="604"/>
      <c r="EH184" s="604"/>
      <c r="EI184" s="604"/>
      <c r="EJ184" s="604"/>
      <c r="EK184" s="604"/>
      <c r="EL184" s="604"/>
      <c r="EM184" s="604"/>
      <c r="EN184" s="604"/>
      <c r="EO184" s="15"/>
      <c r="EP184" s="15"/>
      <c r="EQ184" s="15"/>
      <c r="ER184" s="15"/>
      <c r="ES184" s="15"/>
      <c r="ET184" s="15"/>
      <c r="EU184" s="15"/>
      <c r="EV184" s="604"/>
      <c r="FR184" s="5"/>
    </row>
    <row r="185">
      <c r="A185" s="603"/>
      <c r="B185" s="603"/>
      <c r="I185" s="479"/>
      <c r="DP185" s="604"/>
      <c r="DQ185" s="604"/>
      <c r="DR185" s="604"/>
      <c r="DS185" s="604"/>
      <c r="DT185" s="604"/>
      <c r="DU185" s="604"/>
      <c r="DV185" s="604"/>
      <c r="DW185" s="604"/>
      <c r="DX185" s="604"/>
      <c r="DY185" s="604"/>
      <c r="DZ185" s="604"/>
      <c r="EA185" s="604"/>
      <c r="EB185" s="604"/>
      <c r="EC185" s="604"/>
      <c r="ED185" s="604"/>
      <c r="EE185" s="604"/>
      <c r="EF185" s="604"/>
      <c r="EG185" s="604"/>
      <c r="EH185" s="604"/>
      <c r="EI185" s="604"/>
      <c r="EJ185" s="604"/>
      <c r="EK185" s="604"/>
      <c r="EL185" s="604"/>
      <c r="EM185" s="604"/>
      <c r="EN185" s="604"/>
      <c r="EO185" s="15"/>
      <c r="EP185" s="15"/>
      <c r="EQ185" s="15"/>
      <c r="ER185" s="15"/>
      <c r="ES185" s="15"/>
      <c r="ET185" s="15"/>
      <c r="EU185" s="15"/>
      <c r="EV185" s="604"/>
      <c r="FR185" s="5"/>
    </row>
    <row r="186">
      <c r="A186" s="603"/>
      <c r="B186" s="603"/>
      <c r="I186" s="479"/>
      <c r="DP186" s="604"/>
      <c r="DQ186" s="604"/>
      <c r="DR186" s="604"/>
      <c r="DS186" s="604"/>
      <c r="DT186" s="604"/>
      <c r="DU186" s="604"/>
      <c r="DV186" s="604"/>
      <c r="DW186" s="604"/>
      <c r="DX186" s="604"/>
      <c r="DY186" s="604"/>
      <c r="DZ186" s="604"/>
      <c r="EA186" s="604"/>
      <c r="EB186" s="604"/>
      <c r="EC186" s="604"/>
      <c r="ED186" s="604"/>
      <c r="EE186" s="604"/>
      <c r="EF186" s="604"/>
      <c r="EG186" s="604"/>
      <c r="EH186" s="604"/>
      <c r="EI186" s="604"/>
      <c r="EJ186" s="604"/>
      <c r="EK186" s="604"/>
      <c r="EL186" s="604"/>
      <c r="EM186" s="604"/>
      <c r="EN186" s="604"/>
      <c r="EO186" s="15"/>
      <c r="EP186" s="15"/>
      <c r="EQ186" s="15"/>
      <c r="ER186" s="15"/>
      <c r="ES186" s="15"/>
      <c r="ET186" s="15"/>
      <c r="EU186" s="15"/>
      <c r="EV186" s="604"/>
      <c r="FR186" s="5"/>
    </row>
    <row r="187">
      <c r="A187" s="603"/>
      <c r="B187" s="603"/>
      <c r="I187" s="479"/>
      <c r="DP187" s="604"/>
      <c r="DQ187" s="604"/>
      <c r="DR187" s="604"/>
      <c r="DS187" s="604"/>
      <c r="DT187" s="604"/>
      <c r="DU187" s="604"/>
      <c r="DV187" s="604"/>
      <c r="DW187" s="604"/>
      <c r="DX187" s="604"/>
      <c r="DY187" s="604"/>
      <c r="DZ187" s="604"/>
      <c r="EA187" s="604"/>
      <c r="EB187" s="604"/>
      <c r="EC187" s="604"/>
      <c r="ED187" s="604"/>
      <c r="EE187" s="604"/>
      <c r="EF187" s="604"/>
      <c r="EG187" s="604"/>
      <c r="EH187" s="604"/>
      <c r="EI187" s="604"/>
      <c r="EJ187" s="604"/>
      <c r="EK187" s="604"/>
      <c r="EL187" s="604"/>
      <c r="EM187" s="604"/>
      <c r="EN187" s="604"/>
      <c r="EO187" s="15"/>
      <c r="EP187" s="15"/>
      <c r="EQ187" s="15"/>
      <c r="ER187" s="15"/>
      <c r="ES187" s="15"/>
      <c r="ET187" s="15"/>
      <c r="EU187" s="15"/>
      <c r="EV187" s="604"/>
      <c r="FR187" s="5"/>
    </row>
    <row r="188">
      <c r="A188" s="603"/>
      <c r="B188" s="603"/>
      <c r="I188" s="479"/>
      <c r="DP188" s="604"/>
      <c r="DQ188" s="604"/>
      <c r="DR188" s="604"/>
      <c r="DS188" s="604"/>
      <c r="DT188" s="604"/>
      <c r="DU188" s="604"/>
      <c r="DV188" s="604"/>
      <c r="DW188" s="604"/>
      <c r="DX188" s="604"/>
      <c r="DY188" s="604"/>
      <c r="DZ188" s="604"/>
      <c r="EA188" s="604"/>
      <c r="EB188" s="604"/>
      <c r="EC188" s="604"/>
      <c r="ED188" s="604"/>
      <c r="EE188" s="604"/>
      <c r="EF188" s="604"/>
      <c r="EG188" s="604"/>
      <c r="EH188" s="604"/>
      <c r="EI188" s="604"/>
      <c r="EJ188" s="604"/>
      <c r="EK188" s="604"/>
      <c r="EL188" s="604"/>
      <c r="EM188" s="604"/>
      <c r="EN188" s="604"/>
      <c r="EO188" s="15"/>
      <c r="EP188" s="15"/>
      <c r="EQ188" s="15"/>
      <c r="ER188" s="15"/>
      <c r="ES188" s="15"/>
      <c r="ET188" s="15"/>
      <c r="EU188" s="15"/>
      <c r="EV188" s="604"/>
      <c r="FR188" s="5"/>
    </row>
    <row r="189">
      <c r="A189" s="603"/>
      <c r="B189" s="603"/>
      <c r="I189" s="479"/>
      <c r="DP189" s="604"/>
      <c r="DQ189" s="604"/>
      <c r="DR189" s="604"/>
      <c r="DS189" s="604"/>
      <c r="DT189" s="604"/>
      <c r="DU189" s="604"/>
      <c r="DV189" s="604"/>
      <c r="DW189" s="604"/>
      <c r="DX189" s="604"/>
      <c r="DY189" s="604"/>
      <c r="DZ189" s="604"/>
      <c r="EA189" s="604"/>
      <c r="EB189" s="604"/>
      <c r="EC189" s="604"/>
      <c r="ED189" s="604"/>
      <c r="EE189" s="604"/>
      <c r="EF189" s="604"/>
      <c r="EG189" s="604"/>
      <c r="EH189" s="604"/>
      <c r="EI189" s="604"/>
      <c r="EJ189" s="604"/>
      <c r="EK189" s="604"/>
      <c r="EL189" s="604"/>
      <c r="EM189" s="604"/>
      <c r="EN189" s="604"/>
      <c r="EO189" s="15"/>
      <c r="EP189" s="15"/>
      <c r="EQ189" s="15"/>
      <c r="ER189" s="15"/>
      <c r="ES189" s="15"/>
      <c r="ET189" s="15"/>
      <c r="EU189" s="15"/>
      <c r="EV189" s="604"/>
      <c r="FR189" s="5"/>
    </row>
    <row r="190">
      <c r="A190" s="603"/>
      <c r="B190" s="603"/>
      <c r="I190" s="479"/>
      <c r="DP190" s="604"/>
      <c r="DQ190" s="604"/>
      <c r="DR190" s="604"/>
      <c r="DS190" s="604"/>
      <c r="DT190" s="604"/>
      <c r="DU190" s="604"/>
      <c r="DV190" s="604"/>
      <c r="DW190" s="604"/>
      <c r="DX190" s="604"/>
      <c r="DY190" s="604"/>
      <c r="DZ190" s="604"/>
      <c r="EA190" s="604"/>
      <c r="EB190" s="604"/>
      <c r="EC190" s="604"/>
      <c r="ED190" s="604"/>
      <c r="EE190" s="604"/>
      <c r="EF190" s="604"/>
      <c r="EG190" s="604"/>
      <c r="EH190" s="604"/>
      <c r="EI190" s="604"/>
      <c r="EJ190" s="604"/>
      <c r="EK190" s="604"/>
      <c r="EL190" s="604"/>
      <c r="EM190" s="604"/>
      <c r="EN190" s="604"/>
      <c r="EO190" s="15"/>
      <c r="EP190" s="15"/>
      <c r="EQ190" s="15"/>
      <c r="ER190" s="15"/>
      <c r="ES190" s="15"/>
      <c r="ET190" s="15"/>
      <c r="EU190" s="15"/>
      <c r="EV190" s="604"/>
      <c r="FR190" s="5"/>
    </row>
    <row r="191">
      <c r="A191" s="603"/>
      <c r="B191" s="603"/>
      <c r="I191" s="479"/>
      <c r="DP191" s="604"/>
      <c r="DQ191" s="604"/>
      <c r="DR191" s="604"/>
      <c r="DS191" s="604"/>
      <c r="DT191" s="604"/>
      <c r="DU191" s="604"/>
      <c r="DV191" s="604"/>
      <c r="DW191" s="604"/>
      <c r="DX191" s="604"/>
      <c r="DY191" s="604"/>
      <c r="DZ191" s="604"/>
      <c r="EA191" s="604"/>
      <c r="EB191" s="604"/>
      <c r="EC191" s="604"/>
      <c r="ED191" s="604"/>
      <c r="EE191" s="604"/>
      <c r="EF191" s="604"/>
      <c r="EG191" s="604"/>
      <c r="EH191" s="604"/>
      <c r="EI191" s="604"/>
      <c r="EJ191" s="604"/>
      <c r="EK191" s="604"/>
      <c r="EL191" s="604"/>
      <c r="EM191" s="604"/>
      <c r="EN191" s="604"/>
      <c r="EO191" s="15"/>
      <c r="EP191" s="15"/>
      <c r="EQ191" s="15"/>
      <c r="ER191" s="15"/>
      <c r="ES191" s="15"/>
      <c r="ET191" s="15"/>
      <c r="EU191" s="15"/>
      <c r="EV191" s="604"/>
      <c r="FR191" s="5"/>
    </row>
    <row r="192">
      <c r="A192" s="603"/>
      <c r="B192" s="603"/>
      <c r="I192" s="479"/>
      <c r="DP192" s="604"/>
      <c r="DQ192" s="604"/>
      <c r="DR192" s="604"/>
      <c r="DS192" s="604"/>
      <c r="DT192" s="604"/>
      <c r="DU192" s="604"/>
      <c r="DV192" s="604"/>
      <c r="DW192" s="604"/>
      <c r="DX192" s="604"/>
      <c r="DY192" s="604"/>
      <c r="DZ192" s="604"/>
      <c r="EA192" s="604"/>
      <c r="EB192" s="604"/>
      <c r="EC192" s="604"/>
      <c r="ED192" s="604"/>
      <c r="EE192" s="604"/>
      <c r="EF192" s="604"/>
      <c r="EG192" s="604"/>
      <c r="EH192" s="604"/>
      <c r="EI192" s="604"/>
      <c r="EJ192" s="604"/>
      <c r="EK192" s="604"/>
      <c r="EL192" s="604"/>
      <c r="EM192" s="604"/>
      <c r="EN192" s="604"/>
      <c r="EO192" s="15"/>
      <c r="EP192" s="15"/>
      <c r="EQ192" s="15"/>
      <c r="ER192" s="15"/>
      <c r="ES192" s="15"/>
      <c r="ET192" s="15"/>
      <c r="EU192" s="15"/>
      <c r="EV192" s="604"/>
      <c r="FR192" s="5"/>
    </row>
    <row r="193">
      <c r="A193" s="603"/>
      <c r="B193" s="603"/>
      <c r="I193" s="479"/>
      <c r="DP193" s="604"/>
      <c r="DQ193" s="604"/>
      <c r="DR193" s="604"/>
      <c r="DS193" s="604"/>
      <c r="DT193" s="604"/>
      <c r="DU193" s="604"/>
      <c r="DV193" s="604"/>
      <c r="DW193" s="604"/>
      <c r="DX193" s="604"/>
      <c r="DY193" s="604"/>
      <c r="DZ193" s="604"/>
      <c r="EA193" s="604"/>
      <c r="EB193" s="604"/>
      <c r="EC193" s="604"/>
      <c r="ED193" s="604"/>
      <c r="EE193" s="604"/>
      <c r="EF193" s="604"/>
      <c r="EG193" s="604"/>
      <c r="EH193" s="604"/>
      <c r="EI193" s="604"/>
      <c r="EJ193" s="604"/>
      <c r="EK193" s="604"/>
      <c r="EL193" s="604"/>
      <c r="EM193" s="604"/>
      <c r="EN193" s="604"/>
      <c r="EO193" s="15"/>
      <c r="EP193" s="15"/>
      <c r="EQ193" s="15"/>
      <c r="ER193" s="15"/>
      <c r="ES193" s="15"/>
      <c r="ET193" s="15"/>
      <c r="EU193" s="15"/>
      <c r="EV193" s="604"/>
      <c r="FR193" s="5"/>
    </row>
    <row r="194">
      <c r="A194" s="603"/>
      <c r="B194" s="603"/>
      <c r="I194" s="479"/>
      <c r="DP194" s="604"/>
      <c r="DQ194" s="604"/>
      <c r="DR194" s="604"/>
      <c r="DS194" s="604"/>
      <c r="DT194" s="604"/>
      <c r="DU194" s="604"/>
      <c r="DV194" s="604"/>
      <c r="DW194" s="604"/>
      <c r="DX194" s="604"/>
      <c r="DY194" s="604"/>
      <c r="DZ194" s="604"/>
      <c r="EA194" s="604"/>
      <c r="EB194" s="604"/>
      <c r="EC194" s="604"/>
      <c r="ED194" s="604"/>
      <c r="EE194" s="604"/>
      <c r="EF194" s="604"/>
      <c r="EG194" s="604"/>
      <c r="EH194" s="604"/>
      <c r="EI194" s="604"/>
      <c r="EJ194" s="604"/>
      <c r="EK194" s="604"/>
      <c r="EL194" s="604"/>
      <c r="EM194" s="604"/>
      <c r="EN194" s="604"/>
      <c r="EO194" s="15"/>
      <c r="EP194" s="15"/>
      <c r="EQ194" s="15"/>
      <c r="ER194" s="15"/>
      <c r="ES194" s="15"/>
      <c r="ET194" s="15"/>
      <c r="EU194" s="15"/>
      <c r="EV194" s="604"/>
      <c r="FR194" s="5"/>
    </row>
    <row r="195">
      <c r="A195" s="603"/>
      <c r="B195" s="603"/>
      <c r="I195" s="479"/>
      <c r="DP195" s="604"/>
      <c r="DQ195" s="604"/>
      <c r="DR195" s="604"/>
      <c r="DS195" s="604"/>
      <c r="DT195" s="604"/>
      <c r="DU195" s="604"/>
      <c r="DV195" s="604"/>
      <c r="DW195" s="604"/>
      <c r="DX195" s="604"/>
      <c r="DY195" s="604"/>
      <c r="DZ195" s="604"/>
      <c r="EA195" s="604"/>
      <c r="EB195" s="604"/>
      <c r="EC195" s="604"/>
      <c r="ED195" s="604"/>
      <c r="EE195" s="604"/>
      <c r="EF195" s="604"/>
      <c r="EG195" s="604"/>
      <c r="EH195" s="604"/>
      <c r="EI195" s="604"/>
      <c r="EJ195" s="604"/>
      <c r="EK195" s="604"/>
      <c r="EL195" s="604"/>
      <c r="EM195" s="604"/>
      <c r="EN195" s="604"/>
      <c r="EO195" s="15"/>
      <c r="EP195" s="15"/>
      <c r="EQ195" s="15"/>
      <c r="ER195" s="15"/>
      <c r="ES195" s="15"/>
      <c r="ET195" s="15"/>
      <c r="EU195" s="15"/>
      <c r="EV195" s="604"/>
      <c r="FR195" s="5"/>
    </row>
    <row r="196">
      <c r="A196" s="603"/>
      <c r="B196" s="603"/>
      <c r="I196" s="479"/>
      <c r="DP196" s="604"/>
      <c r="DQ196" s="604"/>
      <c r="DR196" s="604"/>
      <c r="DS196" s="604"/>
      <c r="DT196" s="604"/>
      <c r="DU196" s="604"/>
      <c r="DV196" s="604"/>
      <c r="DW196" s="604"/>
      <c r="DX196" s="604"/>
      <c r="DY196" s="604"/>
      <c r="DZ196" s="604"/>
      <c r="EA196" s="604"/>
      <c r="EB196" s="604"/>
      <c r="EC196" s="604"/>
      <c r="ED196" s="604"/>
      <c r="EE196" s="604"/>
      <c r="EF196" s="604"/>
      <c r="EG196" s="604"/>
      <c r="EH196" s="604"/>
      <c r="EI196" s="604"/>
      <c r="EJ196" s="604"/>
      <c r="EK196" s="604"/>
      <c r="EL196" s="604"/>
      <c r="EM196" s="604"/>
      <c r="EN196" s="604"/>
      <c r="EO196" s="15"/>
      <c r="EP196" s="15"/>
      <c r="EQ196" s="15"/>
      <c r="ER196" s="15"/>
      <c r="ES196" s="15"/>
      <c r="ET196" s="15"/>
      <c r="EU196" s="15"/>
      <c r="EV196" s="604"/>
      <c r="FR196" s="5"/>
    </row>
    <row r="197">
      <c r="A197" s="603"/>
      <c r="B197" s="603"/>
      <c r="I197" s="479"/>
      <c r="DP197" s="604"/>
      <c r="DQ197" s="604"/>
      <c r="DR197" s="604"/>
      <c r="DS197" s="604"/>
      <c r="DT197" s="604"/>
      <c r="DU197" s="604"/>
      <c r="DV197" s="604"/>
      <c r="DW197" s="604"/>
      <c r="DX197" s="604"/>
      <c r="DY197" s="604"/>
      <c r="DZ197" s="604"/>
      <c r="EA197" s="604"/>
      <c r="EB197" s="604"/>
      <c r="EC197" s="604"/>
      <c r="ED197" s="604"/>
      <c r="EE197" s="604"/>
      <c r="EF197" s="604"/>
      <c r="EG197" s="604"/>
      <c r="EH197" s="604"/>
      <c r="EI197" s="604"/>
      <c r="EJ197" s="604"/>
      <c r="EK197" s="604"/>
      <c r="EL197" s="604"/>
      <c r="EM197" s="604"/>
      <c r="EN197" s="604"/>
      <c r="EO197" s="15"/>
      <c r="EP197" s="15"/>
      <c r="EQ197" s="15"/>
      <c r="ER197" s="15"/>
      <c r="ES197" s="15"/>
      <c r="ET197" s="15"/>
      <c r="EU197" s="15"/>
      <c r="EV197" s="604"/>
      <c r="FR197" s="5"/>
    </row>
    <row r="198">
      <c r="A198" s="603"/>
      <c r="B198" s="603"/>
      <c r="I198" s="479"/>
      <c r="DP198" s="604"/>
      <c r="DQ198" s="604"/>
      <c r="DR198" s="604"/>
      <c r="DS198" s="604"/>
      <c r="DT198" s="604"/>
      <c r="DU198" s="604"/>
      <c r="DV198" s="604"/>
      <c r="DW198" s="604"/>
      <c r="DX198" s="604"/>
      <c r="DY198" s="604"/>
      <c r="DZ198" s="604"/>
      <c r="EA198" s="604"/>
      <c r="EB198" s="604"/>
      <c r="EC198" s="604"/>
      <c r="ED198" s="604"/>
      <c r="EE198" s="604"/>
      <c r="EF198" s="604"/>
      <c r="EG198" s="604"/>
      <c r="EH198" s="604"/>
      <c r="EI198" s="604"/>
      <c r="EJ198" s="604"/>
      <c r="EK198" s="604"/>
      <c r="EL198" s="604"/>
      <c r="EM198" s="604"/>
      <c r="EN198" s="604"/>
      <c r="EO198" s="15"/>
      <c r="EP198" s="15"/>
      <c r="EQ198" s="15"/>
      <c r="ER198" s="15"/>
      <c r="ES198" s="15"/>
      <c r="ET198" s="15"/>
      <c r="EU198" s="15"/>
      <c r="EV198" s="604"/>
      <c r="FR198" s="5"/>
    </row>
    <row r="199">
      <c r="A199" s="603"/>
      <c r="B199" s="603"/>
      <c r="I199" s="479"/>
      <c r="DP199" s="604"/>
      <c r="DQ199" s="604"/>
      <c r="DR199" s="604"/>
      <c r="DS199" s="604"/>
      <c r="DT199" s="604"/>
      <c r="DU199" s="604"/>
      <c r="DV199" s="604"/>
      <c r="DW199" s="604"/>
      <c r="DX199" s="604"/>
      <c r="DY199" s="604"/>
      <c r="DZ199" s="604"/>
      <c r="EA199" s="604"/>
      <c r="EB199" s="604"/>
      <c r="EC199" s="604"/>
      <c r="ED199" s="604"/>
      <c r="EE199" s="604"/>
      <c r="EF199" s="604"/>
      <c r="EG199" s="604"/>
      <c r="EH199" s="604"/>
      <c r="EI199" s="604"/>
      <c r="EJ199" s="604"/>
      <c r="EK199" s="604"/>
      <c r="EL199" s="604"/>
      <c r="EM199" s="604"/>
      <c r="EN199" s="604"/>
      <c r="EO199" s="15"/>
      <c r="EP199" s="15"/>
      <c r="EQ199" s="15"/>
      <c r="ER199" s="15"/>
      <c r="ES199" s="15"/>
      <c r="ET199" s="15"/>
      <c r="EU199" s="15"/>
      <c r="EV199" s="604"/>
      <c r="FR199" s="5"/>
    </row>
    <row r="200">
      <c r="A200" s="603"/>
      <c r="B200" s="603"/>
      <c r="I200" s="479"/>
      <c r="DP200" s="604"/>
      <c r="DQ200" s="604"/>
      <c r="DR200" s="604"/>
      <c r="DS200" s="604"/>
      <c r="DT200" s="604"/>
      <c r="DU200" s="604"/>
      <c r="DV200" s="604"/>
      <c r="DW200" s="604"/>
      <c r="DX200" s="604"/>
      <c r="DY200" s="604"/>
      <c r="DZ200" s="604"/>
      <c r="EA200" s="604"/>
      <c r="EB200" s="604"/>
      <c r="EC200" s="604"/>
      <c r="ED200" s="604"/>
      <c r="EE200" s="604"/>
      <c r="EF200" s="604"/>
      <c r="EG200" s="604"/>
      <c r="EH200" s="604"/>
      <c r="EI200" s="604"/>
      <c r="EJ200" s="604"/>
      <c r="EK200" s="604"/>
      <c r="EL200" s="604"/>
      <c r="EM200" s="604"/>
      <c r="EN200" s="604"/>
      <c r="EO200" s="15"/>
      <c r="EP200" s="15"/>
      <c r="EQ200" s="15"/>
      <c r="ER200" s="15"/>
      <c r="ES200" s="15"/>
      <c r="ET200" s="15"/>
      <c r="EU200" s="15"/>
      <c r="EV200" s="604"/>
      <c r="FR200" s="5"/>
    </row>
    <row r="201">
      <c r="A201" s="603"/>
      <c r="B201" s="603"/>
      <c r="I201" s="479"/>
      <c r="DP201" s="604"/>
      <c r="DQ201" s="604"/>
      <c r="DR201" s="604"/>
      <c r="DS201" s="604"/>
      <c r="DT201" s="604"/>
      <c r="DU201" s="604"/>
      <c r="DV201" s="604"/>
      <c r="DW201" s="604"/>
      <c r="DX201" s="604"/>
      <c r="DY201" s="604"/>
      <c r="DZ201" s="604"/>
      <c r="EA201" s="604"/>
      <c r="EB201" s="604"/>
      <c r="EC201" s="604"/>
      <c r="ED201" s="604"/>
      <c r="EE201" s="604"/>
      <c r="EF201" s="604"/>
      <c r="EG201" s="604"/>
      <c r="EH201" s="604"/>
      <c r="EI201" s="604"/>
      <c r="EJ201" s="604"/>
      <c r="EK201" s="604"/>
      <c r="EL201" s="604"/>
      <c r="EM201" s="604"/>
      <c r="EN201" s="604"/>
      <c r="EO201" s="15"/>
      <c r="EP201" s="15"/>
      <c r="EQ201" s="15"/>
      <c r="ER201" s="15"/>
      <c r="ES201" s="15"/>
      <c r="ET201" s="15"/>
      <c r="EU201" s="15"/>
      <c r="EV201" s="604"/>
      <c r="FR201" s="5"/>
    </row>
    <row r="202">
      <c r="A202" s="603"/>
      <c r="B202" s="603"/>
      <c r="I202" s="479"/>
      <c r="DP202" s="604"/>
      <c r="DQ202" s="604"/>
      <c r="DR202" s="604"/>
      <c r="DS202" s="604"/>
      <c r="DT202" s="604"/>
      <c r="DU202" s="604"/>
      <c r="DV202" s="604"/>
      <c r="DW202" s="604"/>
      <c r="DX202" s="604"/>
      <c r="DY202" s="604"/>
      <c r="DZ202" s="604"/>
      <c r="EA202" s="604"/>
      <c r="EB202" s="604"/>
      <c r="EC202" s="604"/>
      <c r="ED202" s="604"/>
      <c r="EE202" s="604"/>
      <c r="EF202" s="604"/>
      <c r="EG202" s="604"/>
      <c r="EH202" s="604"/>
      <c r="EI202" s="604"/>
      <c r="EJ202" s="604"/>
      <c r="EK202" s="604"/>
      <c r="EL202" s="604"/>
      <c r="EM202" s="604"/>
      <c r="EN202" s="604"/>
      <c r="EO202" s="15"/>
      <c r="EP202" s="15"/>
      <c r="EQ202" s="15"/>
      <c r="ER202" s="15"/>
      <c r="ES202" s="15"/>
      <c r="ET202" s="15"/>
      <c r="EU202" s="15"/>
      <c r="EV202" s="604"/>
      <c r="FR202" s="5"/>
    </row>
    <row r="203">
      <c r="A203" s="603"/>
      <c r="B203" s="603"/>
      <c r="I203" s="479"/>
      <c r="DP203" s="604"/>
      <c r="DQ203" s="604"/>
      <c r="DR203" s="604"/>
      <c r="DS203" s="604"/>
      <c r="DT203" s="604"/>
      <c r="DU203" s="604"/>
      <c r="DV203" s="604"/>
      <c r="DW203" s="604"/>
      <c r="DX203" s="604"/>
      <c r="DY203" s="604"/>
      <c r="DZ203" s="604"/>
      <c r="EA203" s="604"/>
      <c r="EB203" s="604"/>
      <c r="EC203" s="604"/>
      <c r="ED203" s="604"/>
      <c r="EE203" s="604"/>
      <c r="EF203" s="604"/>
      <c r="EG203" s="604"/>
      <c r="EH203" s="604"/>
      <c r="EI203" s="604"/>
      <c r="EJ203" s="604"/>
      <c r="EK203" s="604"/>
      <c r="EL203" s="604"/>
      <c r="EM203" s="604"/>
      <c r="EN203" s="604"/>
      <c r="EO203" s="15"/>
      <c r="EP203" s="15"/>
      <c r="EQ203" s="15"/>
      <c r="ER203" s="15"/>
      <c r="ES203" s="15"/>
      <c r="ET203" s="15"/>
      <c r="EU203" s="15"/>
      <c r="EV203" s="604"/>
      <c r="FR203" s="5"/>
    </row>
    <row r="204">
      <c r="A204" s="603"/>
      <c r="B204" s="603"/>
      <c r="I204" s="479"/>
      <c r="DP204" s="604"/>
      <c r="DQ204" s="604"/>
      <c r="DR204" s="604"/>
      <c r="DS204" s="604"/>
      <c r="DT204" s="604"/>
      <c r="DU204" s="604"/>
      <c r="DV204" s="604"/>
      <c r="DW204" s="604"/>
      <c r="DX204" s="604"/>
      <c r="DY204" s="604"/>
      <c r="DZ204" s="604"/>
      <c r="EA204" s="604"/>
      <c r="EB204" s="604"/>
      <c r="EC204" s="604"/>
      <c r="ED204" s="604"/>
      <c r="EE204" s="604"/>
      <c r="EF204" s="604"/>
      <c r="EG204" s="604"/>
      <c r="EH204" s="604"/>
      <c r="EI204" s="604"/>
      <c r="EJ204" s="604"/>
      <c r="EK204" s="604"/>
      <c r="EL204" s="604"/>
      <c r="EM204" s="604"/>
      <c r="EN204" s="604"/>
      <c r="EO204" s="15"/>
      <c r="EP204" s="15"/>
      <c r="EQ204" s="15"/>
      <c r="ER204" s="15"/>
      <c r="ES204" s="15"/>
      <c r="ET204" s="15"/>
      <c r="EU204" s="15"/>
      <c r="EV204" s="604"/>
      <c r="FR204" s="5"/>
    </row>
    <row r="205">
      <c r="A205" s="603"/>
      <c r="B205" s="603"/>
      <c r="I205" s="479"/>
      <c r="DP205" s="604"/>
      <c r="DQ205" s="604"/>
      <c r="DR205" s="604"/>
      <c r="DS205" s="604"/>
      <c r="DT205" s="604"/>
      <c r="DU205" s="604"/>
      <c r="DV205" s="604"/>
      <c r="DW205" s="604"/>
      <c r="DX205" s="604"/>
      <c r="DY205" s="604"/>
      <c r="DZ205" s="604"/>
      <c r="EA205" s="604"/>
      <c r="EB205" s="604"/>
      <c r="EC205" s="604"/>
      <c r="ED205" s="604"/>
      <c r="EE205" s="604"/>
      <c r="EF205" s="604"/>
      <c r="EG205" s="604"/>
      <c r="EH205" s="604"/>
      <c r="EI205" s="604"/>
      <c r="EJ205" s="604"/>
      <c r="EK205" s="604"/>
      <c r="EL205" s="604"/>
      <c r="EM205" s="604"/>
      <c r="EN205" s="604"/>
      <c r="EO205" s="15"/>
      <c r="EP205" s="15"/>
      <c r="EQ205" s="15"/>
      <c r="ER205" s="15"/>
      <c r="ES205" s="15"/>
      <c r="ET205" s="15"/>
      <c r="EU205" s="15"/>
      <c r="EV205" s="604"/>
      <c r="FR205" s="5"/>
    </row>
    <row r="206">
      <c r="A206" s="603"/>
      <c r="B206" s="603"/>
      <c r="I206" s="479"/>
      <c r="DP206" s="604"/>
      <c r="DQ206" s="604"/>
      <c r="DR206" s="604"/>
      <c r="DS206" s="604"/>
      <c r="DT206" s="604"/>
      <c r="DU206" s="604"/>
      <c r="DV206" s="604"/>
      <c r="DW206" s="604"/>
      <c r="DX206" s="604"/>
      <c r="DY206" s="604"/>
      <c r="DZ206" s="604"/>
      <c r="EA206" s="604"/>
      <c r="EB206" s="604"/>
      <c r="EC206" s="604"/>
      <c r="ED206" s="604"/>
      <c r="EE206" s="604"/>
      <c r="EF206" s="604"/>
      <c r="EG206" s="604"/>
      <c r="EH206" s="604"/>
      <c r="EI206" s="604"/>
      <c r="EJ206" s="604"/>
      <c r="EK206" s="604"/>
      <c r="EL206" s="604"/>
      <c r="EM206" s="604"/>
      <c r="EN206" s="604"/>
      <c r="EO206" s="15"/>
      <c r="EP206" s="15"/>
      <c r="EQ206" s="15"/>
      <c r="ER206" s="15"/>
      <c r="ES206" s="15"/>
      <c r="ET206" s="15"/>
      <c r="EU206" s="15"/>
      <c r="EV206" s="604"/>
      <c r="FR206" s="5"/>
    </row>
    <row r="207">
      <c r="A207" s="603"/>
      <c r="B207" s="603"/>
      <c r="I207" s="479"/>
      <c r="DP207" s="604"/>
      <c r="DQ207" s="604"/>
      <c r="DR207" s="604"/>
      <c r="DS207" s="604"/>
      <c r="DT207" s="604"/>
      <c r="DU207" s="604"/>
      <c r="DV207" s="604"/>
      <c r="DW207" s="604"/>
      <c r="DX207" s="604"/>
      <c r="DY207" s="604"/>
      <c r="DZ207" s="604"/>
      <c r="EA207" s="604"/>
      <c r="EB207" s="604"/>
      <c r="EC207" s="604"/>
      <c r="ED207" s="604"/>
      <c r="EE207" s="604"/>
      <c r="EF207" s="604"/>
      <c r="EG207" s="604"/>
      <c r="EH207" s="604"/>
      <c r="EI207" s="604"/>
      <c r="EJ207" s="604"/>
      <c r="EK207" s="604"/>
      <c r="EL207" s="604"/>
      <c r="EM207" s="604"/>
      <c r="EN207" s="604"/>
      <c r="EO207" s="15"/>
      <c r="EP207" s="15"/>
      <c r="EQ207" s="15"/>
      <c r="ER207" s="15"/>
      <c r="ES207" s="15"/>
      <c r="ET207" s="15"/>
      <c r="EU207" s="15"/>
      <c r="EV207" s="604"/>
      <c r="FR207" s="5"/>
    </row>
    <row r="208">
      <c r="A208" s="603"/>
      <c r="B208" s="603"/>
      <c r="I208" s="479"/>
      <c r="DP208" s="604"/>
      <c r="DQ208" s="604"/>
      <c r="DR208" s="604"/>
      <c r="DS208" s="604"/>
      <c r="DT208" s="604"/>
      <c r="DU208" s="604"/>
      <c r="DV208" s="604"/>
      <c r="DW208" s="604"/>
      <c r="DX208" s="604"/>
      <c r="DY208" s="604"/>
      <c r="DZ208" s="604"/>
      <c r="EA208" s="604"/>
      <c r="EB208" s="604"/>
      <c r="EC208" s="604"/>
      <c r="ED208" s="604"/>
      <c r="EE208" s="604"/>
      <c r="EF208" s="604"/>
      <c r="EG208" s="604"/>
      <c r="EH208" s="604"/>
      <c r="EI208" s="604"/>
      <c r="EJ208" s="604"/>
      <c r="EK208" s="604"/>
      <c r="EL208" s="604"/>
      <c r="EM208" s="604"/>
      <c r="EN208" s="604"/>
      <c r="EO208" s="15"/>
      <c r="EP208" s="15"/>
      <c r="EQ208" s="15"/>
      <c r="ER208" s="15"/>
      <c r="ES208" s="15"/>
      <c r="ET208" s="15"/>
      <c r="EU208" s="15"/>
      <c r="EV208" s="604"/>
      <c r="FR208" s="5"/>
    </row>
    <row r="209">
      <c r="A209" s="603"/>
      <c r="B209" s="603"/>
      <c r="I209" s="479"/>
      <c r="DP209" s="604"/>
      <c r="DQ209" s="604"/>
      <c r="DR209" s="604"/>
      <c r="DS209" s="604"/>
      <c r="DT209" s="604"/>
      <c r="DU209" s="604"/>
      <c r="DV209" s="604"/>
      <c r="DW209" s="604"/>
      <c r="DX209" s="604"/>
      <c r="DY209" s="604"/>
      <c r="DZ209" s="604"/>
      <c r="EA209" s="604"/>
      <c r="EB209" s="604"/>
      <c r="EC209" s="604"/>
      <c r="ED209" s="604"/>
      <c r="EE209" s="604"/>
      <c r="EF209" s="604"/>
      <c r="EG209" s="604"/>
      <c r="EH209" s="604"/>
      <c r="EI209" s="604"/>
      <c r="EJ209" s="604"/>
      <c r="EK209" s="604"/>
      <c r="EL209" s="604"/>
      <c r="EM209" s="604"/>
      <c r="EN209" s="604"/>
      <c r="EO209" s="15"/>
      <c r="EP209" s="15"/>
      <c r="EQ209" s="15"/>
      <c r="ER209" s="15"/>
      <c r="ES209" s="15"/>
      <c r="ET209" s="15"/>
      <c r="EU209" s="15"/>
      <c r="EV209" s="604"/>
      <c r="FR209" s="5"/>
    </row>
    <row r="210">
      <c r="A210" s="603"/>
      <c r="B210" s="603"/>
      <c r="I210" s="479"/>
      <c r="DP210" s="604"/>
      <c r="DQ210" s="604"/>
      <c r="DR210" s="604"/>
      <c r="DS210" s="604"/>
      <c r="DT210" s="604"/>
      <c r="DU210" s="604"/>
      <c r="DV210" s="604"/>
      <c r="DW210" s="604"/>
      <c r="DX210" s="604"/>
      <c r="DY210" s="604"/>
      <c r="DZ210" s="604"/>
      <c r="EA210" s="604"/>
      <c r="EB210" s="604"/>
      <c r="EC210" s="604"/>
      <c r="ED210" s="604"/>
      <c r="EE210" s="604"/>
      <c r="EF210" s="604"/>
      <c r="EG210" s="604"/>
      <c r="EH210" s="604"/>
      <c r="EI210" s="604"/>
      <c r="EJ210" s="604"/>
      <c r="EK210" s="604"/>
      <c r="EL210" s="604"/>
      <c r="EM210" s="604"/>
      <c r="EN210" s="604"/>
      <c r="EO210" s="15"/>
      <c r="EP210" s="15"/>
      <c r="EQ210" s="15"/>
      <c r="ER210" s="15"/>
      <c r="ES210" s="15"/>
      <c r="ET210" s="15"/>
      <c r="EU210" s="15"/>
      <c r="EV210" s="604"/>
      <c r="FR210" s="5"/>
    </row>
    <row r="211">
      <c r="A211" s="603"/>
      <c r="B211" s="603"/>
      <c r="I211" s="479"/>
      <c r="DP211" s="604"/>
      <c r="DQ211" s="604"/>
      <c r="DR211" s="604"/>
      <c r="DS211" s="604"/>
      <c r="DT211" s="604"/>
      <c r="DU211" s="604"/>
      <c r="DV211" s="604"/>
      <c r="DW211" s="604"/>
      <c r="DX211" s="604"/>
      <c r="DY211" s="604"/>
      <c r="DZ211" s="604"/>
      <c r="EA211" s="604"/>
      <c r="EB211" s="604"/>
      <c r="EC211" s="604"/>
      <c r="ED211" s="604"/>
      <c r="EE211" s="604"/>
      <c r="EF211" s="604"/>
      <c r="EG211" s="604"/>
      <c r="EH211" s="604"/>
      <c r="EI211" s="604"/>
      <c r="EJ211" s="604"/>
      <c r="EK211" s="604"/>
      <c r="EL211" s="604"/>
      <c r="EM211" s="604"/>
      <c r="EN211" s="604"/>
      <c r="EO211" s="15"/>
      <c r="EP211" s="15"/>
      <c r="EQ211" s="15"/>
      <c r="ER211" s="15"/>
      <c r="ES211" s="15"/>
      <c r="ET211" s="15"/>
      <c r="EU211" s="15"/>
      <c r="EV211" s="604"/>
      <c r="FR211" s="5"/>
    </row>
    <row r="212">
      <c r="A212" s="603"/>
      <c r="B212" s="603"/>
      <c r="I212" s="479"/>
      <c r="DP212" s="604"/>
      <c r="DQ212" s="604"/>
      <c r="DR212" s="604"/>
      <c r="DS212" s="604"/>
      <c r="DT212" s="604"/>
      <c r="DU212" s="604"/>
      <c r="DV212" s="604"/>
      <c r="DW212" s="604"/>
      <c r="DX212" s="604"/>
      <c r="DY212" s="604"/>
      <c r="DZ212" s="604"/>
      <c r="EA212" s="604"/>
      <c r="EB212" s="604"/>
      <c r="EC212" s="604"/>
      <c r="ED212" s="604"/>
      <c r="EE212" s="604"/>
      <c r="EF212" s="604"/>
      <c r="EG212" s="604"/>
      <c r="EH212" s="604"/>
      <c r="EI212" s="604"/>
      <c r="EJ212" s="604"/>
      <c r="EK212" s="604"/>
      <c r="EL212" s="604"/>
      <c r="EM212" s="604"/>
      <c r="EN212" s="604"/>
      <c r="EO212" s="15"/>
      <c r="EP212" s="15"/>
      <c r="EQ212" s="15"/>
      <c r="ER212" s="15"/>
      <c r="ES212" s="15"/>
      <c r="ET212" s="15"/>
      <c r="EU212" s="15"/>
      <c r="EV212" s="604"/>
      <c r="FR212" s="5"/>
    </row>
    <row r="213">
      <c r="A213" s="603"/>
      <c r="B213" s="603"/>
      <c r="I213" s="479"/>
      <c r="DP213" s="604"/>
      <c r="DQ213" s="604"/>
      <c r="DR213" s="604"/>
      <c r="DS213" s="604"/>
      <c r="DT213" s="604"/>
      <c r="DU213" s="604"/>
      <c r="DV213" s="604"/>
      <c r="DW213" s="604"/>
      <c r="DX213" s="604"/>
      <c r="DY213" s="604"/>
      <c r="DZ213" s="604"/>
      <c r="EA213" s="604"/>
      <c r="EB213" s="604"/>
      <c r="EC213" s="604"/>
      <c r="ED213" s="604"/>
      <c r="EE213" s="604"/>
      <c r="EF213" s="604"/>
      <c r="EG213" s="604"/>
      <c r="EH213" s="604"/>
      <c r="EI213" s="604"/>
      <c r="EJ213" s="604"/>
      <c r="EK213" s="604"/>
      <c r="EL213" s="604"/>
      <c r="EM213" s="604"/>
      <c r="EN213" s="604"/>
      <c r="EO213" s="15"/>
      <c r="EP213" s="15"/>
      <c r="EQ213" s="15"/>
      <c r="ER213" s="15"/>
      <c r="ES213" s="15"/>
      <c r="ET213" s="15"/>
      <c r="EU213" s="15"/>
      <c r="EV213" s="604"/>
      <c r="FR213" s="5"/>
    </row>
    <row r="214">
      <c r="A214" s="603"/>
      <c r="B214" s="603"/>
      <c r="I214" s="479"/>
      <c r="DP214" s="604"/>
      <c r="DQ214" s="604"/>
      <c r="DR214" s="604"/>
      <c r="DS214" s="604"/>
      <c r="DT214" s="604"/>
      <c r="DU214" s="604"/>
      <c r="DV214" s="604"/>
      <c r="DW214" s="604"/>
      <c r="DX214" s="604"/>
      <c r="DY214" s="604"/>
      <c r="DZ214" s="604"/>
      <c r="EA214" s="604"/>
      <c r="EB214" s="604"/>
      <c r="EC214" s="604"/>
      <c r="ED214" s="604"/>
      <c r="EE214" s="604"/>
      <c r="EF214" s="604"/>
      <c r="EG214" s="604"/>
      <c r="EH214" s="604"/>
      <c r="EI214" s="604"/>
      <c r="EJ214" s="604"/>
      <c r="EK214" s="604"/>
      <c r="EL214" s="604"/>
      <c r="EM214" s="604"/>
      <c r="EN214" s="604"/>
      <c r="EO214" s="15"/>
      <c r="EP214" s="15"/>
      <c r="EQ214" s="15"/>
      <c r="ER214" s="15"/>
      <c r="ES214" s="15"/>
      <c r="ET214" s="15"/>
      <c r="EU214" s="15"/>
      <c r="EV214" s="604"/>
      <c r="FR214" s="5"/>
    </row>
    <row r="215">
      <c r="A215" s="603"/>
      <c r="B215" s="603"/>
      <c r="I215" s="479"/>
      <c r="DP215" s="604"/>
      <c r="DQ215" s="604"/>
      <c r="DR215" s="604"/>
      <c r="DS215" s="604"/>
      <c r="DT215" s="604"/>
      <c r="DU215" s="604"/>
      <c r="DV215" s="604"/>
      <c r="DW215" s="604"/>
      <c r="DX215" s="604"/>
      <c r="DY215" s="604"/>
      <c r="DZ215" s="604"/>
      <c r="EA215" s="604"/>
      <c r="EB215" s="604"/>
      <c r="EC215" s="604"/>
      <c r="ED215" s="604"/>
      <c r="EE215" s="604"/>
      <c r="EF215" s="604"/>
      <c r="EG215" s="604"/>
      <c r="EH215" s="604"/>
      <c r="EI215" s="604"/>
      <c r="EJ215" s="604"/>
      <c r="EK215" s="604"/>
      <c r="EL215" s="604"/>
      <c r="EM215" s="604"/>
      <c r="EN215" s="604"/>
      <c r="EO215" s="15"/>
      <c r="EP215" s="15"/>
      <c r="EQ215" s="15"/>
      <c r="ER215" s="15"/>
      <c r="ES215" s="15"/>
      <c r="ET215" s="15"/>
      <c r="EU215" s="15"/>
      <c r="EV215" s="604"/>
      <c r="FR215" s="5"/>
    </row>
    <row r="216">
      <c r="A216" s="603"/>
      <c r="B216" s="603"/>
      <c r="I216" s="479"/>
      <c r="DP216" s="604"/>
      <c r="DQ216" s="604"/>
      <c r="DR216" s="604"/>
      <c r="DS216" s="604"/>
      <c r="DT216" s="604"/>
      <c r="DU216" s="604"/>
      <c r="DV216" s="604"/>
      <c r="DW216" s="604"/>
      <c r="DX216" s="604"/>
      <c r="DY216" s="604"/>
      <c r="DZ216" s="604"/>
      <c r="EA216" s="604"/>
      <c r="EB216" s="604"/>
      <c r="EC216" s="604"/>
      <c r="ED216" s="604"/>
      <c r="EE216" s="604"/>
      <c r="EF216" s="604"/>
      <c r="EG216" s="604"/>
      <c r="EH216" s="604"/>
      <c r="EI216" s="604"/>
      <c r="EJ216" s="604"/>
      <c r="EK216" s="604"/>
      <c r="EL216" s="604"/>
      <c r="EM216" s="604"/>
      <c r="EN216" s="604"/>
      <c r="EO216" s="15"/>
      <c r="EP216" s="15"/>
      <c r="EQ216" s="15"/>
      <c r="ER216" s="15"/>
      <c r="ES216" s="15"/>
      <c r="ET216" s="15"/>
      <c r="EU216" s="15"/>
      <c r="EV216" s="604"/>
      <c r="FR216" s="5"/>
    </row>
    <row r="217">
      <c r="A217" s="603"/>
      <c r="B217" s="603"/>
      <c r="I217" s="479"/>
      <c r="DP217" s="604"/>
      <c r="DQ217" s="604"/>
      <c r="DR217" s="604"/>
      <c r="DS217" s="604"/>
      <c r="DT217" s="604"/>
      <c r="DU217" s="604"/>
      <c r="DV217" s="604"/>
      <c r="DW217" s="604"/>
      <c r="DX217" s="604"/>
      <c r="DY217" s="604"/>
      <c r="DZ217" s="604"/>
      <c r="EA217" s="604"/>
      <c r="EB217" s="604"/>
      <c r="EC217" s="604"/>
      <c r="ED217" s="604"/>
      <c r="EE217" s="604"/>
      <c r="EF217" s="604"/>
      <c r="EG217" s="604"/>
      <c r="EH217" s="604"/>
      <c r="EI217" s="604"/>
      <c r="EJ217" s="604"/>
      <c r="EK217" s="604"/>
      <c r="EL217" s="604"/>
      <c r="EM217" s="604"/>
      <c r="EN217" s="604"/>
      <c r="EO217" s="15"/>
      <c r="EP217" s="15"/>
      <c r="EQ217" s="15"/>
      <c r="ER217" s="15"/>
      <c r="ES217" s="15"/>
      <c r="ET217" s="15"/>
      <c r="EU217" s="15"/>
      <c r="EV217" s="604"/>
      <c r="FR217" s="5"/>
    </row>
    <row r="218">
      <c r="A218" s="603"/>
      <c r="B218" s="603"/>
      <c r="I218" s="479"/>
      <c r="DP218" s="604"/>
      <c r="DQ218" s="604"/>
      <c r="DR218" s="604"/>
      <c r="DS218" s="604"/>
      <c r="DT218" s="604"/>
      <c r="DU218" s="604"/>
      <c r="DV218" s="604"/>
      <c r="DW218" s="604"/>
      <c r="DX218" s="604"/>
      <c r="DY218" s="604"/>
      <c r="DZ218" s="604"/>
      <c r="EA218" s="604"/>
      <c r="EB218" s="604"/>
      <c r="EC218" s="604"/>
      <c r="ED218" s="604"/>
      <c r="EE218" s="604"/>
      <c r="EF218" s="604"/>
      <c r="EG218" s="604"/>
      <c r="EH218" s="604"/>
      <c r="EI218" s="604"/>
      <c r="EJ218" s="604"/>
      <c r="EK218" s="604"/>
      <c r="EL218" s="604"/>
      <c r="EM218" s="604"/>
      <c r="EN218" s="604"/>
      <c r="EO218" s="15"/>
      <c r="EP218" s="15"/>
      <c r="EQ218" s="15"/>
      <c r="ER218" s="15"/>
      <c r="ES218" s="15"/>
      <c r="ET218" s="15"/>
      <c r="EU218" s="15"/>
      <c r="EV218" s="604"/>
      <c r="FR218" s="5"/>
    </row>
    <row r="219">
      <c r="A219" s="603"/>
      <c r="B219" s="603"/>
      <c r="I219" s="479"/>
      <c r="DP219" s="604"/>
      <c r="DQ219" s="604"/>
      <c r="DR219" s="604"/>
      <c r="DS219" s="604"/>
      <c r="DT219" s="604"/>
      <c r="DU219" s="604"/>
      <c r="DV219" s="604"/>
      <c r="DW219" s="604"/>
      <c r="DX219" s="604"/>
      <c r="DY219" s="604"/>
      <c r="DZ219" s="604"/>
      <c r="EA219" s="604"/>
      <c r="EB219" s="604"/>
      <c r="EC219" s="604"/>
      <c r="ED219" s="604"/>
      <c r="EE219" s="604"/>
      <c r="EF219" s="604"/>
      <c r="EG219" s="604"/>
      <c r="EH219" s="604"/>
      <c r="EI219" s="604"/>
      <c r="EJ219" s="604"/>
      <c r="EK219" s="604"/>
      <c r="EL219" s="604"/>
      <c r="EM219" s="604"/>
      <c r="EN219" s="604"/>
      <c r="EO219" s="15"/>
      <c r="EP219" s="15"/>
      <c r="EQ219" s="15"/>
      <c r="ER219" s="15"/>
      <c r="ES219" s="15"/>
      <c r="ET219" s="15"/>
      <c r="EU219" s="15"/>
      <c r="EV219" s="604"/>
      <c r="FR219" s="5"/>
    </row>
    <row r="220">
      <c r="A220" s="603"/>
      <c r="B220" s="603"/>
      <c r="I220" s="479"/>
      <c r="DP220" s="604"/>
      <c r="DQ220" s="604"/>
      <c r="DR220" s="604"/>
      <c r="DS220" s="604"/>
      <c r="DT220" s="604"/>
      <c r="DU220" s="604"/>
      <c r="DV220" s="604"/>
      <c r="DW220" s="604"/>
      <c r="DX220" s="604"/>
      <c r="DY220" s="604"/>
      <c r="DZ220" s="604"/>
      <c r="EA220" s="604"/>
      <c r="EB220" s="604"/>
      <c r="EC220" s="604"/>
      <c r="ED220" s="604"/>
      <c r="EE220" s="604"/>
      <c r="EF220" s="604"/>
      <c r="EG220" s="604"/>
      <c r="EH220" s="604"/>
      <c r="EI220" s="604"/>
      <c r="EJ220" s="604"/>
      <c r="EK220" s="604"/>
      <c r="EL220" s="604"/>
      <c r="EM220" s="604"/>
      <c r="EN220" s="604"/>
      <c r="EO220" s="15"/>
      <c r="EP220" s="15"/>
      <c r="EQ220" s="15"/>
      <c r="ER220" s="15"/>
      <c r="ES220" s="15"/>
      <c r="ET220" s="15"/>
      <c r="EU220" s="15"/>
      <c r="EV220" s="604"/>
      <c r="FR220" s="5"/>
    </row>
    <row r="221">
      <c r="A221" s="603"/>
      <c r="B221" s="603"/>
      <c r="I221" s="479"/>
      <c r="DP221" s="604"/>
      <c r="DQ221" s="604"/>
      <c r="DR221" s="604"/>
      <c r="DS221" s="604"/>
      <c r="DT221" s="604"/>
      <c r="DU221" s="604"/>
      <c r="DV221" s="604"/>
      <c r="DW221" s="604"/>
      <c r="DX221" s="604"/>
      <c r="DY221" s="604"/>
      <c r="DZ221" s="604"/>
      <c r="EA221" s="604"/>
      <c r="EB221" s="604"/>
      <c r="EC221" s="604"/>
      <c r="ED221" s="604"/>
      <c r="EE221" s="604"/>
      <c r="EF221" s="604"/>
      <c r="EG221" s="604"/>
      <c r="EH221" s="604"/>
      <c r="EI221" s="604"/>
      <c r="EJ221" s="604"/>
      <c r="EK221" s="604"/>
      <c r="EL221" s="604"/>
      <c r="EM221" s="604"/>
      <c r="EN221" s="604"/>
      <c r="EO221" s="15"/>
      <c r="EP221" s="15"/>
      <c r="EQ221" s="15"/>
      <c r="ER221" s="15"/>
      <c r="ES221" s="15"/>
      <c r="ET221" s="15"/>
      <c r="EU221" s="15"/>
      <c r="EV221" s="604"/>
      <c r="FR221" s="5"/>
    </row>
    <row r="222">
      <c r="A222" s="603"/>
      <c r="B222" s="603"/>
      <c r="I222" s="479"/>
      <c r="DP222" s="604"/>
      <c r="DQ222" s="604"/>
      <c r="DR222" s="604"/>
      <c r="DS222" s="604"/>
      <c r="DT222" s="604"/>
      <c r="DU222" s="604"/>
      <c r="DV222" s="604"/>
      <c r="DW222" s="604"/>
      <c r="DX222" s="604"/>
      <c r="DY222" s="604"/>
      <c r="DZ222" s="604"/>
      <c r="EA222" s="604"/>
      <c r="EB222" s="604"/>
      <c r="EC222" s="604"/>
      <c r="ED222" s="604"/>
      <c r="EE222" s="604"/>
      <c r="EF222" s="604"/>
      <c r="EG222" s="604"/>
      <c r="EH222" s="604"/>
      <c r="EI222" s="604"/>
      <c r="EJ222" s="604"/>
      <c r="EK222" s="604"/>
      <c r="EL222" s="604"/>
      <c r="EM222" s="604"/>
      <c r="EN222" s="604"/>
      <c r="EO222" s="15"/>
      <c r="EP222" s="15"/>
      <c r="EQ222" s="15"/>
      <c r="ER222" s="15"/>
      <c r="ES222" s="15"/>
      <c r="ET222" s="15"/>
      <c r="EU222" s="15"/>
      <c r="EV222" s="604"/>
      <c r="FR222" s="5"/>
    </row>
    <row r="223">
      <c r="A223" s="603"/>
      <c r="B223" s="603"/>
      <c r="I223" s="479"/>
      <c r="DP223" s="604"/>
      <c r="DQ223" s="604"/>
      <c r="DR223" s="604"/>
      <c r="DS223" s="604"/>
      <c r="DT223" s="604"/>
      <c r="DU223" s="604"/>
      <c r="DV223" s="604"/>
      <c r="DW223" s="604"/>
      <c r="DX223" s="604"/>
      <c r="DY223" s="604"/>
      <c r="DZ223" s="604"/>
      <c r="EA223" s="604"/>
      <c r="EB223" s="604"/>
      <c r="EC223" s="604"/>
      <c r="ED223" s="604"/>
      <c r="EE223" s="604"/>
      <c r="EF223" s="604"/>
      <c r="EG223" s="604"/>
      <c r="EH223" s="604"/>
      <c r="EI223" s="604"/>
      <c r="EJ223" s="604"/>
      <c r="EK223" s="604"/>
      <c r="EL223" s="604"/>
      <c r="EM223" s="604"/>
      <c r="EN223" s="604"/>
      <c r="EO223" s="15"/>
      <c r="EP223" s="15"/>
      <c r="EQ223" s="15"/>
      <c r="ER223" s="15"/>
      <c r="ES223" s="15"/>
      <c r="ET223" s="15"/>
      <c r="EU223" s="15"/>
      <c r="EV223" s="604"/>
      <c r="FR223" s="5"/>
    </row>
    <row r="224">
      <c r="A224" s="603"/>
      <c r="B224" s="603"/>
      <c r="I224" s="479"/>
      <c r="DP224" s="604"/>
      <c r="DQ224" s="604"/>
      <c r="DR224" s="604"/>
      <c r="DS224" s="604"/>
      <c r="DT224" s="604"/>
      <c r="DU224" s="604"/>
      <c r="DV224" s="604"/>
      <c r="DW224" s="604"/>
      <c r="DX224" s="604"/>
      <c r="DY224" s="604"/>
      <c r="DZ224" s="604"/>
      <c r="EA224" s="604"/>
      <c r="EB224" s="604"/>
      <c r="EC224" s="604"/>
      <c r="ED224" s="604"/>
      <c r="EE224" s="604"/>
      <c r="EF224" s="604"/>
      <c r="EG224" s="604"/>
      <c r="EH224" s="604"/>
      <c r="EI224" s="604"/>
      <c r="EJ224" s="604"/>
      <c r="EK224" s="604"/>
      <c r="EL224" s="604"/>
      <c r="EM224" s="604"/>
      <c r="EN224" s="604"/>
      <c r="EO224" s="15"/>
      <c r="EP224" s="15"/>
      <c r="EQ224" s="15"/>
      <c r="ER224" s="15"/>
      <c r="ES224" s="15"/>
      <c r="ET224" s="15"/>
      <c r="EU224" s="15"/>
      <c r="EV224" s="604"/>
      <c r="FR224" s="5"/>
    </row>
    <row r="225">
      <c r="A225" s="603"/>
      <c r="B225" s="603"/>
      <c r="I225" s="479"/>
      <c r="DP225" s="604"/>
      <c r="DQ225" s="604"/>
      <c r="DR225" s="604"/>
      <c r="DS225" s="604"/>
      <c r="DT225" s="604"/>
      <c r="DU225" s="604"/>
      <c r="DV225" s="604"/>
      <c r="DW225" s="604"/>
      <c r="DX225" s="604"/>
      <c r="DY225" s="604"/>
      <c r="DZ225" s="604"/>
      <c r="EA225" s="604"/>
      <c r="EB225" s="604"/>
      <c r="EC225" s="604"/>
      <c r="ED225" s="604"/>
      <c r="EE225" s="604"/>
      <c r="EF225" s="604"/>
      <c r="EG225" s="604"/>
      <c r="EH225" s="604"/>
      <c r="EI225" s="604"/>
      <c r="EJ225" s="604"/>
      <c r="EK225" s="604"/>
      <c r="EL225" s="604"/>
      <c r="EM225" s="604"/>
      <c r="EN225" s="604"/>
      <c r="EO225" s="15"/>
      <c r="EP225" s="15"/>
      <c r="EQ225" s="15"/>
      <c r="ER225" s="15"/>
      <c r="ES225" s="15"/>
      <c r="ET225" s="15"/>
      <c r="EU225" s="15"/>
      <c r="EV225" s="604"/>
      <c r="FR225" s="5"/>
    </row>
    <row r="226">
      <c r="A226" s="603"/>
      <c r="B226" s="603"/>
      <c r="I226" s="479"/>
      <c r="DP226" s="604"/>
      <c r="DQ226" s="604"/>
      <c r="DR226" s="604"/>
      <c r="DS226" s="604"/>
      <c r="DT226" s="604"/>
      <c r="DU226" s="604"/>
      <c r="DV226" s="604"/>
      <c r="DW226" s="604"/>
      <c r="DX226" s="604"/>
      <c r="DY226" s="604"/>
      <c r="DZ226" s="604"/>
      <c r="EA226" s="604"/>
      <c r="EB226" s="604"/>
      <c r="EC226" s="604"/>
      <c r="ED226" s="604"/>
      <c r="EE226" s="604"/>
      <c r="EF226" s="604"/>
      <c r="EG226" s="604"/>
      <c r="EH226" s="604"/>
      <c r="EI226" s="604"/>
      <c r="EJ226" s="604"/>
      <c r="EK226" s="604"/>
      <c r="EL226" s="604"/>
      <c r="EM226" s="604"/>
      <c r="EN226" s="604"/>
      <c r="EO226" s="15"/>
      <c r="EP226" s="15"/>
      <c r="EQ226" s="15"/>
      <c r="ER226" s="15"/>
      <c r="ES226" s="15"/>
      <c r="ET226" s="15"/>
      <c r="EU226" s="15"/>
      <c r="EV226" s="604"/>
      <c r="FR226" s="5"/>
    </row>
    <row r="227">
      <c r="A227" s="603"/>
      <c r="B227" s="603"/>
      <c r="I227" s="479"/>
      <c r="DP227" s="604"/>
      <c r="DQ227" s="604"/>
      <c r="DR227" s="604"/>
      <c r="DS227" s="604"/>
      <c r="DT227" s="604"/>
      <c r="DU227" s="604"/>
      <c r="DV227" s="604"/>
      <c r="DW227" s="604"/>
      <c r="DX227" s="604"/>
      <c r="DY227" s="604"/>
      <c r="DZ227" s="604"/>
      <c r="EA227" s="604"/>
      <c r="EB227" s="604"/>
      <c r="EC227" s="604"/>
      <c r="ED227" s="604"/>
      <c r="EE227" s="604"/>
      <c r="EF227" s="604"/>
      <c r="EG227" s="604"/>
      <c r="EH227" s="604"/>
      <c r="EI227" s="604"/>
      <c r="EJ227" s="604"/>
      <c r="EK227" s="604"/>
      <c r="EL227" s="604"/>
      <c r="EM227" s="604"/>
      <c r="EN227" s="604"/>
      <c r="EO227" s="15"/>
      <c r="EP227" s="15"/>
      <c r="EQ227" s="15"/>
      <c r="ER227" s="15"/>
      <c r="ES227" s="15"/>
      <c r="ET227" s="15"/>
      <c r="EU227" s="15"/>
      <c r="EV227" s="604"/>
      <c r="FR227" s="5"/>
    </row>
    <row r="228">
      <c r="A228" s="603"/>
      <c r="B228" s="603"/>
      <c r="I228" s="479"/>
      <c r="DP228" s="604"/>
      <c r="DQ228" s="604"/>
      <c r="DR228" s="604"/>
      <c r="DS228" s="604"/>
      <c r="DT228" s="604"/>
      <c r="DU228" s="604"/>
      <c r="DV228" s="604"/>
      <c r="DW228" s="604"/>
      <c r="DX228" s="604"/>
      <c r="DY228" s="604"/>
      <c r="DZ228" s="604"/>
      <c r="EA228" s="604"/>
      <c r="EB228" s="604"/>
      <c r="EC228" s="604"/>
      <c r="ED228" s="604"/>
      <c r="EE228" s="604"/>
      <c r="EF228" s="604"/>
      <c r="EG228" s="604"/>
      <c r="EH228" s="604"/>
      <c r="EI228" s="604"/>
      <c r="EJ228" s="604"/>
      <c r="EK228" s="604"/>
      <c r="EL228" s="604"/>
      <c r="EM228" s="604"/>
      <c r="EN228" s="604"/>
      <c r="EO228" s="15"/>
      <c r="EP228" s="15"/>
      <c r="EQ228" s="15"/>
      <c r="ER228" s="15"/>
      <c r="ES228" s="15"/>
      <c r="ET228" s="15"/>
      <c r="EU228" s="15"/>
      <c r="EV228" s="604"/>
      <c r="FR228" s="5"/>
    </row>
    <row r="229">
      <c r="A229" s="603"/>
      <c r="B229" s="603"/>
      <c r="I229" s="479"/>
      <c r="DP229" s="604"/>
      <c r="DQ229" s="604"/>
      <c r="DR229" s="604"/>
      <c r="DS229" s="604"/>
      <c r="DT229" s="604"/>
      <c r="DU229" s="604"/>
      <c r="DV229" s="604"/>
      <c r="DW229" s="604"/>
      <c r="DX229" s="604"/>
      <c r="DY229" s="604"/>
      <c r="DZ229" s="604"/>
      <c r="EA229" s="604"/>
      <c r="EB229" s="604"/>
      <c r="EC229" s="604"/>
      <c r="ED229" s="604"/>
      <c r="EE229" s="604"/>
      <c r="EF229" s="604"/>
      <c r="EG229" s="604"/>
      <c r="EH229" s="604"/>
      <c r="EI229" s="604"/>
      <c r="EJ229" s="604"/>
      <c r="EK229" s="604"/>
      <c r="EL229" s="604"/>
      <c r="EM229" s="604"/>
      <c r="EN229" s="604"/>
      <c r="EO229" s="15"/>
      <c r="EP229" s="15"/>
      <c r="EQ229" s="15"/>
      <c r="ER229" s="15"/>
      <c r="ES229" s="15"/>
      <c r="ET229" s="15"/>
      <c r="EU229" s="15"/>
      <c r="EV229" s="604"/>
      <c r="FR229" s="5"/>
    </row>
    <row r="230">
      <c r="A230" s="603"/>
      <c r="B230" s="603"/>
      <c r="I230" s="479"/>
      <c r="DP230" s="604"/>
      <c r="DQ230" s="604"/>
      <c r="DR230" s="604"/>
      <c r="DS230" s="604"/>
      <c r="DT230" s="604"/>
      <c r="DU230" s="604"/>
      <c r="DV230" s="604"/>
      <c r="DW230" s="604"/>
      <c r="DX230" s="604"/>
      <c r="DY230" s="604"/>
      <c r="DZ230" s="604"/>
      <c r="EA230" s="604"/>
      <c r="EB230" s="604"/>
      <c r="EC230" s="604"/>
      <c r="ED230" s="604"/>
      <c r="EE230" s="604"/>
      <c r="EF230" s="604"/>
      <c r="EG230" s="604"/>
      <c r="EH230" s="604"/>
      <c r="EI230" s="604"/>
      <c r="EJ230" s="604"/>
      <c r="EK230" s="604"/>
      <c r="EL230" s="604"/>
      <c r="EM230" s="604"/>
      <c r="EN230" s="604"/>
      <c r="EO230" s="15"/>
      <c r="EP230" s="15"/>
      <c r="EQ230" s="15"/>
      <c r="ER230" s="15"/>
      <c r="ES230" s="15"/>
      <c r="ET230" s="15"/>
      <c r="EU230" s="15"/>
      <c r="EV230" s="604"/>
      <c r="FR230" s="5"/>
    </row>
    <row r="231">
      <c r="A231" s="603"/>
      <c r="B231" s="603"/>
      <c r="I231" s="479"/>
      <c r="DP231" s="604"/>
      <c r="DQ231" s="604"/>
      <c r="DR231" s="604"/>
      <c r="DS231" s="604"/>
      <c r="DT231" s="604"/>
      <c r="DU231" s="604"/>
      <c r="DV231" s="604"/>
      <c r="DW231" s="604"/>
      <c r="DX231" s="604"/>
      <c r="DY231" s="604"/>
      <c r="DZ231" s="604"/>
      <c r="EA231" s="604"/>
      <c r="EB231" s="604"/>
      <c r="EC231" s="604"/>
      <c r="ED231" s="604"/>
      <c r="EE231" s="604"/>
      <c r="EF231" s="604"/>
      <c r="EG231" s="604"/>
      <c r="EH231" s="604"/>
      <c r="EI231" s="604"/>
      <c r="EJ231" s="604"/>
      <c r="EK231" s="604"/>
      <c r="EL231" s="604"/>
      <c r="EM231" s="604"/>
      <c r="EN231" s="604"/>
      <c r="EO231" s="15"/>
      <c r="EP231" s="15"/>
      <c r="EQ231" s="15"/>
      <c r="ER231" s="15"/>
      <c r="ES231" s="15"/>
      <c r="ET231" s="15"/>
      <c r="EU231" s="15"/>
      <c r="EV231" s="604"/>
      <c r="FR231" s="5"/>
    </row>
    <row r="232">
      <c r="A232" s="603"/>
      <c r="B232" s="603"/>
      <c r="I232" s="479"/>
      <c r="DP232" s="604"/>
      <c r="DQ232" s="604"/>
      <c r="DR232" s="604"/>
      <c r="DS232" s="604"/>
      <c r="DT232" s="604"/>
      <c r="DU232" s="604"/>
      <c r="DV232" s="604"/>
      <c r="DW232" s="604"/>
      <c r="DX232" s="604"/>
      <c r="DY232" s="604"/>
      <c r="DZ232" s="604"/>
      <c r="EA232" s="604"/>
      <c r="EB232" s="604"/>
      <c r="EC232" s="604"/>
      <c r="ED232" s="604"/>
      <c r="EE232" s="604"/>
      <c r="EF232" s="604"/>
      <c r="EG232" s="604"/>
      <c r="EH232" s="604"/>
      <c r="EI232" s="604"/>
      <c r="EJ232" s="604"/>
      <c r="EK232" s="604"/>
      <c r="EL232" s="604"/>
      <c r="EM232" s="604"/>
      <c r="EN232" s="604"/>
      <c r="EO232" s="15"/>
      <c r="EP232" s="15"/>
      <c r="EQ232" s="15"/>
      <c r="ER232" s="15"/>
      <c r="ES232" s="15"/>
      <c r="ET232" s="15"/>
      <c r="EU232" s="15"/>
      <c r="EV232" s="604"/>
      <c r="FR232" s="5"/>
    </row>
    <row r="233">
      <c r="A233" s="603"/>
      <c r="B233" s="603"/>
      <c r="I233" s="479"/>
      <c r="DP233" s="604"/>
      <c r="DQ233" s="604"/>
      <c r="DR233" s="604"/>
      <c r="DS233" s="604"/>
      <c r="DT233" s="604"/>
      <c r="DU233" s="604"/>
      <c r="DV233" s="604"/>
      <c r="DW233" s="604"/>
      <c r="DX233" s="604"/>
      <c r="DY233" s="604"/>
      <c r="DZ233" s="604"/>
      <c r="EA233" s="604"/>
      <c r="EB233" s="604"/>
      <c r="EC233" s="604"/>
      <c r="ED233" s="604"/>
      <c r="EE233" s="604"/>
      <c r="EF233" s="604"/>
      <c r="EG233" s="604"/>
      <c r="EH233" s="604"/>
      <c r="EI233" s="604"/>
      <c r="EJ233" s="604"/>
      <c r="EK233" s="604"/>
      <c r="EL233" s="604"/>
      <c r="EM233" s="604"/>
      <c r="EN233" s="604"/>
      <c r="EO233" s="15"/>
      <c r="EP233" s="15"/>
      <c r="EQ233" s="15"/>
      <c r="ER233" s="15"/>
      <c r="ES233" s="15"/>
      <c r="ET233" s="15"/>
      <c r="EU233" s="15"/>
      <c r="EV233" s="604"/>
      <c r="FR233" s="5"/>
    </row>
    <row r="234">
      <c r="A234" s="603"/>
      <c r="B234" s="603"/>
      <c r="I234" s="479"/>
      <c r="DP234" s="604"/>
      <c r="DQ234" s="604"/>
      <c r="DR234" s="604"/>
      <c r="DS234" s="604"/>
      <c r="DT234" s="604"/>
      <c r="DU234" s="604"/>
      <c r="DV234" s="604"/>
      <c r="DW234" s="604"/>
      <c r="DX234" s="604"/>
      <c r="DY234" s="604"/>
      <c r="DZ234" s="604"/>
      <c r="EA234" s="604"/>
      <c r="EB234" s="604"/>
      <c r="EC234" s="604"/>
      <c r="ED234" s="604"/>
      <c r="EE234" s="604"/>
      <c r="EF234" s="604"/>
      <c r="EG234" s="604"/>
      <c r="EH234" s="604"/>
      <c r="EI234" s="604"/>
      <c r="EJ234" s="604"/>
      <c r="EK234" s="604"/>
      <c r="EL234" s="604"/>
      <c r="EM234" s="604"/>
      <c r="EN234" s="604"/>
      <c r="EO234" s="15"/>
      <c r="EP234" s="15"/>
      <c r="EQ234" s="15"/>
      <c r="ER234" s="15"/>
      <c r="ES234" s="15"/>
      <c r="ET234" s="15"/>
      <c r="EU234" s="15"/>
      <c r="EV234" s="604"/>
      <c r="FR234" s="5"/>
    </row>
    <row r="235">
      <c r="A235" s="603"/>
      <c r="B235" s="603"/>
      <c r="I235" s="479"/>
      <c r="DP235" s="604"/>
      <c r="DQ235" s="604"/>
      <c r="DR235" s="604"/>
      <c r="DS235" s="604"/>
      <c r="DT235" s="604"/>
      <c r="DU235" s="604"/>
      <c r="DV235" s="604"/>
      <c r="DW235" s="604"/>
      <c r="DX235" s="604"/>
      <c r="DY235" s="604"/>
      <c r="DZ235" s="604"/>
      <c r="EA235" s="604"/>
      <c r="EB235" s="604"/>
      <c r="EC235" s="604"/>
      <c r="ED235" s="604"/>
      <c r="EE235" s="604"/>
      <c r="EF235" s="604"/>
      <c r="EG235" s="604"/>
      <c r="EH235" s="604"/>
      <c r="EI235" s="604"/>
      <c r="EJ235" s="604"/>
      <c r="EK235" s="604"/>
      <c r="EL235" s="604"/>
      <c r="EM235" s="604"/>
      <c r="EN235" s="604"/>
      <c r="EO235" s="15"/>
      <c r="EP235" s="15"/>
      <c r="EQ235" s="15"/>
      <c r="ER235" s="15"/>
      <c r="ES235" s="15"/>
      <c r="ET235" s="15"/>
      <c r="EU235" s="15"/>
      <c r="EV235" s="604"/>
      <c r="FR235" s="5"/>
    </row>
    <row r="236">
      <c r="A236" s="603"/>
      <c r="B236" s="603"/>
      <c r="I236" s="479"/>
      <c r="DP236" s="604"/>
      <c r="DQ236" s="604"/>
      <c r="DR236" s="604"/>
      <c r="DS236" s="604"/>
      <c r="DT236" s="604"/>
      <c r="DU236" s="604"/>
      <c r="DV236" s="604"/>
      <c r="DW236" s="604"/>
      <c r="DX236" s="604"/>
      <c r="DY236" s="604"/>
      <c r="DZ236" s="604"/>
      <c r="EA236" s="604"/>
      <c r="EB236" s="604"/>
      <c r="EC236" s="604"/>
      <c r="ED236" s="604"/>
      <c r="EE236" s="604"/>
      <c r="EF236" s="604"/>
      <c r="EG236" s="604"/>
      <c r="EH236" s="604"/>
      <c r="EI236" s="604"/>
      <c r="EJ236" s="604"/>
      <c r="EK236" s="604"/>
      <c r="EL236" s="604"/>
      <c r="EM236" s="604"/>
      <c r="EN236" s="604"/>
      <c r="EO236" s="15"/>
      <c r="EP236" s="15"/>
      <c r="EQ236" s="15"/>
      <c r="ER236" s="15"/>
      <c r="ES236" s="15"/>
      <c r="ET236" s="15"/>
      <c r="EU236" s="15"/>
      <c r="EV236" s="604"/>
      <c r="FR236" s="5"/>
    </row>
    <row r="237">
      <c r="A237" s="603"/>
      <c r="B237" s="603"/>
      <c r="I237" s="479"/>
      <c r="DP237" s="604"/>
      <c r="DQ237" s="604"/>
      <c r="DR237" s="604"/>
      <c r="DS237" s="604"/>
      <c r="DT237" s="604"/>
      <c r="DU237" s="604"/>
      <c r="DV237" s="604"/>
      <c r="DW237" s="604"/>
      <c r="DX237" s="604"/>
      <c r="DY237" s="604"/>
      <c r="DZ237" s="604"/>
      <c r="EA237" s="604"/>
      <c r="EB237" s="604"/>
      <c r="EC237" s="604"/>
      <c r="ED237" s="604"/>
      <c r="EE237" s="604"/>
      <c r="EF237" s="604"/>
      <c r="EG237" s="604"/>
      <c r="EH237" s="604"/>
      <c r="EI237" s="604"/>
      <c r="EJ237" s="604"/>
      <c r="EK237" s="604"/>
      <c r="EL237" s="604"/>
      <c r="EM237" s="604"/>
      <c r="EN237" s="604"/>
      <c r="EO237" s="15"/>
      <c r="EP237" s="15"/>
      <c r="EQ237" s="15"/>
      <c r="ER237" s="15"/>
      <c r="ES237" s="15"/>
      <c r="ET237" s="15"/>
      <c r="EU237" s="15"/>
      <c r="EV237" s="604"/>
      <c r="FR237" s="5"/>
    </row>
    <row r="238">
      <c r="A238" s="603"/>
      <c r="B238" s="603"/>
      <c r="I238" s="479"/>
      <c r="DP238" s="604"/>
      <c r="DQ238" s="604"/>
      <c r="DR238" s="604"/>
      <c r="DS238" s="604"/>
      <c r="DT238" s="604"/>
      <c r="DU238" s="604"/>
      <c r="DV238" s="604"/>
      <c r="DW238" s="604"/>
      <c r="DX238" s="604"/>
      <c r="DY238" s="604"/>
      <c r="DZ238" s="604"/>
      <c r="EA238" s="604"/>
      <c r="EB238" s="604"/>
      <c r="EC238" s="604"/>
      <c r="ED238" s="604"/>
      <c r="EE238" s="604"/>
      <c r="EF238" s="604"/>
      <c r="EG238" s="604"/>
      <c r="EH238" s="604"/>
      <c r="EI238" s="604"/>
      <c r="EJ238" s="604"/>
      <c r="EK238" s="604"/>
      <c r="EL238" s="604"/>
      <c r="EM238" s="604"/>
      <c r="EN238" s="604"/>
      <c r="EO238" s="15"/>
      <c r="EP238" s="15"/>
      <c r="EQ238" s="15"/>
      <c r="ER238" s="15"/>
      <c r="ES238" s="15"/>
      <c r="ET238" s="15"/>
      <c r="EU238" s="15"/>
      <c r="EV238" s="604"/>
      <c r="FR238" s="5"/>
    </row>
    <row r="239">
      <c r="A239" s="603"/>
      <c r="B239" s="603"/>
      <c r="I239" s="479"/>
      <c r="DP239" s="604"/>
      <c r="DQ239" s="604"/>
      <c r="DR239" s="604"/>
      <c r="DS239" s="604"/>
      <c r="DT239" s="604"/>
      <c r="DU239" s="604"/>
      <c r="DV239" s="604"/>
      <c r="DW239" s="604"/>
      <c r="DX239" s="604"/>
      <c r="DY239" s="604"/>
      <c r="DZ239" s="604"/>
      <c r="EA239" s="604"/>
      <c r="EB239" s="604"/>
      <c r="EC239" s="604"/>
      <c r="ED239" s="604"/>
      <c r="EE239" s="604"/>
      <c r="EF239" s="604"/>
      <c r="EG239" s="604"/>
      <c r="EH239" s="604"/>
      <c r="EI239" s="604"/>
      <c r="EJ239" s="604"/>
      <c r="EK239" s="604"/>
      <c r="EL239" s="604"/>
      <c r="EM239" s="604"/>
      <c r="EN239" s="604"/>
      <c r="EO239" s="15"/>
      <c r="EP239" s="15"/>
      <c r="EQ239" s="15"/>
      <c r="ER239" s="15"/>
      <c r="ES239" s="15"/>
      <c r="ET239" s="15"/>
      <c r="EU239" s="15"/>
      <c r="EV239" s="604"/>
      <c r="FR239" s="5"/>
    </row>
    <row r="240">
      <c r="A240" s="603"/>
      <c r="B240" s="603"/>
      <c r="I240" s="479"/>
      <c r="DP240" s="604"/>
      <c r="DQ240" s="604"/>
      <c r="DR240" s="604"/>
      <c r="DS240" s="604"/>
      <c r="DT240" s="604"/>
      <c r="DU240" s="604"/>
      <c r="DV240" s="604"/>
      <c r="DW240" s="604"/>
      <c r="DX240" s="604"/>
      <c r="DY240" s="604"/>
      <c r="DZ240" s="604"/>
      <c r="EA240" s="604"/>
      <c r="EB240" s="604"/>
      <c r="EC240" s="604"/>
      <c r="ED240" s="604"/>
      <c r="EE240" s="604"/>
      <c r="EF240" s="604"/>
      <c r="EG240" s="604"/>
      <c r="EH240" s="604"/>
      <c r="EI240" s="604"/>
      <c r="EJ240" s="604"/>
      <c r="EK240" s="604"/>
      <c r="EL240" s="604"/>
      <c r="EM240" s="604"/>
      <c r="EN240" s="604"/>
      <c r="EO240" s="15"/>
      <c r="EP240" s="15"/>
      <c r="EQ240" s="15"/>
      <c r="ER240" s="15"/>
      <c r="ES240" s="15"/>
      <c r="ET240" s="15"/>
      <c r="EU240" s="15"/>
      <c r="EV240" s="604"/>
      <c r="FR240" s="5"/>
    </row>
    <row r="241">
      <c r="A241" s="603"/>
      <c r="B241" s="603"/>
      <c r="I241" s="479"/>
      <c r="DP241" s="604"/>
      <c r="DQ241" s="604"/>
      <c r="DR241" s="604"/>
      <c r="DS241" s="604"/>
      <c r="DT241" s="604"/>
      <c r="DU241" s="604"/>
      <c r="DV241" s="604"/>
      <c r="DW241" s="604"/>
      <c r="DX241" s="604"/>
      <c r="DY241" s="604"/>
      <c r="DZ241" s="604"/>
      <c r="EA241" s="604"/>
      <c r="EB241" s="604"/>
      <c r="EC241" s="604"/>
      <c r="ED241" s="604"/>
      <c r="EE241" s="604"/>
      <c r="EF241" s="604"/>
      <c r="EG241" s="604"/>
      <c r="EH241" s="604"/>
      <c r="EI241" s="604"/>
      <c r="EJ241" s="604"/>
      <c r="EK241" s="604"/>
      <c r="EL241" s="604"/>
      <c r="EM241" s="604"/>
      <c r="EN241" s="604"/>
      <c r="EO241" s="15"/>
      <c r="EP241" s="15"/>
      <c r="EQ241" s="15"/>
      <c r="ER241" s="15"/>
      <c r="ES241" s="15"/>
      <c r="ET241" s="15"/>
      <c r="EU241" s="15"/>
      <c r="EV241" s="604"/>
      <c r="FR241" s="5"/>
    </row>
    <row r="242">
      <c r="A242" s="603"/>
      <c r="B242" s="603"/>
      <c r="I242" s="479"/>
      <c r="DP242" s="604"/>
      <c r="DQ242" s="604"/>
      <c r="DR242" s="604"/>
      <c r="DS242" s="604"/>
      <c r="DT242" s="604"/>
      <c r="DU242" s="604"/>
      <c r="DV242" s="604"/>
      <c r="DW242" s="604"/>
      <c r="DX242" s="604"/>
      <c r="DY242" s="604"/>
      <c r="DZ242" s="604"/>
      <c r="EA242" s="604"/>
      <c r="EB242" s="604"/>
      <c r="EC242" s="604"/>
      <c r="ED242" s="604"/>
      <c r="EE242" s="604"/>
      <c r="EF242" s="604"/>
      <c r="EG242" s="604"/>
      <c r="EH242" s="604"/>
      <c r="EI242" s="604"/>
      <c r="EJ242" s="604"/>
      <c r="EK242" s="604"/>
      <c r="EL242" s="604"/>
      <c r="EM242" s="604"/>
      <c r="EN242" s="604"/>
      <c r="EO242" s="15"/>
      <c r="EP242" s="15"/>
      <c r="EQ242" s="15"/>
      <c r="ER242" s="15"/>
      <c r="ES242" s="15"/>
      <c r="ET242" s="15"/>
      <c r="EU242" s="15"/>
      <c r="EV242" s="604"/>
      <c r="FR242" s="5"/>
    </row>
    <row r="243">
      <c r="A243" s="603"/>
      <c r="B243" s="603"/>
      <c r="I243" s="479"/>
      <c r="DP243" s="604"/>
      <c r="DQ243" s="604"/>
      <c r="DR243" s="604"/>
      <c r="DS243" s="604"/>
      <c r="DT243" s="604"/>
      <c r="DU243" s="604"/>
      <c r="DV243" s="604"/>
      <c r="DW243" s="604"/>
      <c r="DX243" s="604"/>
      <c r="DY243" s="604"/>
      <c r="DZ243" s="604"/>
      <c r="EA243" s="604"/>
      <c r="EB243" s="604"/>
      <c r="EC243" s="604"/>
      <c r="ED243" s="604"/>
      <c r="EE243" s="604"/>
      <c r="EF243" s="604"/>
      <c r="EG243" s="604"/>
      <c r="EH243" s="604"/>
      <c r="EI243" s="604"/>
      <c r="EJ243" s="604"/>
      <c r="EK243" s="604"/>
      <c r="EL243" s="604"/>
      <c r="EM243" s="604"/>
      <c r="EN243" s="604"/>
      <c r="EO243" s="15"/>
      <c r="EP243" s="15"/>
      <c r="EQ243" s="15"/>
      <c r="ER243" s="15"/>
      <c r="ES243" s="15"/>
      <c r="ET243" s="15"/>
      <c r="EU243" s="15"/>
      <c r="EV243" s="604"/>
      <c r="FR243" s="5"/>
    </row>
    <row r="244">
      <c r="A244" s="603"/>
      <c r="B244" s="603"/>
      <c r="I244" s="479"/>
      <c r="DP244" s="604"/>
      <c r="DQ244" s="604"/>
      <c r="DR244" s="604"/>
      <c r="DS244" s="604"/>
      <c r="DT244" s="604"/>
      <c r="DU244" s="604"/>
      <c r="DV244" s="604"/>
      <c r="DW244" s="604"/>
      <c r="DX244" s="604"/>
      <c r="DY244" s="604"/>
      <c r="DZ244" s="604"/>
      <c r="EA244" s="604"/>
      <c r="EB244" s="604"/>
      <c r="EC244" s="604"/>
      <c r="ED244" s="604"/>
      <c r="EE244" s="604"/>
      <c r="EF244" s="604"/>
      <c r="EG244" s="604"/>
      <c r="EH244" s="604"/>
      <c r="EI244" s="604"/>
      <c r="EJ244" s="604"/>
      <c r="EK244" s="604"/>
      <c r="EL244" s="604"/>
      <c r="EM244" s="604"/>
      <c r="EN244" s="604"/>
      <c r="EO244" s="15"/>
      <c r="EP244" s="15"/>
      <c r="EQ244" s="15"/>
      <c r="ER244" s="15"/>
      <c r="ES244" s="15"/>
      <c r="ET244" s="15"/>
      <c r="EU244" s="15"/>
      <c r="EV244" s="604"/>
      <c r="FR244" s="5"/>
    </row>
    <row r="245">
      <c r="A245" s="603"/>
      <c r="B245" s="603"/>
      <c r="I245" s="479"/>
      <c r="DP245" s="604"/>
      <c r="DQ245" s="604"/>
      <c r="DR245" s="604"/>
      <c r="DS245" s="604"/>
      <c r="DT245" s="604"/>
      <c r="DU245" s="604"/>
      <c r="DV245" s="604"/>
      <c r="DW245" s="604"/>
      <c r="DX245" s="604"/>
      <c r="DY245" s="604"/>
      <c r="DZ245" s="604"/>
      <c r="EA245" s="604"/>
      <c r="EB245" s="604"/>
      <c r="EC245" s="604"/>
      <c r="ED245" s="604"/>
      <c r="EE245" s="604"/>
      <c r="EF245" s="604"/>
      <c r="EG245" s="604"/>
      <c r="EH245" s="604"/>
      <c r="EI245" s="604"/>
      <c r="EJ245" s="604"/>
      <c r="EK245" s="604"/>
      <c r="EL245" s="604"/>
      <c r="EM245" s="604"/>
      <c r="EN245" s="604"/>
      <c r="EO245" s="15"/>
      <c r="EP245" s="15"/>
      <c r="EQ245" s="15"/>
      <c r="ER245" s="15"/>
      <c r="ES245" s="15"/>
      <c r="ET245" s="15"/>
      <c r="EU245" s="15"/>
      <c r="EV245" s="604"/>
      <c r="FR245" s="5"/>
    </row>
    <row r="246">
      <c r="A246" s="603"/>
      <c r="B246" s="603"/>
      <c r="I246" s="479"/>
      <c r="DP246" s="604"/>
      <c r="DQ246" s="604"/>
      <c r="DR246" s="604"/>
      <c r="DS246" s="604"/>
      <c r="DT246" s="604"/>
      <c r="DU246" s="604"/>
      <c r="DV246" s="604"/>
      <c r="DW246" s="604"/>
      <c r="DX246" s="604"/>
      <c r="DY246" s="604"/>
      <c r="DZ246" s="604"/>
      <c r="EA246" s="604"/>
      <c r="EB246" s="604"/>
      <c r="EC246" s="604"/>
      <c r="ED246" s="604"/>
      <c r="EE246" s="604"/>
      <c r="EF246" s="604"/>
      <c r="EG246" s="604"/>
      <c r="EH246" s="604"/>
      <c r="EI246" s="604"/>
      <c r="EJ246" s="604"/>
      <c r="EK246" s="604"/>
      <c r="EL246" s="604"/>
      <c r="EM246" s="604"/>
      <c r="EN246" s="604"/>
      <c r="EO246" s="15"/>
      <c r="EP246" s="15"/>
      <c r="EQ246" s="15"/>
      <c r="ER246" s="15"/>
      <c r="ES246" s="15"/>
      <c r="ET246" s="15"/>
      <c r="EU246" s="15"/>
      <c r="EV246" s="604"/>
      <c r="FR246" s="5"/>
    </row>
    <row r="247">
      <c r="A247" s="603"/>
      <c r="B247" s="603"/>
      <c r="I247" s="479"/>
      <c r="DP247" s="604"/>
      <c r="DQ247" s="604"/>
      <c r="DR247" s="604"/>
      <c r="DS247" s="604"/>
      <c r="DT247" s="604"/>
      <c r="DU247" s="604"/>
      <c r="DV247" s="604"/>
      <c r="DW247" s="604"/>
      <c r="DX247" s="604"/>
      <c r="DY247" s="604"/>
      <c r="DZ247" s="604"/>
      <c r="EA247" s="604"/>
      <c r="EB247" s="604"/>
      <c r="EC247" s="604"/>
      <c r="ED247" s="604"/>
      <c r="EE247" s="604"/>
      <c r="EF247" s="604"/>
      <c r="EG247" s="604"/>
      <c r="EH247" s="604"/>
      <c r="EI247" s="604"/>
      <c r="EJ247" s="604"/>
      <c r="EK247" s="604"/>
      <c r="EL247" s="604"/>
      <c r="EM247" s="604"/>
      <c r="EN247" s="604"/>
      <c r="EO247" s="15"/>
      <c r="EP247" s="15"/>
      <c r="EQ247" s="15"/>
      <c r="ER247" s="15"/>
      <c r="ES247" s="15"/>
      <c r="ET247" s="15"/>
      <c r="EU247" s="15"/>
      <c r="EV247" s="604"/>
      <c r="FR247" s="5"/>
    </row>
    <row r="248">
      <c r="A248" s="603"/>
      <c r="B248" s="603"/>
      <c r="I248" s="479"/>
      <c r="DP248" s="604"/>
      <c r="DQ248" s="604"/>
      <c r="DR248" s="604"/>
      <c r="DS248" s="604"/>
      <c r="DT248" s="604"/>
      <c r="DU248" s="604"/>
      <c r="DV248" s="604"/>
      <c r="DW248" s="604"/>
      <c r="DX248" s="604"/>
      <c r="DY248" s="604"/>
      <c r="DZ248" s="604"/>
      <c r="EA248" s="604"/>
      <c r="EB248" s="604"/>
      <c r="EC248" s="604"/>
      <c r="ED248" s="604"/>
      <c r="EE248" s="604"/>
      <c r="EF248" s="604"/>
      <c r="EG248" s="604"/>
      <c r="EH248" s="604"/>
      <c r="EI248" s="604"/>
      <c r="EJ248" s="604"/>
      <c r="EK248" s="604"/>
      <c r="EL248" s="604"/>
      <c r="EM248" s="604"/>
      <c r="EN248" s="604"/>
      <c r="EO248" s="15"/>
      <c r="EP248" s="15"/>
      <c r="EQ248" s="15"/>
      <c r="ER248" s="15"/>
      <c r="ES248" s="15"/>
      <c r="ET248" s="15"/>
      <c r="EU248" s="15"/>
      <c r="EV248" s="604"/>
      <c r="FR248" s="5"/>
    </row>
    <row r="249">
      <c r="A249" s="603"/>
      <c r="B249" s="603"/>
      <c r="I249" s="479"/>
      <c r="DP249" s="604"/>
      <c r="DQ249" s="604"/>
      <c r="DR249" s="604"/>
      <c r="DS249" s="604"/>
      <c r="DT249" s="604"/>
      <c r="DU249" s="604"/>
      <c r="DV249" s="604"/>
      <c r="DW249" s="604"/>
      <c r="DX249" s="604"/>
      <c r="DY249" s="604"/>
      <c r="DZ249" s="604"/>
      <c r="EA249" s="604"/>
      <c r="EB249" s="604"/>
      <c r="EC249" s="604"/>
      <c r="ED249" s="604"/>
      <c r="EE249" s="604"/>
      <c r="EF249" s="604"/>
      <c r="EG249" s="604"/>
      <c r="EH249" s="604"/>
      <c r="EI249" s="604"/>
      <c r="EJ249" s="604"/>
      <c r="EK249" s="604"/>
      <c r="EL249" s="604"/>
      <c r="EM249" s="604"/>
      <c r="EN249" s="604"/>
      <c r="EO249" s="15"/>
      <c r="EP249" s="15"/>
      <c r="EQ249" s="15"/>
      <c r="ER249" s="15"/>
      <c r="ES249" s="15"/>
      <c r="ET249" s="15"/>
      <c r="EU249" s="15"/>
      <c r="EV249" s="604"/>
      <c r="FR249" s="5"/>
    </row>
    <row r="250">
      <c r="A250" s="603"/>
      <c r="B250" s="603"/>
      <c r="I250" s="479"/>
      <c r="DP250" s="604"/>
      <c r="DQ250" s="604"/>
      <c r="DR250" s="604"/>
      <c r="DS250" s="604"/>
      <c r="DT250" s="604"/>
      <c r="DU250" s="604"/>
      <c r="DV250" s="604"/>
      <c r="DW250" s="604"/>
      <c r="DX250" s="604"/>
      <c r="DY250" s="604"/>
      <c r="DZ250" s="604"/>
      <c r="EA250" s="604"/>
      <c r="EB250" s="604"/>
      <c r="EC250" s="604"/>
      <c r="ED250" s="604"/>
      <c r="EE250" s="604"/>
      <c r="EF250" s="604"/>
      <c r="EG250" s="604"/>
      <c r="EH250" s="604"/>
      <c r="EI250" s="604"/>
      <c r="EJ250" s="604"/>
      <c r="EK250" s="604"/>
      <c r="EL250" s="604"/>
      <c r="EM250" s="604"/>
      <c r="EN250" s="604"/>
      <c r="EO250" s="15"/>
      <c r="EP250" s="15"/>
      <c r="EQ250" s="15"/>
      <c r="ER250" s="15"/>
      <c r="ES250" s="15"/>
      <c r="ET250" s="15"/>
      <c r="EU250" s="15"/>
      <c r="EV250" s="604"/>
      <c r="FR250" s="5"/>
    </row>
    <row r="251">
      <c r="A251" s="603"/>
      <c r="B251" s="603"/>
      <c r="I251" s="479"/>
      <c r="DP251" s="604"/>
      <c r="DQ251" s="604"/>
      <c r="DR251" s="604"/>
      <c r="DS251" s="604"/>
      <c r="DT251" s="604"/>
      <c r="DU251" s="604"/>
      <c r="DV251" s="604"/>
      <c r="DW251" s="604"/>
      <c r="DX251" s="604"/>
      <c r="DY251" s="604"/>
      <c r="DZ251" s="604"/>
      <c r="EA251" s="604"/>
      <c r="EB251" s="604"/>
      <c r="EC251" s="604"/>
      <c r="ED251" s="604"/>
      <c r="EE251" s="604"/>
      <c r="EF251" s="604"/>
      <c r="EG251" s="604"/>
      <c r="EH251" s="604"/>
      <c r="EI251" s="604"/>
      <c r="EJ251" s="604"/>
      <c r="EK251" s="604"/>
      <c r="EL251" s="604"/>
      <c r="EM251" s="604"/>
      <c r="EN251" s="604"/>
      <c r="EO251" s="15"/>
      <c r="EP251" s="15"/>
      <c r="EQ251" s="15"/>
      <c r="ER251" s="15"/>
      <c r="ES251" s="15"/>
      <c r="ET251" s="15"/>
      <c r="EU251" s="15"/>
      <c r="EV251" s="604"/>
      <c r="FR251" s="5"/>
    </row>
    <row r="252">
      <c r="A252" s="603"/>
      <c r="B252" s="603"/>
      <c r="I252" s="479"/>
      <c r="DP252" s="604"/>
      <c r="DQ252" s="604"/>
      <c r="DR252" s="604"/>
      <c r="DS252" s="604"/>
      <c r="DT252" s="604"/>
      <c r="DU252" s="604"/>
      <c r="DV252" s="604"/>
      <c r="DW252" s="604"/>
      <c r="DX252" s="604"/>
      <c r="DY252" s="604"/>
      <c r="DZ252" s="604"/>
      <c r="EA252" s="604"/>
      <c r="EB252" s="604"/>
      <c r="EC252" s="604"/>
      <c r="ED252" s="604"/>
      <c r="EE252" s="604"/>
      <c r="EF252" s="604"/>
      <c r="EG252" s="604"/>
      <c r="EH252" s="604"/>
      <c r="EI252" s="604"/>
      <c r="EJ252" s="604"/>
      <c r="EK252" s="604"/>
      <c r="EL252" s="604"/>
      <c r="EM252" s="604"/>
      <c r="EN252" s="604"/>
      <c r="EO252" s="15"/>
      <c r="EP252" s="15"/>
      <c r="EQ252" s="15"/>
      <c r="ER252" s="15"/>
      <c r="ES252" s="15"/>
      <c r="ET252" s="15"/>
      <c r="EU252" s="15"/>
      <c r="EV252" s="604"/>
      <c r="FR252" s="5"/>
    </row>
    <row r="253">
      <c r="A253" s="603"/>
      <c r="B253" s="603"/>
      <c r="I253" s="479"/>
      <c r="DP253" s="604"/>
      <c r="DQ253" s="604"/>
      <c r="DR253" s="604"/>
      <c r="DS253" s="604"/>
      <c r="DT253" s="604"/>
      <c r="DU253" s="604"/>
      <c r="DV253" s="604"/>
      <c r="DW253" s="604"/>
      <c r="DX253" s="604"/>
      <c r="DY253" s="604"/>
      <c r="DZ253" s="604"/>
      <c r="EA253" s="604"/>
      <c r="EB253" s="604"/>
      <c r="EC253" s="604"/>
      <c r="ED253" s="604"/>
      <c r="EE253" s="604"/>
      <c r="EF253" s="604"/>
      <c r="EG253" s="604"/>
      <c r="EH253" s="604"/>
      <c r="EI253" s="604"/>
      <c r="EJ253" s="604"/>
      <c r="EK253" s="604"/>
      <c r="EL253" s="604"/>
      <c r="EM253" s="604"/>
      <c r="EN253" s="604"/>
      <c r="EO253" s="15"/>
      <c r="EP253" s="15"/>
      <c r="EQ253" s="15"/>
      <c r="ER253" s="15"/>
      <c r="ES253" s="15"/>
      <c r="ET253" s="15"/>
      <c r="EU253" s="15"/>
      <c r="EV253" s="604"/>
      <c r="FR253" s="5"/>
    </row>
    <row r="254">
      <c r="A254" s="603"/>
      <c r="B254" s="603"/>
      <c r="I254" s="479"/>
      <c r="DP254" s="604"/>
      <c r="DQ254" s="604"/>
      <c r="DR254" s="604"/>
      <c r="DS254" s="604"/>
      <c r="DT254" s="604"/>
      <c r="DU254" s="604"/>
      <c r="DV254" s="604"/>
      <c r="DW254" s="604"/>
      <c r="DX254" s="604"/>
      <c r="DY254" s="604"/>
      <c r="DZ254" s="604"/>
      <c r="EA254" s="604"/>
      <c r="EB254" s="604"/>
      <c r="EC254" s="604"/>
      <c r="ED254" s="604"/>
      <c r="EE254" s="604"/>
      <c r="EF254" s="604"/>
      <c r="EG254" s="604"/>
      <c r="EH254" s="604"/>
      <c r="EI254" s="604"/>
      <c r="EJ254" s="604"/>
      <c r="EK254" s="604"/>
      <c r="EL254" s="604"/>
      <c r="EM254" s="604"/>
      <c r="EN254" s="604"/>
      <c r="EO254" s="15"/>
      <c r="EP254" s="15"/>
      <c r="EQ254" s="15"/>
      <c r="ER254" s="15"/>
      <c r="ES254" s="15"/>
      <c r="ET254" s="15"/>
      <c r="EU254" s="15"/>
      <c r="EV254" s="604"/>
      <c r="FR254" s="5"/>
    </row>
    <row r="255">
      <c r="A255" s="603"/>
      <c r="B255" s="603"/>
      <c r="I255" s="479"/>
      <c r="DP255" s="604"/>
      <c r="DQ255" s="604"/>
      <c r="DR255" s="604"/>
      <c r="DS255" s="604"/>
      <c r="DT255" s="604"/>
      <c r="DU255" s="604"/>
      <c r="DV255" s="604"/>
      <c r="DW255" s="604"/>
      <c r="DX255" s="604"/>
      <c r="DY255" s="604"/>
      <c r="DZ255" s="604"/>
      <c r="EA255" s="604"/>
      <c r="EB255" s="604"/>
      <c r="EC255" s="604"/>
      <c r="ED255" s="604"/>
      <c r="EE255" s="604"/>
      <c r="EF255" s="604"/>
      <c r="EG255" s="604"/>
      <c r="EH255" s="604"/>
      <c r="EI255" s="604"/>
      <c r="EJ255" s="604"/>
      <c r="EK255" s="604"/>
      <c r="EL255" s="604"/>
      <c r="EM255" s="604"/>
      <c r="EN255" s="604"/>
      <c r="EO255" s="15"/>
      <c r="EP255" s="15"/>
      <c r="EQ255" s="15"/>
      <c r="ER255" s="15"/>
      <c r="ES255" s="15"/>
      <c r="ET255" s="15"/>
      <c r="EU255" s="15"/>
      <c r="EV255" s="604"/>
      <c r="FR255" s="5"/>
    </row>
    <row r="256">
      <c r="A256" s="603"/>
      <c r="B256" s="603"/>
      <c r="I256" s="479"/>
      <c r="DP256" s="604"/>
      <c r="DQ256" s="604"/>
      <c r="DR256" s="604"/>
      <c r="DS256" s="604"/>
      <c r="DT256" s="604"/>
      <c r="DU256" s="604"/>
      <c r="DV256" s="604"/>
      <c r="DW256" s="604"/>
      <c r="DX256" s="604"/>
      <c r="DY256" s="604"/>
      <c r="DZ256" s="604"/>
      <c r="EA256" s="604"/>
      <c r="EB256" s="604"/>
      <c r="EC256" s="604"/>
      <c r="ED256" s="604"/>
      <c r="EE256" s="604"/>
      <c r="EF256" s="604"/>
      <c r="EG256" s="604"/>
      <c r="EH256" s="604"/>
      <c r="EI256" s="604"/>
      <c r="EJ256" s="604"/>
      <c r="EK256" s="604"/>
      <c r="EL256" s="604"/>
      <c r="EM256" s="604"/>
      <c r="EN256" s="604"/>
      <c r="EO256" s="15"/>
      <c r="EP256" s="15"/>
      <c r="EQ256" s="15"/>
      <c r="ER256" s="15"/>
      <c r="ES256" s="15"/>
      <c r="ET256" s="15"/>
      <c r="EU256" s="15"/>
      <c r="EV256" s="604"/>
      <c r="FR256" s="5"/>
    </row>
    <row r="257">
      <c r="A257" s="603"/>
      <c r="B257" s="603"/>
      <c r="I257" s="479"/>
      <c r="DP257" s="604"/>
      <c r="DQ257" s="604"/>
      <c r="DR257" s="604"/>
      <c r="DS257" s="604"/>
      <c r="DT257" s="604"/>
      <c r="DU257" s="604"/>
      <c r="DV257" s="604"/>
      <c r="DW257" s="604"/>
      <c r="DX257" s="604"/>
      <c r="DY257" s="604"/>
      <c r="DZ257" s="604"/>
      <c r="EA257" s="604"/>
      <c r="EB257" s="604"/>
      <c r="EC257" s="604"/>
      <c r="ED257" s="604"/>
      <c r="EE257" s="604"/>
      <c r="EF257" s="604"/>
      <c r="EG257" s="604"/>
      <c r="EH257" s="604"/>
      <c r="EI257" s="604"/>
      <c r="EJ257" s="604"/>
      <c r="EK257" s="604"/>
      <c r="EL257" s="604"/>
      <c r="EM257" s="604"/>
      <c r="EN257" s="604"/>
      <c r="EO257" s="15"/>
      <c r="EP257" s="15"/>
      <c r="EQ257" s="15"/>
      <c r="ER257" s="15"/>
      <c r="ES257" s="15"/>
      <c r="ET257" s="15"/>
      <c r="EU257" s="15"/>
      <c r="EV257" s="604"/>
      <c r="FR257" s="5"/>
    </row>
    <row r="258">
      <c r="A258" s="603"/>
      <c r="B258" s="603"/>
      <c r="I258" s="479"/>
      <c r="DP258" s="604"/>
      <c r="DQ258" s="604"/>
      <c r="DR258" s="604"/>
      <c r="DS258" s="604"/>
      <c r="DT258" s="604"/>
      <c r="DU258" s="604"/>
      <c r="DV258" s="604"/>
      <c r="DW258" s="604"/>
      <c r="DX258" s="604"/>
      <c r="DY258" s="604"/>
      <c r="DZ258" s="604"/>
      <c r="EA258" s="604"/>
      <c r="EB258" s="604"/>
      <c r="EC258" s="604"/>
      <c r="ED258" s="604"/>
      <c r="EE258" s="604"/>
      <c r="EF258" s="604"/>
      <c r="EG258" s="604"/>
      <c r="EH258" s="604"/>
      <c r="EI258" s="604"/>
      <c r="EJ258" s="604"/>
      <c r="EK258" s="604"/>
      <c r="EL258" s="604"/>
      <c r="EM258" s="604"/>
      <c r="EN258" s="604"/>
      <c r="EO258" s="15"/>
      <c r="EP258" s="15"/>
      <c r="EQ258" s="15"/>
      <c r="ER258" s="15"/>
      <c r="ES258" s="15"/>
      <c r="ET258" s="15"/>
      <c r="EU258" s="15"/>
      <c r="EV258" s="604"/>
      <c r="FR258" s="5"/>
    </row>
    <row r="259">
      <c r="A259" s="603"/>
      <c r="B259" s="603"/>
      <c r="I259" s="479"/>
      <c r="DP259" s="604"/>
      <c r="DQ259" s="604"/>
      <c r="DR259" s="604"/>
      <c r="DS259" s="604"/>
      <c r="DT259" s="604"/>
      <c r="DU259" s="604"/>
      <c r="DV259" s="604"/>
      <c r="DW259" s="604"/>
      <c r="DX259" s="604"/>
      <c r="DY259" s="604"/>
      <c r="DZ259" s="604"/>
      <c r="EA259" s="604"/>
      <c r="EB259" s="604"/>
      <c r="EC259" s="604"/>
      <c r="ED259" s="604"/>
      <c r="EE259" s="604"/>
      <c r="EF259" s="604"/>
      <c r="EG259" s="604"/>
      <c r="EH259" s="604"/>
      <c r="EI259" s="604"/>
      <c r="EJ259" s="604"/>
      <c r="EK259" s="604"/>
      <c r="EL259" s="604"/>
      <c r="EM259" s="604"/>
      <c r="EN259" s="604"/>
      <c r="EO259" s="15"/>
      <c r="EP259" s="15"/>
      <c r="EQ259" s="15"/>
      <c r="ER259" s="15"/>
      <c r="ES259" s="15"/>
      <c r="ET259" s="15"/>
      <c r="EU259" s="15"/>
      <c r="EV259" s="604"/>
      <c r="FR259" s="5"/>
    </row>
    <row r="260">
      <c r="A260" s="603"/>
      <c r="B260" s="603"/>
      <c r="I260" s="479"/>
      <c r="DP260" s="604"/>
      <c r="DQ260" s="604"/>
      <c r="DR260" s="604"/>
      <c r="DS260" s="604"/>
      <c r="DT260" s="604"/>
      <c r="DU260" s="604"/>
      <c r="DV260" s="604"/>
      <c r="DW260" s="604"/>
      <c r="DX260" s="604"/>
      <c r="DY260" s="604"/>
      <c r="DZ260" s="604"/>
      <c r="EA260" s="604"/>
      <c r="EB260" s="604"/>
      <c r="EC260" s="604"/>
      <c r="ED260" s="604"/>
      <c r="EE260" s="604"/>
      <c r="EF260" s="604"/>
      <c r="EG260" s="604"/>
      <c r="EH260" s="604"/>
      <c r="EI260" s="604"/>
      <c r="EJ260" s="604"/>
      <c r="EK260" s="604"/>
      <c r="EL260" s="604"/>
      <c r="EM260" s="604"/>
      <c r="EN260" s="604"/>
      <c r="EO260" s="15"/>
      <c r="EP260" s="15"/>
      <c r="EQ260" s="15"/>
      <c r="ER260" s="15"/>
      <c r="ES260" s="15"/>
      <c r="ET260" s="15"/>
      <c r="EU260" s="15"/>
      <c r="EV260" s="604"/>
      <c r="FR260" s="5"/>
    </row>
    <row r="261">
      <c r="A261" s="603"/>
      <c r="B261" s="603"/>
      <c r="I261" s="479"/>
      <c r="DP261" s="604"/>
      <c r="DQ261" s="604"/>
      <c r="DR261" s="604"/>
      <c r="DS261" s="604"/>
      <c r="DT261" s="604"/>
      <c r="DU261" s="604"/>
      <c r="DV261" s="604"/>
      <c r="DW261" s="604"/>
      <c r="DX261" s="604"/>
      <c r="DY261" s="604"/>
      <c r="DZ261" s="604"/>
      <c r="EA261" s="604"/>
      <c r="EB261" s="604"/>
      <c r="EC261" s="604"/>
      <c r="ED261" s="604"/>
      <c r="EE261" s="604"/>
      <c r="EF261" s="604"/>
      <c r="EG261" s="604"/>
      <c r="EH261" s="604"/>
      <c r="EI261" s="604"/>
      <c r="EJ261" s="604"/>
      <c r="EK261" s="604"/>
      <c r="EL261" s="604"/>
      <c r="EM261" s="604"/>
      <c r="EN261" s="604"/>
      <c r="EO261" s="15"/>
      <c r="EP261" s="15"/>
      <c r="EQ261" s="15"/>
      <c r="ER261" s="15"/>
      <c r="ES261" s="15"/>
      <c r="ET261" s="15"/>
      <c r="EU261" s="15"/>
      <c r="EV261" s="604"/>
      <c r="FR261" s="5"/>
    </row>
    <row r="262">
      <c r="A262" s="603"/>
      <c r="B262" s="603"/>
      <c r="I262" s="479"/>
      <c r="DP262" s="604"/>
      <c r="DQ262" s="604"/>
      <c r="DR262" s="604"/>
      <c r="DS262" s="604"/>
      <c r="DT262" s="604"/>
      <c r="DU262" s="604"/>
      <c r="DV262" s="604"/>
      <c r="DW262" s="604"/>
      <c r="DX262" s="604"/>
      <c r="DY262" s="604"/>
      <c r="DZ262" s="604"/>
      <c r="EA262" s="604"/>
      <c r="EB262" s="604"/>
      <c r="EC262" s="604"/>
      <c r="ED262" s="604"/>
      <c r="EE262" s="604"/>
      <c r="EF262" s="604"/>
      <c r="EG262" s="604"/>
      <c r="EH262" s="604"/>
      <c r="EI262" s="604"/>
      <c r="EJ262" s="604"/>
      <c r="EK262" s="604"/>
      <c r="EL262" s="604"/>
      <c r="EM262" s="604"/>
      <c r="EN262" s="604"/>
      <c r="EO262" s="15"/>
      <c r="EP262" s="15"/>
      <c r="EQ262" s="15"/>
      <c r="ER262" s="15"/>
      <c r="ES262" s="15"/>
      <c r="ET262" s="15"/>
      <c r="EU262" s="15"/>
      <c r="EV262" s="604"/>
      <c r="FR262" s="5"/>
    </row>
    <row r="263">
      <c r="A263" s="603"/>
      <c r="B263" s="603"/>
      <c r="I263" s="479"/>
      <c r="DP263" s="604"/>
      <c r="DQ263" s="604"/>
      <c r="DR263" s="604"/>
      <c r="DS263" s="604"/>
      <c r="DT263" s="604"/>
      <c r="DU263" s="604"/>
      <c r="DV263" s="604"/>
      <c r="DW263" s="604"/>
      <c r="DX263" s="604"/>
      <c r="DY263" s="604"/>
      <c r="DZ263" s="604"/>
      <c r="EA263" s="604"/>
      <c r="EB263" s="604"/>
      <c r="EC263" s="604"/>
      <c r="ED263" s="604"/>
      <c r="EE263" s="604"/>
      <c r="EF263" s="604"/>
      <c r="EG263" s="604"/>
      <c r="EH263" s="604"/>
      <c r="EI263" s="604"/>
      <c r="EJ263" s="604"/>
      <c r="EK263" s="604"/>
      <c r="EL263" s="604"/>
      <c r="EM263" s="604"/>
      <c r="EN263" s="604"/>
      <c r="EO263" s="15"/>
      <c r="EP263" s="15"/>
      <c r="EQ263" s="15"/>
      <c r="ER263" s="15"/>
      <c r="ES263" s="15"/>
      <c r="ET263" s="15"/>
      <c r="EU263" s="15"/>
      <c r="EV263" s="604"/>
      <c r="FR263" s="5"/>
    </row>
    <row r="264">
      <c r="A264" s="603"/>
      <c r="B264" s="603"/>
      <c r="I264" s="479"/>
      <c r="DP264" s="604"/>
      <c r="DQ264" s="604"/>
      <c r="DR264" s="604"/>
      <c r="DS264" s="604"/>
      <c r="DT264" s="604"/>
      <c r="DU264" s="604"/>
      <c r="DV264" s="604"/>
      <c r="DW264" s="604"/>
      <c r="DX264" s="604"/>
      <c r="DY264" s="604"/>
      <c r="DZ264" s="604"/>
      <c r="EA264" s="604"/>
      <c r="EB264" s="604"/>
      <c r="EC264" s="604"/>
      <c r="ED264" s="604"/>
      <c r="EE264" s="604"/>
      <c r="EF264" s="604"/>
      <c r="EG264" s="604"/>
      <c r="EH264" s="604"/>
      <c r="EI264" s="604"/>
      <c r="EJ264" s="604"/>
      <c r="EK264" s="604"/>
      <c r="EL264" s="604"/>
      <c r="EM264" s="604"/>
      <c r="EN264" s="604"/>
      <c r="EO264" s="15"/>
      <c r="EP264" s="15"/>
      <c r="EQ264" s="15"/>
      <c r="ER264" s="15"/>
      <c r="ES264" s="15"/>
      <c r="ET264" s="15"/>
      <c r="EU264" s="15"/>
      <c r="EV264" s="604"/>
      <c r="FR264" s="5"/>
    </row>
    <row r="265">
      <c r="A265" s="603"/>
      <c r="B265" s="603"/>
      <c r="I265" s="479"/>
      <c r="DP265" s="604"/>
      <c r="DQ265" s="604"/>
      <c r="DR265" s="604"/>
      <c r="DS265" s="604"/>
      <c r="DT265" s="604"/>
      <c r="DU265" s="604"/>
      <c r="DV265" s="604"/>
      <c r="DW265" s="604"/>
      <c r="DX265" s="604"/>
      <c r="DY265" s="604"/>
      <c r="DZ265" s="604"/>
      <c r="EA265" s="604"/>
      <c r="EB265" s="604"/>
      <c r="EC265" s="604"/>
      <c r="ED265" s="604"/>
      <c r="EE265" s="604"/>
      <c r="EF265" s="604"/>
      <c r="EG265" s="604"/>
      <c r="EH265" s="604"/>
      <c r="EI265" s="604"/>
      <c r="EJ265" s="604"/>
      <c r="EK265" s="604"/>
      <c r="EL265" s="604"/>
      <c r="EM265" s="604"/>
      <c r="EN265" s="604"/>
      <c r="EO265" s="15"/>
      <c r="EP265" s="15"/>
      <c r="EQ265" s="15"/>
      <c r="ER265" s="15"/>
      <c r="ES265" s="15"/>
      <c r="ET265" s="15"/>
      <c r="EU265" s="15"/>
      <c r="EV265" s="604"/>
      <c r="FR265" s="5"/>
    </row>
    <row r="266">
      <c r="A266" s="603"/>
      <c r="B266" s="603"/>
      <c r="I266" s="479"/>
      <c r="DP266" s="604"/>
      <c r="DQ266" s="604"/>
      <c r="DR266" s="604"/>
      <c r="DS266" s="604"/>
      <c r="DT266" s="604"/>
      <c r="DU266" s="604"/>
      <c r="DV266" s="604"/>
      <c r="DW266" s="604"/>
      <c r="DX266" s="604"/>
      <c r="DY266" s="604"/>
      <c r="DZ266" s="604"/>
      <c r="EA266" s="604"/>
      <c r="EB266" s="604"/>
      <c r="EC266" s="604"/>
      <c r="ED266" s="604"/>
      <c r="EE266" s="604"/>
      <c r="EF266" s="604"/>
      <c r="EG266" s="604"/>
      <c r="EH266" s="604"/>
      <c r="EI266" s="604"/>
      <c r="EJ266" s="604"/>
      <c r="EK266" s="604"/>
      <c r="EL266" s="604"/>
      <c r="EM266" s="604"/>
      <c r="EN266" s="604"/>
      <c r="EO266" s="15"/>
      <c r="EP266" s="15"/>
      <c r="EQ266" s="15"/>
      <c r="ER266" s="15"/>
      <c r="ES266" s="15"/>
      <c r="ET266" s="15"/>
      <c r="EU266" s="15"/>
      <c r="EV266" s="604"/>
      <c r="FR266" s="5"/>
    </row>
    <row r="267">
      <c r="A267" s="603"/>
      <c r="B267" s="603"/>
      <c r="I267" s="479"/>
      <c r="DP267" s="604"/>
      <c r="DQ267" s="604"/>
      <c r="DR267" s="604"/>
      <c r="DS267" s="604"/>
      <c r="DT267" s="604"/>
      <c r="DU267" s="604"/>
      <c r="DV267" s="604"/>
      <c r="DW267" s="604"/>
      <c r="DX267" s="604"/>
      <c r="DY267" s="604"/>
      <c r="DZ267" s="604"/>
      <c r="EA267" s="604"/>
      <c r="EB267" s="604"/>
      <c r="EC267" s="604"/>
      <c r="ED267" s="604"/>
      <c r="EE267" s="604"/>
      <c r="EF267" s="604"/>
      <c r="EG267" s="604"/>
      <c r="EH267" s="604"/>
      <c r="EI267" s="604"/>
      <c r="EJ267" s="604"/>
      <c r="EK267" s="604"/>
      <c r="EL267" s="604"/>
      <c r="EM267" s="604"/>
      <c r="EN267" s="604"/>
      <c r="EO267" s="15"/>
      <c r="EP267" s="15"/>
      <c r="EQ267" s="15"/>
      <c r="ER267" s="15"/>
      <c r="ES267" s="15"/>
      <c r="ET267" s="15"/>
      <c r="EU267" s="15"/>
      <c r="EV267" s="604"/>
      <c r="FR267" s="5"/>
    </row>
    <row r="268">
      <c r="A268" s="603"/>
      <c r="B268" s="603"/>
      <c r="I268" s="479"/>
      <c r="DP268" s="604"/>
      <c r="DQ268" s="604"/>
      <c r="DR268" s="604"/>
      <c r="DS268" s="604"/>
      <c r="DT268" s="604"/>
      <c r="DU268" s="604"/>
      <c r="DV268" s="604"/>
      <c r="DW268" s="604"/>
      <c r="DX268" s="604"/>
      <c r="DY268" s="604"/>
      <c r="DZ268" s="604"/>
      <c r="EA268" s="604"/>
      <c r="EB268" s="604"/>
      <c r="EC268" s="604"/>
      <c r="ED268" s="604"/>
      <c r="EE268" s="604"/>
      <c r="EF268" s="604"/>
      <c r="EG268" s="604"/>
      <c r="EH268" s="604"/>
      <c r="EI268" s="604"/>
      <c r="EJ268" s="604"/>
      <c r="EK268" s="604"/>
      <c r="EL268" s="604"/>
      <c r="EM268" s="604"/>
      <c r="EN268" s="604"/>
      <c r="EO268" s="15"/>
      <c r="EP268" s="15"/>
      <c r="EQ268" s="15"/>
      <c r="ER268" s="15"/>
      <c r="ES268" s="15"/>
      <c r="ET268" s="15"/>
      <c r="EU268" s="15"/>
      <c r="EV268" s="604"/>
      <c r="FR268" s="5"/>
    </row>
    <row r="269">
      <c r="A269" s="603"/>
      <c r="B269" s="603"/>
      <c r="I269" s="479"/>
      <c r="DP269" s="604"/>
      <c r="DQ269" s="604"/>
      <c r="DR269" s="604"/>
      <c r="DS269" s="604"/>
      <c r="DT269" s="604"/>
      <c r="DU269" s="604"/>
      <c r="DV269" s="604"/>
      <c r="DW269" s="604"/>
      <c r="DX269" s="604"/>
      <c r="DY269" s="604"/>
      <c r="DZ269" s="604"/>
      <c r="EA269" s="604"/>
      <c r="EB269" s="604"/>
      <c r="EC269" s="604"/>
      <c r="ED269" s="604"/>
      <c r="EE269" s="604"/>
      <c r="EF269" s="604"/>
      <c r="EG269" s="604"/>
      <c r="EH269" s="604"/>
      <c r="EI269" s="604"/>
      <c r="EJ269" s="604"/>
      <c r="EK269" s="604"/>
      <c r="EL269" s="604"/>
      <c r="EM269" s="604"/>
      <c r="EN269" s="604"/>
      <c r="EO269" s="15"/>
      <c r="EP269" s="15"/>
      <c r="EQ269" s="15"/>
      <c r="ER269" s="15"/>
      <c r="ES269" s="15"/>
      <c r="ET269" s="15"/>
      <c r="EU269" s="15"/>
      <c r="EV269" s="604"/>
      <c r="FR269" s="5"/>
    </row>
    <row r="270">
      <c r="A270" s="603"/>
      <c r="B270" s="603"/>
      <c r="I270" s="479"/>
      <c r="DP270" s="604"/>
      <c r="DQ270" s="604"/>
      <c r="DR270" s="604"/>
      <c r="DS270" s="604"/>
      <c r="DT270" s="604"/>
      <c r="DU270" s="604"/>
      <c r="DV270" s="604"/>
      <c r="DW270" s="604"/>
      <c r="DX270" s="604"/>
      <c r="DY270" s="604"/>
      <c r="DZ270" s="604"/>
      <c r="EA270" s="604"/>
      <c r="EB270" s="604"/>
      <c r="EC270" s="604"/>
      <c r="ED270" s="604"/>
      <c r="EE270" s="604"/>
      <c r="EF270" s="604"/>
      <c r="EG270" s="604"/>
      <c r="EH270" s="604"/>
      <c r="EI270" s="604"/>
      <c r="EJ270" s="604"/>
      <c r="EK270" s="604"/>
      <c r="EL270" s="604"/>
      <c r="EM270" s="604"/>
      <c r="EN270" s="604"/>
      <c r="EO270" s="15"/>
      <c r="EP270" s="15"/>
      <c r="EQ270" s="15"/>
      <c r="ER270" s="15"/>
      <c r="ES270" s="15"/>
      <c r="ET270" s="15"/>
      <c r="EU270" s="15"/>
      <c r="EV270" s="604"/>
      <c r="FR270" s="5"/>
    </row>
    <row r="271">
      <c r="A271" s="603"/>
      <c r="B271" s="603"/>
      <c r="I271" s="479"/>
      <c r="DP271" s="604"/>
      <c r="DQ271" s="604"/>
      <c r="DR271" s="604"/>
      <c r="DS271" s="604"/>
      <c r="DT271" s="604"/>
      <c r="DU271" s="604"/>
      <c r="DV271" s="604"/>
      <c r="DW271" s="604"/>
      <c r="DX271" s="604"/>
      <c r="DY271" s="604"/>
      <c r="DZ271" s="604"/>
      <c r="EA271" s="604"/>
      <c r="EB271" s="604"/>
      <c r="EC271" s="604"/>
      <c r="ED271" s="604"/>
      <c r="EE271" s="604"/>
      <c r="EF271" s="604"/>
      <c r="EG271" s="604"/>
      <c r="EH271" s="604"/>
      <c r="EI271" s="604"/>
      <c r="EJ271" s="604"/>
      <c r="EK271" s="604"/>
      <c r="EL271" s="604"/>
      <c r="EM271" s="604"/>
      <c r="EN271" s="604"/>
      <c r="EO271" s="15"/>
      <c r="EP271" s="15"/>
      <c r="EQ271" s="15"/>
      <c r="ER271" s="15"/>
      <c r="ES271" s="15"/>
      <c r="ET271" s="15"/>
      <c r="EU271" s="15"/>
      <c r="EV271" s="604"/>
      <c r="FR271" s="5"/>
    </row>
    <row r="272">
      <c r="A272" s="603"/>
      <c r="B272" s="603"/>
      <c r="I272" s="479"/>
      <c r="DP272" s="604"/>
      <c r="DQ272" s="604"/>
      <c r="DR272" s="604"/>
      <c r="DS272" s="604"/>
      <c r="DT272" s="604"/>
      <c r="DU272" s="604"/>
      <c r="DV272" s="604"/>
      <c r="DW272" s="604"/>
      <c r="DX272" s="604"/>
      <c r="DY272" s="604"/>
      <c r="DZ272" s="604"/>
      <c r="EA272" s="604"/>
      <c r="EB272" s="604"/>
      <c r="EC272" s="604"/>
      <c r="ED272" s="604"/>
      <c r="EE272" s="604"/>
      <c r="EF272" s="604"/>
      <c r="EG272" s="604"/>
      <c r="EH272" s="604"/>
      <c r="EI272" s="604"/>
      <c r="EJ272" s="604"/>
      <c r="EK272" s="604"/>
      <c r="EL272" s="604"/>
      <c r="EM272" s="604"/>
      <c r="EN272" s="604"/>
      <c r="EO272" s="15"/>
      <c r="EP272" s="15"/>
      <c r="EQ272" s="15"/>
      <c r="ER272" s="15"/>
      <c r="ES272" s="15"/>
      <c r="ET272" s="15"/>
      <c r="EU272" s="15"/>
      <c r="EV272" s="604"/>
      <c r="FR272" s="5"/>
    </row>
    <row r="273">
      <c r="A273" s="603"/>
      <c r="B273" s="603"/>
      <c r="I273" s="479"/>
      <c r="DP273" s="604"/>
      <c r="DQ273" s="604"/>
      <c r="DR273" s="604"/>
      <c r="DS273" s="604"/>
      <c r="DT273" s="604"/>
      <c r="DU273" s="604"/>
      <c r="DV273" s="604"/>
      <c r="DW273" s="604"/>
      <c r="DX273" s="604"/>
      <c r="DY273" s="604"/>
      <c r="DZ273" s="604"/>
      <c r="EA273" s="604"/>
      <c r="EB273" s="604"/>
      <c r="EC273" s="604"/>
      <c r="ED273" s="604"/>
      <c r="EE273" s="604"/>
      <c r="EF273" s="604"/>
      <c r="EG273" s="604"/>
      <c r="EH273" s="604"/>
      <c r="EI273" s="604"/>
      <c r="EJ273" s="604"/>
      <c r="EK273" s="604"/>
      <c r="EL273" s="604"/>
      <c r="EM273" s="604"/>
      <c r="EN273" s="604"/>
      <c r="EO273" s="15"/>
      <c r="EP273" s="15"/>
      <c r="EQ273" s="15"/>
      <c r="ER273" s="15"/>
      <c r="ES273" s="15"/>
      <c r="ET273" s="15"/>
      <c r="EU273" s="15"/>
      <c r="EV273" s="604"/>
      <c r="FR273" s="5"/>
    </row>
    <row r="274">
      <c r="A274" s="603"/>
      <c r="B274" s="603"/>
      <c r="I274" s="479"/>
      <c r="DP274" s="604"/>
      <c r="DQ274" s="604"/>
      <c r="DR274" s="604"/>
      <c r="DS274" s="604"/>
      <c r="DT274" s="604"/>
      <c r="DU274" s="604"/>
      <c r="DV274" s="604"/>
      <c r="DW274" s="604"/>
      <c r="DX274" s="604"/>
      <c r="DY274" s="604"/>
      <c r="DZ274" s="604"/>
      <c r="EA274" s="604"/>
      <c r="EB274" s="604"/>
      <c r="EC274" s="604"/>
      <c r="ED274" s="604"/>
      <c r="EE274" s="604"/>
      <c r="EF274" s="604"/>
      <c r="EG274" s="604"/>
      <c r="EH274" s="604"/>
      <c r="EI274" s="604"/>
      <c r="EJ274" s="604"/>
      <c r="EK274" s="604"/>
      <c r="EL274" s="604"/>
      <c r="EM274" s="604"/>
      <c r="EN274" s="604"/>
      <c r="EO274" s="15"/>
      <c r="EP274" s="15"/>
      <c r="EQ274" s="15"/>
      <c r="ER274" s="15"/>
      <c r="ES274" s="15"/>
      <c r="ET274" s="15"/>
      <c r="EU274" s="15"/>
      <c r="EV274" s="604"/>
      <c r="FR274" s="5"/>
    </row>
    <row r="275">
      <c r="A275" s="603"/>
      <c r="B275" s="603"/>
      <c r="I275" s="479"/>
      <c r="DP275" s="604"/>
      <c r="DQ275" s="604"/>
      <c r="DR275" s="604"/>
      <c r="DS275" s="604"/>
      <c r="DT275" s="604"/>
      <c r="DU275" s="604"/>
      <c r="DV275" s="604"/>
      <c r="DW275" s="604"/>
      <c r="DX275" s="604"/>
      <c r="DY275" s="604"/>
      <c r="DZ275" s="604"/>
      <c r="EA275" s="604"/>
      <c r="EB275" s="604"/>
      <c r="EC275" s="604"/>
      <c r="ED275" s="604"/>
      <c r="EE275" s="604"/>
      <c r="EF275" s="604"/>
      <c r="EG275" s="604"/>
      <c r="EH275" s="604"/>
      <c r="EI275" s="604"/>
      <c r="EJ275" s="604"/>
      <c r="EK275" s="604"/>
      <c r="EL275" s="604"/>
      <c r="EM275" s="604"/>
      <c r="EN275" s="604"/>
      <c r="EO275" s="15"/>
      <c r="EP275" s="15"/>
      <c r="EQ275" s="15"/>
      <c r="ER275" s="15"/>
      <c r="ES275" s="15"/>
      <c r="ET275" s="15"/>
      <c r="EU275" s="15"/>
      <c r="EV275" s="604"/>
      <c r="FR275" s="5"/>
    </row>
    <row r="276">
      <c r="A276" s="603"/>
      <c r="B276" s="603"/>
      <c r="I276" s="479"/>
      <c r="DP276" s="604"/>
      <c r="DQ276" s="604"/>
      <c r="DR276" s="604"/>
      <c r="DS276" s="604"/>
      <c r="DT276" s="604"/>
      <c r="DU276" s="604"/>
      <c r="DV276" s="604"/>
      <c r="DW276" s="604"/>
      <c r="DX276" s="604"/>
      <c r="DY276" s="604"/>
      <c r="DZ276" s="604"/>
      <c r="EA276" s="604"/>
      <c r="EB276" s="604"/>
      <c r="EC276" s="604"/>
      <c r="ED276" s="604"/>
      <c r="EE276" s="604"/>
      <c r="EF276" s="604"/>
      <c r="EG276" s="604"/>
      <c r="EH276" s="604"/>
      <c r="EI276" s="604"/>
      <c r="EJ276" s="604"/>
      <c r="EK276" s="604"/>
      <c r="EL276" s="604"/>
      <c r="EM276" s="604"/>
      <c r="EN276" s="604"/>
      <c r="EO276" s="15"/>
      <c r="EP276" s="15"/>
      <c r="EQ276" s="15"/>
      <c r="ER276" s="15"/>
      <c r="ES276" s="15"/>
      <c r="ET276" s="15"/>
      <c r="EU276" s="15"/>
      <c r="EV276" s="604"/>
      <c r="FR276" s="5"/>
    </row>
    <row r="277">
      <c r="A277" s="603"/>
      <c r="B277" s="603"/>
      <c r="I277" s="479"/>
      <c r="DP277" s="604"/>
      <c r="DQ277" s="604"/>
      <c r="DR277" s="604"/>
      <c r="DS277" s="604"/>
      <c r="DT277" s="604"/>
      <c r="DU277" s="604"/>
      <c r="DV277" s="604"/>
      <c r="DW277" s="604"/>
      <c r="DX277" s="604"/>
      <c r="DY277" s="604"/>
      <c r="DZ277" s="604"/>
      <c r="EA277" s="604"/>
      <c r="EB277" s="604"/>
      <c r="EC277" s="604"/>
      <c r="ED277" s="604"/>
      <c r="EE277" s="604"/>
      <c r="EF277" s="604"/>
      <c r="EG277" s="604"/>
      <c r="EH277" s="604"/>
      <c r="EI277" s="604"/>
      <c r="EJ277" s="604"/>
      <c r="EK277" s="604"/>
      <c r="EL277" s="604"/>
      <c r="EM277" s="604"/>
      <c r="EN277" s="604"/>
      <c r="EO277" s="15"/>
      <c r="EP277" s="15"/>
      <c r="EQ277" s="15"/>
      <c r="ER277" s="15"/>
      <c r="ES277" s="15"/>
      <c r="ET277" s="15"/>
      <c r="EU277" s="15"/>
      <c r="EV277" s="604"/>
      <c r="FR277" s="5"/>
    </row>
    <row r="278">
      <c r="A278" s="603"/>
      <c r="B278" s="603"/>
      <c r="I278" s="479"/>
      <c r="DP278" s="604"/>
      <c r="DQ278" s="604"/>
      <c r="DR278" s="604"/>
      <c r="DS278" s="604"/>
      <c r="DT278" s="604"/>
      <c r="DU278" s="604"/>
      <c r="DV278" s="604"/>
      <c r="DW278" s="604"/>
      <c r="DX278" s="604"/>
      <c r="DY278" s="604"/>
      <c r="DZ278" s="604"/>
      <c r="EA278" s="604"/>
      <c r="EB278" s="604"/>
      <c r="EC278" s="604"/>
      <c r="ED278" s="604"/>
      <c r="EE278" s="604"/>
      <c r="EF278" s="604"/>
      <c r="EG278" s="604"/>
      <c r="EH278" s="604"/>
      <c r="EI278" s="604"/>
      <c r="EJ278" s="604"/>
      <c r="EK278" s="604"/>
      <c r="EL278" s="604"/>
      <c r="EM278" s="604"/>
      <c r="EN278" s="604"/>
      <c r="EO278" s="15"/>
      <c r="EP278" s="15"/>
      <c r="EQ278" s="15"/>
      <c r="ER278" s="15"/>
      <c r="ES278" s="15"/>
      <c r="ET278" s="15"/>
      <c r="EU278" s="15"/>
      <c r="EV278" s="604"/>
      <c r="FR278" s="5"/>
    </row>
    <row r="279">
      <c r="A279" s="603"/>
      <c r="B279" s="603"/>
      <c r="I279" s="479"/>
      <c r="DP279" s="604"/>
      <c r="DQ279" s="604"/>
      <c r="DR279" s="604"/>
      <c r="DS279" s="604"/>
      <c r="DT279" s="604"/>
      <c r="DU279" s="604"/>
      <c r="DV279" s="604"/>
      <c r="DW279" s="604"/>
      <c r="DX279" s="604"/>
      <c r="DY279" s="604"/>
      <c r="DZ279" s="604"/>
      <c r="EA279" s="604"/>
      <c r="EB279" s="604"/>
      <c r="EC279" s="604"/>
      <c r="ED279" s="604"/>
      <c r="EE279" s="604"/>
      <c r="EF279" s="604"/>
      <c r="EG279" s="604"/>
      <c r="EH279" s="604"/>
      <c r="EI279" s="604"/>
      <c r="EJ279" s="604"/>
      <c r="EK279" s="604"/>
      <c r="EL279" s="604"/>
      <c r="EM279" s="604"/>
      <c r="EN279" s="604"/>
      <c r="EO279" s="15"/>
      <c r="EP279" s="15"/>
      <c r="EQ279" s="15"/>
      <c r="ER279" s="15"/>
      <c r="ES279" s="15"/>
      <c r="ET279" s="15"/>
      <c r="EU279" s="15"/>
      <c r="EV279" s="604"/>
      <c r="FR279" s="5"/>
    </row>
    <row r="280">
      <c r="A280" s="603"/>
      <c r="B280" s="603"/>
      <c r="I280" s="479"/>
      <c r="DP280" s="604"/>
      <c r="DQ280" s="604"/>
      <c r="DR280" s="604"/>
      <c r="DS280" s="604"/>
      <c r="DT280" s="604"/>
      <c r="DU280" s="604"/>
      <c r="DV280" s="604"/>
      <c r="DW280" s="604"/>
      <c r="DX280" s="604"/>
      <c r="DY280" s="604"/>
      <c r="DZ280" s="604"/>
      <c r="EA280" s="604"/>
      <c r="EB280" s="604"/>
      <c r="EC280" s="604"/>
      <c r="ED280" s="604"/>
      <c r="EE280" s="604"/>
      <c r="EF280" s="604"/>
      <c r="EG280" s="604"/>
      <c r="EH280" s="604"/>
      <c r="EI280" s="604"/>
      <c r="EJ280" s="604"/>
      <c r="EK280" s="604"/>
      <c r="EL280" s="604"/>
      <c r="EM280" s="604"/>
      <c r="EN280" s="604"/>
      <c r="EO280" s="15"/>
      <c r="EP280" s="15"/>
      <c r="EQ280" s="15"/>
      <c r="ER280" s="15"/>
      <c r="ES280" s="15"/>
      <c r="ET280" s="15"/>
      <c r="EU280" s="15"/>
      <c r="EV280" s="604"/>
      <c r="FR280" s="5"/>
    </row>
    <row r="281">
      <c r="A281" s="603"/>
      <c r="B281" s="603"/>
      <c r="I281" s="479"/>
      <c r="DP281" s="604"/>
      <c r="DQ281" s="604"/>
      <c r="DR281" s="604"/>
      <c r="DS281" s="604"/>
      <c r="DT281" s="604"/>
      <c r="DU281" s="604"/>
      <c r="DV281" s="604"/>
      <c r="DW281" s="604"/>
      <c r="DX281" s="604"/>
      <c r="DY281" s="604"/>
      <c r="DZ281" s="604"/>
      <c r="EA281" s="604"/>
      <c r="EB281" s="604"/>
      <c r="EC281" s="604"/>
      <c r="ED281" s="604"/>
      <c r="EE281" s="604"/>
      <c r="EF281" s="604"/>
      <c r="EG281" s="604"/>
      <c r="EH281" s="604"/>
      <c r="EI281" s="604"/>
      <c r="EJ281" s="604"/>
      <c r="EK281" s="604"/>
      <c r="EL281" s="604"/>
      <c r="EM281" s="604"/>
      <c r="EN281" s="604"/>
      <c r="EO281" s="15"/>
      <c r="EP281" s="15"/>
      <c r="EQ281" s="15"/>
      <c r="ER281" s="15"/>
      <c r="ES281" s="15"/>
      <c r="ET281" s="15"/>
      <c r="EU281" s="15"/>
      <c r="EV281" s="604"/>
      <c r="FR281" s="5"/>
    </row>
    <row r="282">
      <c r="A282" s="603"/>
      <c r="B282" s="603"/>
      <c r="I282" s="479"/>
      <c r="DP282" s="604"/>
      <c r="DQ282" s="604"/>
      <c r="DR282" s="604"/>
      <c r="DS282" s="604"/>
      <c r="DT282" s="604"/>
      <c r="DU282" s="604"/>
      <c r="DV282" s="604"/>
      <c r="DW282" s="604"/>
      <c r="DX282" s="604"/>
      <c r="DY282" s="604"/>
      <c r="DZ282" s="604"/>
      <c r="EA282" s="604"/>
      <c r="EB282" s="604"/>
      <c r="EC282" s="604"/>
      <c r="ED282" s="604"/>
      <c r="EE282" s="604"/>
      <c r="EF282" s="604"/>
      <c r="EG282" s="604"/>
      <c r="EH282" s="604"/>
      <c r="EI282" s="604"/>
      <c r="EJ282" s="604"/>
      <c r="EK282" s="604"/>
      <c r="EL282" s="604"/>
      <c r="EM282" s="604"/>
      <c r="EN282" s="604"/>
      <c r="EO282" s="15"/>
      <c r="EP282" s="15"/>
      <c r="EQ282" s="15"/>
      <c r="ER282" s="15"/>
      <c r="ES282" s="15"/>
      <c r="ET282" s="15"/>
      <c r="EU282" s="15"/>
      <c r="EV282" s="604"/>
      <c r="FR282" s="5"/>
    </row>
    <row r="283">
      <c r="A283" s="603"/>
      <c r="B283" s="603"/>
      <c r="I283" s="479"/>
      <c r="DP283" s="604"/>
      <c r="DQ283" s="604"/>
      <c r="DR283" s="604"/>
      <c r="DS283" s="604"/>
      <c r="DT283" s="604"/>
      <c r="DU283" s="604"/>
      <c r="DV283" s="604"/>
      <c r="DW283" s="604"/>
      <c r="DX283" s="604"/>
      <c r="DY283" s="604"/>
      <c r="DZ283" s="604"/>
      <c r="EA283" s="604"/>
      <c r="EB283" s="604"/>
      <c r="EC283" s="604"/>
      <c r="ED283" s="604"/>
      <c r="EE283" s="604"/>
      <c r="EF283" s="604"/>
      <c r="EG283" s="604"/>
      <c r="EH283" s="604"/>
      <c r="EI283" s="604"/>
      <c r="EJ283" s="604"/>
      <c r="EK283" s="604"/>
      <c r="EL283" s="604"/>
      <c r="EM283" s="604"/>
      <c r="EN283" s="604"/>
      <c r="EO283" s="15"/>
      <c r="EP283" s="15"/>
      <c r="EQ283" s="15"/>
      <c r="ER283" s="15"/>
      <c r="ES283" s="15"/>
      <c r="ET283" s="15"/>
      <c r="EU283" s="15"/>
      <c r="EV283" s="604"/>
      <c r="FR283" s="5"/>
    </row>
    <row r="284">
      <c r="A284" s="603"/>
      <c r="B284" s="603"/>
      <c r="I284" s="479"/>
      <c r="DP284" s="604"/>
      <c r="DQ284" s="604"/>
      <c r="DR284" s="604"/>
      <c r="DS284" s="604"/>
      <c r="DT284" s="604"/>
      <c r="DU284" s="604"/>
      <c r="DV284" s="604"/>
      <c r="DW284" s="604"/>
      <c r="DX284" s="604"/>
      <c r="DY284" s="604"/>
      <c r="DZ284" s="604"/>
      <c r="EA284" s="604"/>
      <c r="EB284" s="604"/>
      <c r="EC284" s="604"/>
      <c r="ED284" s="604"/>
      <c r="EE284" s="604"/>
      <c r="EF284" s="604"/>
      <c r="EG284" s="604"/>
      <c r="EH284" s="604"/>
      <c r="EI284" s="604"/>
      <c r="EJ284" s="604"/>
      <c r="EK284" s="604"/>
      <c r="EL284" s="604"/>
      <c r="EM284" s="604"/>
      <c r="EN284" s="604"/>
      <c r="EO284" s="15"/>
      <c r="EP284" s="15"/>
      <c r="EQ284" s="15"/>
      <c r="ER284" s="15"/>
      <c r="ES284" s="15"/>
      <c r="ET284" s="15"/>
      <c r="EU284" s="15"/>
      <c r="EV284" s="604"/>
      <c r="FR284" s="5"/>
    </row>
    <row r="285">
      <c r="A285" s="603"/>
      <c r="B285" s="603"/>
      <c r="I285" s="479"/>
      <c r="DP285" s="604"/>
      <c r="DQ285" s="604"/>
      <c r="DR285" s="604"/>
      <c r="DS285" s="604"/>
      <c r="DT285" s="604"/>
      <c r="DU285" s="604"/>
      <c r="DV285" s="604"/>
      <c r="DW285" s="604"/>
      <c r="DX285" s="604"/>
      <c r="DY285" s="604"/>
      <c r="DZ285" s="604"/>
      <c r="EA285" s="604"/>
      <c r="EB285" s="604"/>
      <c r="EC285" s="604"/>
      <c r="ED285" s="604"/>
      <c r="EE285" s="604"/>
      <c r="EF285" s="604"/>
      <c r="EG285" s="604"/>
      <c r="EH285" s="604"/>
      <c r="EI285" s="604"/>
      <c r="EJ285" s="604"/>
      <c r="EK285" s="604"/>
      <c r="EL285" s="604"/>
      <c r="EM285" s="604"/>
      <c r="EN285" s="604"/>
      <c r="EO285" s="15"/>
      <c r="EP285" s="15"/>
      <c r="EQ285" s="15"/>
      <c r="ER285" s="15"/>
      <c r="ES285" s="15"/>
      <c r="ET285" s="15"/>
      <c r="EU285" s="15"/>
      <c r="EV285" s="604"/>
      <c r="FR285" s="5"/>
    </row>
    <row r="286">
      <c r="A286" s="603"/>
      <c r="B286" s="603"/>
      <c r="I286" s="479"/>
      <c r="DP286" s="604"/>
      <c r="DQ286" s="604"/>
      <c r="DR286" s="604"/>
      <c r="DS286" s="604"/>
      <c r="DT286" s="604"/>
      <c r="DU286" s="604"/>
      <c r="DV286" s="604"/>
      <c r="DW286" s="604"/>
      <c r="DX286" s="604"/>
      <c r="DY286" s="604"/>
      <c r="DZ286" s="604"/>
      <c r="EA286" s="604"/>
      <c r="EB286" s="604"/>
      <c r="EC286" s="604"/>
      <c r="ED286" s="604"/>
      <c r="EE286" s="604"/>
      <c r="EF286" s="604"/>
      <c r="EG286" s="604"/>
      <c r="EH286" s="604"/>
      <c r="EI286" s="604"/>
      <c r="EJ286" s="604"/>
      <c r="EK286" s="604"/>
      <c r="EL286" s="604"/>
      <c r="EM286" s="604"/>
      <c r="EN286" s="604"/>
      <c r="EO286" s="15"/>
      <c r="EP286" s="15"/>
      <c r="EQ286" s="15"/>
      <c r="ER286" s="15"/>
      <c r="ES286" s="15"/>
      <c r="ET286" s="15"/>
      <c r="EU286" s="15"/>
      <c r="EV286" s="604"/>
      <c r="FR286" s="5"/>
    </row>
    <row r="287">
      <c r="A287" s="603"/>
      <c r="B287" s="603"/>
      <c r="I287" s="479"/>
      <c r="DP287" s="604"/>
      <c r="DQ287" s="604"/>
      <c r="DR287" s="604"/>
      <c r="DS287" s="604"/>
      <c r="DT287" s="604"/>
      <c r="DU287" s="604"/>
      <c r="DV287" s="604"/>
      <c r="DW287" s="604"/>
      <c r="DX287" s="604"/>
      <c r="DY287" s="604"/>
      <c r="DZ287" s="604"/>
      <c r="EA287" s="604"/>
      <c r="EB287" s="604"/>
      <c r="EC287" s="604"/>
      <c r="ED287" s="604"/>
      <c r="EE287" s="604"/>
      <c r="EF287" s="604"/>
      <c r="EG287" s="604"/>
      <c r="EH287" s="604"/>
      <c r="EI287" s="604"/>
      <c r="EJ287" s="604"/>
      <c r="EK287" s="604"/>
      <c r="EL287" s="604"/>
      <c r="EM287" s="604"/>
      <c r="EN287" s="604"/>
      <c r="EO287" s="15"/>
      <c r="EP287" s="15"/>
      <c r="EQ287" s="15"/>
      <c r="ER287" s="15"/>
      <c r="ES287" s="15"/>
      <c r="ET287" s="15"/>
      <c r="EU287" s="15"/>
      <c r="EV287" s="604"/>
      <c r="FR287" s="5"/>
    </row>
    <row r="288">
      <c r="A288" s="603"/>
      <c r="B288" s="603"/>
      <c r="I288" s="479"/>
      <c r="DP288" s="604"/>
      <c r="DQ288" s="604"/>
      <c r="DR288" s="604"/>
      <c r="DS288" s="604"/>
      <c r="DT288" s="604"/>
      <c r="DU288" s="604"/>
      <c r="DV288" s="604"/>
      <c r="DW288" s="604"/>
      <c r="DX288" s="604"/>
      <c r="DY288" s="604"/>
      <c r="DZ288" s="604"/>
      <c r="EA288" s="604"/>
      <c r="EB288" s="604"/>
      <c r="EC288" s="604"/>
      <c r="ED288" s="604"/>
      <c r="EE288" s="604"/>
      <c r="EF288" s="604"/>
      <c r="EG288" s="604"/>
      <c r="EH288" s="604"/>
      <c r="EI288" s="604"/>
      <c r="EJ288" s="604"/>
      <c r="EK288" s="604"/>
      <c r="EL288" s="604"/>
      <c r="EM288" s="604"/>
      <c r="EN288" s="604"/>
      <c r="EO288" s="15"/>
      <c r="EP288" s="15"/>
      <c r="EQ288" s="15"/>
      <c r="ER288" s="15"/>
      <c r="ES288" s="15"/>
      <c r="ET288" s="15"/>
      <c r="EU288" s="15"/>
      <c r="EV288" s="604"/>
      <c r="FR288" s="5"/>
    </row>
    <row r="289">
      <c r="A289" s="603"/>
      <c r="B289" s="603"/>
      <c r="I289" s="479"/>
      <c r="DP289" s="604"/>
      <c r="DQ289" s="604"/>
      <c r="DR289" s="604"/>
      <c r="DS289" s="604"/>
      <c r="DT289" s="604"/>
      <c r="DU289" s="604"/>
      <c r="DV289" s="604"/>
      <c r="DW289" s="604"/>
      <c r="DX289" s="604"/>
      <c r="DY289" s="604"/>
      <c r="DZ289" s="604"/>
      <c r="EA289" s="604"/>
      <c r="EB289" s="604"/>
      <c r="EC289" s="604"/>
      <c r="ED289" s="604"/>
      <c r="EE289" s="604"/>
      <c r="EF289" s="604"/>
      <c r="EG289" s="604"/>
      <c r="EH289" s="604"/>
      <c r="EI289" s="604"/>
      <c r="EJ289" s="604"/>
      <c r="EK289" s="604"/>
      <c r="EL289" s="604"/>
      <c r="EM289" s="604"/>
      <c r="EN289" s="604"/>
      <c r="EO289" s="15"/>
      <c r="EP289" s="15"/>
      <c r="EQ289" s="15"/>
      <c r="ER289" s="15"/>
      <c r="ES289" s="15"/>
      <c r="ET289" s="15"/>
      <c r="EU289" s="15"/>
      <c r="EV289" s="604"/>
      <c r="FR289" s="5"/>
    </row>
    <row r="290">
      <c r="A290" s="603"/>
      <c r="B290" s="603"/>
      <c r="I290" s="479"/>
      <c r="DP290" s="604"/>
      <c r="DQ290" s="604"/>
      <c r="DR290" s="604"/>
      <c r="DS290" s="604"/>
      <c r="DT290" s="604"/>
      <c r="DU290" s="604"/>
      <c r="DV290" s="604"/>
      <c r="DW290" s="604"/>
      <c r="DX290" s="604"/>
      <c r="DY290" s="604"/>
      <c r="DZ290" s="604"/>
      <c r="EA290" s="604"/>
      <c r="EB290" s="604"/>
      <c r="EC290" s="604"/>
      <c r="ED290" s="604"/>
      <c r="EE290" s="604"/>
      <c r="EF290" s="604"/>
      <c r="EG290" s="604"/>
      <c r="EH290" s="604"/>
      <c r="EI290" s="604"/>
      <c r="EJ290" s="604"/>
      <c r="EK290" s="604"/>
      <c r="EL290" s="604"/>
      <c r="EM290" s="604"/>
      <c r="EN290" s="604"/>
      <c r="EO290" s="15"/>
      <c r="EP290" s="15"/>
      <c r="EQ290" s="15"/>
      <c r="ER290" s="15"/>
      <c r="ES290" s="15"/>
      <c r="ET290" s="15"/>
      <c r="EU290" s="15"/>
      <c r="EV290" s="604"/>
      <c r="FR290" s="5"/>
    </row>
    <row r="291">
      <c r="A291" s="603"/>
      <c r="B291" s="603"/>
      <c r="I291" s="479"/>
      <c r="DP291" s="604"/>
      <c r="DQ291" s="604"/>
      <c r="DR291" s="604"/>
      <c r="DS291" s="604"/>
      <c r="DT291" s="604"/>
      <c r="DU291" s="604"/>
      <c r="DV291" s="604"/>
      <c r="DW291" s="604"/>
      <c r="DX291" s="604"/>
      <c r="DY291" s="604"/>
      <c r="DZ291" s="604"/>
      <c r="EA291" s="604"/>
      <c r="EB291" s="604"/>
      <c r="EC291" s="604"/>
      <c r="ED291" s="604"/>
      <c r="EE291" s="604"/>
      <c r="EF291" s="604"/>
      <c r="EG291" s="604"/>
      <c r="EH291" s="604"/>
      <c r="EI291" s="604"/>
      <c r="EJ291" s="604"/>
      <c r="EK291" s="604"/>
      <c r="EL291" s="604"/>
      <c r="EM291" s="604"/>
      <c r="EN291" s="604"/>
      <c r="EO291" s="15"/>
      <c r="EP291" s="15"/>
      <c r="EQ291" s="15"/>
      <c r="ER291" s="15"/>
      <c r="ES291" s="15"/>
      <c r="ET291" s="15"/>
      <c r="EU291" s="15"/>
      <c r="EV291" s="604"/>
      <c r="FR291" s="5"/>
    </row>
    <row r="292">
      <c r="A292" s="603"/>
      <c r="B292" s="603"/>
      <c r="I292" s="479"/>
      <c r="DP292" s="604"/>
      <c r="DQ292" s="604"/>
      <c r="DR292" s="604"/>
      <c r="DS292" s="604"/>
      <c r="DT292" s="604"/>
      <c r="DU292" s="604"/>
      <c r="DV292" s="604"/>
      <c r="DW292" s="604"/>
      <c r="DX292" s="604"/>
      <c r="DY292" s="604"/>
      <c r="DZ292" s="604"/>
      <c r="EA292" s="604"/>
      <c r="EB292" s="604"/>
      <c r="EC292" s="604"/>
      <c r="ED292" s="604"/>
      <c r="EE292" s="604"/>
      <c r="EF292" s="604"/>
      <c r="EG292" s="604"/>
      <c r="EH292" s="604"/>
      <c r="EI292" s="604"/>
      <c r="EJ292" s="604"/>
      <c r="EK292" s="604"/>
      <c r="EL292" s="604"/>
      <c r="EM292" s="604"/>
      <c r="EN292" s="604"/>
      <c r="EO292" s="15"/>
      <c r="EP292" s="15"/>
      <c r="EQ292" s="15"/>
      <c r="ER292" s="15"/>
      <c r="ES292" s="15"/>
      <c r="ET292" s="15"/>
      <c r="EU292" s="15"/>
      <c r="EV292" s="604"/>
      <c r="FR292" s="5"/>
    </row>
    <row r="293">
      <c r="A293" s="603"/>
      <c r="B293" s="603"/>
      <c r="I293" s="479"/>
      <c r="DP293" s="604"/>
      <c r="DQ293" s="604"/>
      <c r="DR293" s="604"/>
      <c r="DS293" s="604"/>
      <c r="DT293" s="604"/>
      <c r="DU293" s="604"/>
      <c r="DV293" s="604"/>
      <c r="DW293" s="604"/>
      <c r="DX293" s="604"/>
      <c r="DY293" s="604"/>
      <c r="DZ293" s="604"/>
      <c r="EA293" s="604"/>
      <c r="EB293" s="604"/>
      <c r="EC293" s="604"/>
      <c r="ED293" s="604"/>
      <c r="EE293" s="604"/>
      <c r="EF293" s="604"/>
      <c r="EG293" s="604"/>
      <c r="EH293" s="604"/>
      <c r="EI293" s="604"/>
      <c r="EJ293" s="604"/>
      <c r="EK293" s="604"/>
      <c r="EL293" s="604"/>
      <c r="EM293" s="604"/>
      <c r="EN293" s="604"/>
      <c r="EO293" s="15"/>
      <c r="EP293" s="15"/>
      <c r="EQ293" s="15"/>
      <c r="ER293" s="15"/>
      <c r="ES293" s="15"/>
      <c r="ET293" s="15"/>
      <c r="EU293" s="15"/>
      <c r="EV293" s="604"/>
      <c r="FR293" s="5"/>
    </row>
    <row r="294">
      <c r="A294" s="603"/>
      <c r="B294" s="603"/>
      <c r="I294" s="479"/>
      <c r="DP294" s="604"/>
      <c r="DQ294" s="604"/>
      <c r="DR294" s="604"/>
      <c r="DS294" s="604"/>
      <c r="DT294" s="604"/>
      <c r="DU294" s="604"/>
      <c r="DV294" s="604"/>
      <c r="DW294" s="604"/>
      <c r="DX294" s="604"/>
      <c r="DY294" s="604"/>
      <c r="DZ294" s="604"/>
      <c r="EA294" s="604"/>
      <c r="EB294" s="604"/>
      <c r="EC294" s="604"/>
      <c r="ED294" s="604"/>
      <c r="EE294" s="604"/>
      <c r="EF294" s="604"/>
      <c r="EG294" s="604"/>
      <c r="EH294" s="604"/>
      <c r="EI294" s="604"/>
      <c r="EJ294" s="604"/>
      <c r="EK294" s="604"/>
      <c r="EL294" s="604"/>
      <c r="EM294" s="604"/>
      <c r="EN294" s="604"/>
      <c r="EO294" s="15"/>
      <c r="EP294" s="15"/>
      <c r="EQ294" s="15"/>
      <c r="ER294" s="15"/>
      <c r="ES294" s="15"/>
      <c r="ET294" s="15"/>
      <c r="EU294" s="15"/>
      <c r="EV294" s="604"/>
      <c r="FR294" s="5"/>
    </row>
    <row r="295">
      <c r="A295" s="603"/>
      <c r="B295" s="603"/>
      <c r="I295" s="479"/>
      <c r="DP295" s="604"/>
      <c r="DQ295" s="604"/>
      <c r="DR295" s="604"/>
      <c r="DS295" s="604"/>
      <c r="DT295" s="604"/>
      <c r="DU295" s="604"/>
      <c r="DV295" s="604"/>
      <c r="DW295" s="604"/>
      <c r="DX295" s="604"/>
      <c r="DY295" s="604"/>
      <c r="DZ295" s="604"/>
      <c r="EA295" s="604"/>
      <c r="EB295" s="604"/>
      <c r="EC295" s="604"/>
      <c r="ED295" s="604"/>
      <c r="EE295" s="604"/>
      <c r="EF295" s="604"/>
      <c r="EG295" s="604"/>
      <c r="EH295" s="604"/>
      <c r="EI295" s="604"/>
      <c r="EJ295" s="604"/>
      <c r="EK295" s="604"/>
      <c r="EL295" s="604"/>
      <c r="EM295" s="604"/>
      <c r="EN295" s="604"/>
      <c r="EO295" s="15"/>
      <c r="EP295" s="15"/>
      <c r="EQ295" s="15"/>
      <c r="ER295" s="15"/>
      <c r="ES295" s="15"/>
      <c r="ET295" s="15"/>
      <c r="EU295" s="15"/>
      <c r="EV295" s="604"/>
      <c r="FR295" s="5"/>
    </row>
    <row r="296">
      <c r="A296" s="603"/>
      <c r="B296" s="603"/>
      <c r="I296" s="479"/>
      <c r="DP296" s="604"/>
      <c r="DQ296" s="604"/>
      <c r="DR296" s="604"/>
      <c r="DS296" s="604"/>
      <c r="DT296" s="604"/>
      <c r="DU296" s="604"/>
      <c r="DV296" s="604"/>
      <c r="DW296" s="604"/>
      <c r="DX296" s="604"/>
      <c r="DY296" s="604"/>
      <c r="DZ296" s="604"/>
      <c r="EA296" s="604"/>
      <c r="EB296" s="604"/>
      <c r="EC296" s="604"/>
      <c r="ED296" s="604"/>
      <c r="EE296" s="604"/>
      <c r="EF296" s="604"/>
      <c r="EG296" s="604"/>
      <c r="EH296" s="604"/>
      <c r="EI296" s="604"/>
      <c r="EJ296" s="604"/>
      <c r="EK296" s="604"/>
      <c r="EL296" s="604"/>
      <c r="EM296" s="604"/>
      <c r="EN296" s="604"/>
      <c r="EO296" s="15"/>
      <c r="EP296" s="15"/>
      <c r="EQ296" s="15"/>
      <c r="ER296" s="15"/>
      <c r="ES296" s="15"/>
      <c r="ET296" s="15"/>
      <c r="EU296" s="15"/>
      <c r="EV296" s="604"/>
      <c r="FR296" s="5"/>
    </row>
    <row r="297">
      <c r="A297" s="603"/>
      <c r="B297" s="603"/>
      <c r="I297" s="479"/>
      <c r="DP297" s="604"/>
      <c r="DQ297" s="604"/>
      <c r="DR297" s="604"/>
      <c r="DS297" s="604"/>
      <c r="DT297" s="604"/>
      <c r="DU297" s="604"/>
      <c r="DV297" s="604"/>
      <c r="DW297" s="604"/>
      <c r="DX297" s="604"/>
      <c r="DY297" s="604"/>
      <c r="DZ297" s="604"/>
      <c r="EA297" s="604"/>
      <c r="EB297" s="604"/>
      <c r="EC297" s="604"/>
      <c r="ED297" s="604"/>
      <c r="EE297" s="604"/>
      <c r="EF297" s="604"/>
      <c r="EG297" s="604"/>
      <c r="EH297" s="604"/>
      <c r="EI297" s="604"/>
      <c r="EJ297" s="604"/>
      <c r="EK297" s="604"/>
      <c r="EL297" s="604"/>
      <c r="EM297" s="604"/>
      <c r="EN297" s="604"/>
      <c r="EO297" s="15"/>
      <c r="EP297" s="15"/>
      <c r="EQ297" s="15"/>
      <c r="ER297" s="15"/>
      <c r="ES297" s="15"/>
      <c r="ET297" s="15"/>
      <c r="EU297" s="15"/>
      <c r="EV297" s="604"/>
      <c r="FR297" s="5"/>
    </row>
    <row r="298">
      <c r="A298" s="603"/>
      <c r="B298" s="603"/>
      <c r="I298" s="479"/>
      <c r="DP298" s="604"/>
      <c r="DQ298" s="604"/>
      <c r="DR298" s="604"/>
      <c r="DS298" s="604"/>
      <c r="DT298" s="604"/>
      <c r="DU298" s="604"/>
      <c r="DV298" s="604"/>
      <c r="DW298" s="604"/>
      <c r="DX298" s="604"/>
      <c r="DY298" s="604"/>
      <c r="DZ298" s="604"/>
      <c r="EA298" s="604"/>
      <c r="EB298" s="604"/>
      <c r="EC298" s="604"/>
      <c r="ED298" s="604"/>
      <c r="EE298" s="604"/>
      <c r="EF298" s="604"/>
      <c r="EG298" s="604"/>
      <c r="EH298" s="604"/>
      <c r="EI298" s="604"/>
      <c r="EJ298" s="604"/>
      <c r="EK298" s="604"/>
      <c r="EL298" s="604"/>
      <c r="EM298" s="604"/>
      <c r="EN298" s="604"/>
      <c r="EO298" s="15"/>
      <c r="EP298" s="15"/>
      <c r="EQ298" s="15"/>
      <c r="ER298" s="15"/>
      <c r="ES298" s="15"/>
      <c r="ET298" s="15"/>
      <c r="EU298" s="15"/>
      <c r="EV298" s="604"/>
      <c r="FR298" s="5"/>
    </row>
    <row r="299">
      <c r="A299" s="603"/>
      <c r="B299" s="603"/>
      <c r="I299" s="479"/>
      <c r="DP299" s="604"/>
      <c r="DQ299" s="604"/>
      <c r="DR299" s="604"/>
      <c r="DS299" s="604"/>
      <c r="DT299" s="604"/>
      <c r="DU299" s="604"/>
      <c r="DV299" s="604"/>
      <c r="DW299" s="604"/>
      <c r="DX299" s="604"/>
      <c r="DY299" s="604"/>
      <c r="DZ299" s="604"/>
      <c r="EA299" s="604"/>
      <c r="EB299" s="604"/>
      <c r="EC299" s="604"/>
      <c r="ED299" s="604"/>
      <c r="EE299" s="604"/>
      <c r="EF299" s="604"/>
      <c r="EG299" s="604"/>
      <c r="EH299" s="604"/>
      <c r="EI299" s="604"/>
      <c r="EJ299" s="604"/>
      <c r="EK299" s="604"/>
      <c r="EL299" s="604"/>
      <c r="EM299" s="604"/>
      <c r="EN299" s="604"/>
      <c r="EO299" s="15"/>
      <c r="EP299" s="15"/>
      <c r="EQ299" s="15"/>
      <c r="ER299" s="15"/>
      <c r="ES299" s="15"/>
      <c r="ET299" s="15"/>
      <c r="EU299" s="15"/>
      <c r="EV299" s="604"/>
      <c r="FR299" s="5"/>
    </row>
    <row r="300">
      <c r="A300" s="603"/>
      <c r="B300" s="603"/>
      <c r="I300" s="479"/>
      <c r="DP300" s="604"/>
      <c r="DQ300" s="604"/>
      <c r="DR300" s="604"/>
      <c r="DS300" s="604"/>
      <c r="DT300" s="604"/>
      <c r="DU300" s="604"/>
      <c r="DV300" s="604"/>
      <c r="DW300" s="604"/>
      <c r="DX300" s="604"/>
      <c r="DY300" s="604"/>
      <c r="DZ300" s="604"/>
      <c r="EA300" s="604"/>
      <c r="EB300" s="604"/>
      <c r="EC300" s="604"/>
      <c r="ED300" s="604"/>
      <c r="EE300" s="604"/>
      <c r="EF300" s="604"/>
      <c r="EG300" s="604"/>
      <c r="EH300" s="604"/>
      <c r="EI300" s="604"/>
      <c r="EJ300" s="604"/>
      <c r="EK300" s="604"/>
      <c r="EL300" s="604"/>
      <c r="EM300" s="604"/>
      <c r="EN300" s="604"/>
      <c r="EO300" s="15"/>
      <c r="EP300" s="15"/>
      <c r="EQ300" s="15"/>
      <c r="ER300" s="15"/>
      <c r="ES300" s="15"/>
      <c r="ET300" s="15"/>
      <c r="EU300" s="15"/>
      <c r="EV300" s="604"/>
      <c r="FR300" s="5"/>
    </row>
    <row r="301">
      <c r="A301" s="603"/>
      <c r="B301" s="603"/>
      <c r="I301" s="479"/>
      <c r="DP301" s="604"/>
      <c r="DQ301" s="604"/>
      <c r="DR301" s="604"/>
      <c r="DS301" s="604"/>
      <c r="DT301" s="604"/>
      <c r="DU301" s="604"/>
      <c r="DV301" s="604"/>
      <c r="DW301" s="604"/>
      <c r="DX301" s="604"/>
      <c r="DY301" s="604"/>
      <c r="DZ301" s="604"/>
      <c r="EA301" s="604"/>
      <c r="EB301" s="604"/>
      <c r="EC301" s="604"/>
      <c r="ED301" s="604"/>
      <c r="EE301" s="604"/>
      <c r="EF301" s="604"/>
      <c r="EG301" s="604"/>
      <c r="EH301" s="604"/>
      <c r="EI301" s="604"/>
      <c r="EJ301" s="604"/>
      <c r="EK301" s="604"/>
      <c r="EL301" s="604"/>
      <c r="EM301" s="604"/>
      <c r="EN301" s="604"/>
      <c r="EO301" s="15"/>
      <c r="EP301" s="15"/>
      <c r="EQ301" s="15"/>
      <c r="ER301" s="15"/>
      <c r="ES301" s="15"/>
      <c r="ET301" s="15"/>
      <c r="EU301" s="15"/>
      <c r="EV301" s="604"/>
      <c r="FR301" s="5"/>
    </row>
    <row r="302">
      <c r="A302" s="603"/>
      <c r="B302" s="603"/>
      <c r="I302" s="479"/>
      <c r="DP302" s="604"/>
      <c r="DQ302" s="604"/>
      <c r="DR302" s="604"/>
      <c r="DS302" s="604"/>
      <c r="DT302" s="604"/>
      <c r="DU302" s="604"/>
      <c r="DV302" s="604"/>
      <c r="DW302" s="604"/>
      <c r="DX302" s="604"/>
      <c r="DY302" s="604"/>
      <c r="DZ302" s="604"/>
      <c r="EA302" s="604"/>
      <c r="EB302" s="604"/>
      <c r="EC302" s="604"/>
      <c r="ED302" s="604"/>
      <c r="EE302" s="604"/>
      <c r="EF302" s="604"/>
      <c r="EG302" s="604"/>
      <c r="EH302" s="604"/>
      <c r="EI302" s="604"/>
      <c r="EJ302" s="604"/>
      <c r="EK302" s="604"/>
      <c r="EL302" s="604"/>
      <c r="EM302" s="604"/>
      <c r="EN302" s="604"/>
      <c r="EO302" s="15"/>
      <c r="EP302" s="15"/>
      <c r="EQ302" s="15"/>
      <c r="ER302" s="15"/>
      <c r="ES302" s="15"/>
      <c r="ET302" s="15"/>
      <c r="EU302" s="15"/>
      <c r="EV302" s="604"/>
      <c r="FR302" s="5"/>
    </row>
    <row r="303">
      <c r="A303" s="603"/>
      <c r="B303" s="603"/>
      <c r="I303" s="479"/>
      <c r="DP303" s="604"/>
      <c r="DQ303" s="604"/>
      <c r="DR303" s="604"/>
      <c r="DS303" s="604"/>
      <c r="DT303" s="604"/>
      <c r="DU303" s="604"/>
      <c r="DV303" s="604"/>
      <c r="DW303" s="604"/>
      <c r="DX303" s="604"/>
      <c r="DY303" s="604"/>
      <c r="DZ303" s="604"/>
      <c r="EA303" s="604"/>
      <c r="EB303" s="604"/>
      <c r="EC303" s="604"/>
      <c r="ED303" s="604"/>
      <c r="EE303" s="604"/>
      <c r="EF303" s="604"/>
      <c r="EG303" s="604"/>
      <c r="EH303" s="604"/>
      <c r="EI303" s="604"/>
      <c r="EJ303" s="604"/>
      <c r="EK303" s="604"/>
      <c r="EL303" s="604"/>
      <c r="EM303" s="604"/>
      <c r="EN303" s="604"/>
      <c r="EO303" s="15"/>
      <c r="EP303" s="15"/>
      <c r="EQ303" s="15"/>
      <c r="ER303" s="15"/>
      <c r="ES303" s="15"/>
      <c r="ET303" s="15"/>
      <c r="EU303" s="15"/>
      <c r="EV303" s="604"/>
      <c r="FR303" s="5"/>
    </row>
    <row r="304">
      <c r="A304" s="603"/>
      <c r="B304" s="603"/>
      <c r="I304" s="479"/>
      <c r="DP304" s="604"/>
      <c r="DQ304" s="604"/>
      <c r="DR304" s="604"/>
      <c r="DS304" s="604"/>
      <c r="DT304" s="604"/>
      <c r="DU304" s="604"/>
      <c r="DV304" s="604"/>
      <c r="DW304" s="604"/>
      <c r="DX304" s="604"/>
      <c r="DY304" s="604"/>
      <c r="DZ304" s="604"/>
      <c r="EA304" s="604"/>
      <c r="EB304" s="604"/>
      <c r="EC304" s="604"/>
      <c r="ED304" s="604"/>
      <c r="EE304" s="604"/>
      <c r="EF304" s="604"/>
      <c r="EG304" s="604"/>
      <c r="EH304" s="604"/>
      <c r="EI304" s="604"/>
      <c r="EJ304" s="604"/>
      <c r="EK304" s="604"/>
      <c r="EL304" s="604"/>
      <c r="EM304" s="604"/>
      <c r="EN304" s="604"/>
      <c r="EO304" s="15"/>
      <c r="EP304" s="15"/>
      <c r="EQ304" s="15"/>
      <c r="ER304" s="15"/>
      <c r="ES304" s="15"/>
      <c r="ET304" s="15"/>
      <c r="EU304" s="15"/>
      <c r="EV304" s="604"/>
      <c r="FR304" s="5"/>
    </row>
    <row r="305">
      <c r="A305" s="603"/>
      <c r="B305" s="603"/>
      <c r="I305" s="479"/>
      <c r="DP305" s="604"/>
      <c r="DQ305" s="604"/>
      <c r="DR305" s="604"/>
      <c r="DS305" s="604"/>
      <c r="DT305" s="604"/>
      <c r="DU305" s="604"/>
      <c r="DV305" s="604"/>
      <c r="DW305" s="604"/>
      <c r="DX305" s="604"/>
      <c r="DY305" s="604"/>
      <c r="DZ305" s="604"/>
      <c r="EA305" s="604"/>
      <c r="EB305" s="604"/>
      <c r="EC305" s="604"/>
      <c r="ED305" s="604"/>
      <c r="EE305" s="604"/>
      <c r="EF305" s="604"/>
      <c r="EG305" s="604"/>
      <c r="EH305" s="604"/>
      <c r="EI305" s="604"/>
      <c r="EJ305" s="604"/>
      <c r="EK305" s="604"/>
      <c r="EL305" s="604"/>
      <c r="EM305" s="604"/>
      <c r="EN305" s="604"/>
      <c r="EO305" s="15"/>
      <c r="EP305" s="15"/>
      <c r="EQ305" s="15"/>
      <c r="ER305" s="15"/>
      <c r="ES305" s="15"/>
      <c r="ET305" s="15"/>
      <c r="EU305" s="15"/>
      <c r="EV305" s="604"/>
      <c r="FR305" s="5"/>
    </row>
    <row r="306">
      <c r="A306" s="603"/>
      <c r="B306" s="603"/>
      <c r="I306" s="479"/>
      <c r="DP306" s="604"/>
      <c r="DQ306" s="604"/>
      <c r="DR306" s="604"/>
      <c r="DS306" s="604"/>
      <c r="DT306" s="604"/>
      <c r="DU306" s="604"/>
      <c r="DV306" s="604"/>
      <c r="DW306" s="604"/>
      <c r="DX306" s="604"/>
      <c r="DY306" s="604"/>
      <c r="DZ306" s="604"/>
      <c r="EA306" s="604"/>
      <c r="EB306" s="604"/>
      <c r="EC306" s="604"/>
      <c r="ED306" s="604"/>
      <c r="EE306" s="604"/>
      <c r="EF306" s="604"/>
      <c r="EG306" s="604"/>
      <c r="EH306" s="604"/>
      <c r="EI306" s="604"/>
      <c r="EJ306" s="604"/>
      <c r="EK306" s="604"/>
      <c r="EL306" s="604"/>
      <c r="EM306" s="604"/>
      <c r="EN306" s="604"/>
      <c r="EO306" s="15"/>
      <c r="EP306" s="15"/>
      <c r="EQ306" s="15"/>
      <c r="ER306" s="15"/>
      <c r="ES306" s="15"/>
      <c r="ET306" s="15"/>
      <c r="EU306" s="15"/>
      <c r="EV306" s="604"/>
      <c r="FR306" s="5"/>
    </row>
    <row r="307">
      <c r="A307" s="603"/>
      <c r="B307" s="603"/>
      <c r="I307" s="479"/>
      <c r="DP307" s="604"/>
      <c r="DQ307" s="604"/>
      <c r="DR307" s="604"/>
      <c r="DS307" s="604"/>
      <c r="DT307" s="604"/>
      <c r="DU307" s="604"/>
      <c r="DV307" s="604"/>
      <c r="DW307" s="604"/>
      <c r="DX307" s="604"/>
      <c r="DY307" s="604"/>
      <c r="DZ307" s="604"/>
      <c r="EA307" s="604"/>
      <c r="EB307" s="604"/>
      <c r="EC307" s="604"/>
      <c r="ED307" s="604"/>
      <c r="EE307" s="604"/>
      <c r="EF307" s="604"/>
      <c r="EG307" s="604"/>
      <c r="EH307" s="604"/>
      <c r="EI307" s="604"/>
      <c r="EJ307" s="604"/>
      <c r="EK307" s="604"/>
      <c r="EL307" s="604"/>
      <c r="EM307" s="604"/>
      <c r="EN307" s="604"/>
      <c r="EO307" s="15"/>
      <c r="EP307" s="15"/>
      <c r="EQ307" s="15"/>
      <c r="ER307" s="15"/>
      <c r="ES307" s="15"/>
      <c r="ET307" s="15"/>
      <c r="EU307" s="15"/>
      <c r="EV307" s="604"/>
      <c r="FR307" s="5"/>
    </row>
    <row r="308">
      <c r="A308" s="603"/>
      <c r="B308" s="603"/>
      <c r="I308" s="479"/>
      <c r="DP308" s="604"/>
      <c r="DQ308" s="604"/>
      <c r="DR308" s="604"/>
      <c r="DS308" s="604"/>
      <c r="DT308" s="604"/>
      <c r="DU308" s="604"/>
      <c r="DV308" s="604"/>
      <c r="DW308" s="604"/>
      <c r="DX308" s="604"/>
      <c r="DY308" s="604"/>
      <c r="DZ308" s="604"/>
      <c r="EA308" s="604"/>
      <c r="EB308" s="604"/>
      <c r="EC308" s="604"/>
      <c r="ED308" s="604"/>
      <c r="EE308" s="604"/>
      <c r="EF308" s="604"/>
      <c r="EG308" s="604"/>
      <c r="EH308" s="604"/>
      <c r="EI308" s="604"/>
      <c r="EJ308" s="604"/>
      <c r="EK308" s="604"/>
      <c r="EL308" s="604"/>
      <c r="EM308" s="604"/>
      <c r="EN308" s="604"/>
      <c r="EO308" s="15"/>
      <c r="EP308" s="15"/>
      <c r="EQ308" s="15"/>
      <c r="ER308" s="15"/>
      <c r="ES308" s="15"/>
      <c r="ET308" s="15"/>
      <c r="EU308" s="15"/>
      <c r="EV308" s="604"/>
      <c r="FR308" s="5"/>
    </row>
    <row r="309">
      <c r="A309" s="603"/>
      <c r="B309" s="603"/>
      <c r="I309" s="479"/>
      <c r="DP309" s="604"/>
      <c r="DQ309" s="604"/>
      <c r="DR309" s="604"/>
      <c r="DS309" s="604"/>
      <c r="DT309" s="604"/>
      <c r="DU309" s="604"/>
      <c r="DV309" s="604"/>
      <c r="DW309" s="604"/>
      <c r="DX309" s="604"/>
      <c r="DY309" s="604"/>
      <c r="DZ309" s="604"/>
      <c r="EA309" s="604"/>
      <c r="EB309" s="604"/>
      <c r="EC309" s="604"/>
      <c r="ED309" s="604"/>
      <c r="EE309" s="604"/>
      <c r="EF309" s="604"/>
      <c r="EG309" s="604"/>
      <c r="EH309" s="604"/>
      <c r="EI309" s="604"/>
      <c r="EJ309" s="604"/>
      <c r="EK309" s="604"/>
      <c r="EL309" s="604"/>
      <c r="EM309" s="604"/>
      <c r="EN309" s="604"/>
      <c r="EO309" s="15"/>
      <c r="EP309" s="15"/>
      <c r="EQ309" s="15"/>
      <c r="ER309" s="15"/>
      <c r="ES309" s="15"/>
      <c r="ET309" s="15"/>
      <c r="EU309" s="15"/>
      <c r="EV309" s="604"/>
      <c r="FR309" s="5"/>
    </row>
    <row r="310">
      <c r="A310" s="603"/>
      <c r="B310" s="603"/>
      <c r="I310" s="479"/>
      <c r="DP310" s="604"/>
      <c r="DQ310" s="604"/>
      <c r="DR310" s="604"/>
      <c r="DS310" s="604"/>
      <c r="DT310" s="604"/>
      <c r="DU310" s="604"/>
      <c r="DV310" s="604"/>
      <c r="DW310" s="604"/>
      <c r="DX310" s="604"/>
      <c r="DY310" s="604"/>
      <c r="DZ310" s="604"/>
      <c r="EA310" s="604"/>
      <c r="EB310" s="604"/>
      <c r="EC310" s="604"/>
      <c r="ED310" s="604"/>
      <c r="EE310" s="604"/>
      <c r="EF310" s="604"/>
      <c r="EG310" s="604"/>
      <c r="EH310" s="604"/>
      <c r="EI310" s="604"/>
      <c r="EJ310" s="604"/>
      <c r="EK310" s="604"/>
      <c r="EL310" s="604"/>
      <c r="EM310" s="604"/>
      <c r="EN310" s="604"/>
      <c r="EO310" s="15"/>
      <c r="EP310" s="15"/>
      <c r="EQ310" s="15"/>
      <c r="ER310" s="15"/>
      <c r="ES310" s="15"/>
      <c r="ET310" s="15"/>
      <c r="EU310" s="15"/>
      <c r="EV310" s="604"/>
      <c r="FR310" s="5"/>
    </row>
    <row r="311">
      <c r="A311" s="603"/>
      <c r="B311" s="603"/>
      <c r="I311" s="479"/>
      <c r="DP311" s="604"/>
      <c r="DQ311" s="604"/>
      <c r="DR311" s="604"/>
      <c r="DS311" s="604"/>
      <c r="DT311" s="604"/>
      <c r="DU311" s="604"/>
      <c r="DV311" s="604"/>
      <c r="DW311" s="604"/>
      <c r="DX311" s="604"/>
      <c r="DY311" s="604"/>
      <c r="DZ311" s="604"/>
      <c r="EA311" s="604"/>
      <c r="EB311" s="604"/>
      <c r="EC311" s="604"/>
      <c r="ED311" s="604"/>
      <c r="EE311" s="604"/>
      <c r="EF311" s="604"/>
      <c r="EG311" s="604"/>
      <c r="EH311" s="604"/>
      <c r="EI311" s="604"/>
      <c r="EJ311" s="604"/>
      <c r="EK311" s="604"/>
      <c r="EL311" s="604"/>
      <c r="EM311" s="604"/>
      <c r="EN311" s="604"/>
      <c r="EO311" s="15"/>
      <c r="EP311" s="15"/>
      <c r="EQ311" s="15"/>
      <c r="ER311" s="15"/>
      <c r="ES311" s="15"/>
      <c r="ET311" s="15"/>
      <c r="EU311" s="15"/>
      <c r="EV311" s="604"/>
      <c r="FR311" s="5"/>
    </row>
    <row r="312">
      <c r="A312" s="603"/>
      <c r="B312" s="603"/>
      <c r="I312" s="479"/>
      <c r="DP312" s="604"/>
      <c r="DQ312" s="604"/>
      <c r="DR312" s="604"/>
      <c r="DS312" s="604"/>
      <c r="DT312" s="604"/>
      <c r="DU312" s="604"/>
      <c r="DV312" s="604"/>
      <c r="DW312" s="604"/>
      <c r="DX312" s="604"/>
      <c r="DY312" s="604"/>
      <c r="DZ312" s="604"/>
      <c r="EA312" s="604"/>
      <c r="EB312" s="604"/>
      <c r="EC312" s="604"/>
      <c r="ED312" s="604"/>
      <c r="EE312" s="604"/>
      <c r="EF312" s="604"/>
      <c r="EG312" s="604"/>
      <c r="EH312" s="604"/>
      <c r="EI312" s="604"/>
      <c r="EJ312" s="604"/>
      <c r="EK312" s="604"/>
      <c r="EL312" s="604"/>
      <c r="EM312" s="604"/>
      <c r="EN312" s="604"/>
      <c r="EO312" s="15"/>
      <c r="EP312" s="15"/>
      <c r="EQ312" s="15"/>
      <c r="ER312" s="15"/>
      <c r="ES312" s="15"/>
      <c r="ET312" s="15"/>
      <c r="EU312" s="15"/>
      <c r="EV312" s="604"/>
      <c r="FR312" s="5"/>
    </row>
    <row r="313">
      <c r="A313" s="603"/>
      <c r="B313" s="603"/>
      <c r="I313" s="479"/>
      <c r="DP313" s="604"/>
      <c r="DQ313" s="604"/>
      <c r="DR313" s="604"/>
      <c r="DS313" s="604"/>
      <c r="DT313" s="604"/>
      <c r="DU313" s="604"/>
      <c r="DV313" s="604"/>
      <c r="DW313" s="604"/>
      <c r="DX313" s="604"/>
      <c r="DY313" s="604"/>
      <c r="DZ313" s="604"/>
      <c r="EA313" s="604"/>
      <c r="EB313" s="604"/>
      <c r="EC313" s="604"/>
      <c r="ED313" s="604"/>
      <c r="EE313" s="604"/>
      <c r="EF313" s="604"/>
      <c r="EG313" s="604"/>
      <c r="EH313" s="604"/>
      <c r="EI313" s="604"/>
      <c r="EJ313" s="604"/>
      <c r="EK313" s="604"/>
      <c r="EL313" s="604"/>
      <c r="EM313" s="604"/>
      <c r="EN313" s="604"/>
      <c r="EO313" s="15"/>
      <c r="EP313" s="15"/>
      <c r="EQ313" s="15"/>
      <c r="ER313" s="15"/>
      <c r="ES313" s="15"/>
      <c r="ET313" s="15"/>
      <c r="EU313" s="15"/>
      <c r="EV313" s="604"/>
      <c r="FR313" s="5"/>
    </row>
    <row r="314">
      <c r="A314" s="603"/>
      <c r="B314" s="603"/>
      <c r="I314" s="479"/>
      <c r="DP314" s="604"/>
      <c r="DQ314" s="604"/>
      <c r="DR314" s="604"/>
      <c r="DS314" s="604"/>
      <c r="DT314" s="604"/>
      <c r="DU314" s="604"/>
      <c r="DV314" s="604"/>
      <c r="DW314" s="604"/>
      <c r="DX314" s="604"/>
      <c r="DY314" s="604"/>
      <c r="DZ314" s="604"/>
      <c r="EA314" s="604"/>
      <c r="EB314" s="604"/>
      <c r="EC314" s="604"/>
      <c r="ED314" s="604"/>
      <c r="EE314" s="604"/>
      <c r="EF314" s="604"/>
      <c r="EG314" s="604"/>
      <c r="EH314" s="604"/>
      <c r="EI314" s="604"/>
      <c r="EJ314" s="604"/>
      <c r="EK314" s="604"/>
      <c r="EL314" s="604"/>
      <c r="EM314" s="604"/>
      <c r="EN314" s="604"/>
      <c r="EO314" s="15"/>
      <c r="EP314" s="15"/>
      <c r="EQ314" s="15"/>
      <c r="ER314" s="15"/>
      <c r="ES314" s="15"/>
      <c r="ET314" s="15"/>
      <c r="EU314" s="15"/>
      <c r="EV314" s="604"/>
      <c r="FR314" s="5"/>
    </row>
    <row r="315">
      <c r="A315" s="603"/>
      <c r="B315" s="603"/>
      <c r="I315" s="479"/>
      <c r="DP315" s="604"/>
      <c r="DQ315" s="604"/>
      <c r="DR315" s="604"/>
      <c r="DS315" s="604"/>
      <c r="DT315" s="604"/>
      <c r="DU315" s="604"/>
      <c r="DV315" s="604"/>
      <c r="DW315" s="604"/>
      <c r="DX315" s="604"/>
      <c r="DY315" s="604"/>
      <c r="DZ315" s="604"/>
      <c r="EA315" s="604"/>
      <c r="EB315" s="604"/>
      <c r="EC315" s="604"/>
      <c r="ED315" s="604"/>
      <c r="EE315" s="604"/>
      <c r="EF315" s="604"/>
      <c r="EG315" s="604"/>
      <c r="EH315" s="604"/>
      <c r="EI315" s="604"/>
      <c r="EJ315" s="604"/>
      <c r="EK315" s="604"/>
      <c r="EL315" s="604"/>
      <c r="EM315" s="604"/>
      <c r="EN315" s="604"/>
      <c r="EO315" s="15"/>
      <c r="EP315" s="15"/>
      <c r="EQ315" s="15"/>
      <c r="ER315" s="15"/>
      <c r="ES315" s="15"/>
      <c r="ET315" s="15"/>
      <c r="EU315" s="15"/>
      <c r="EV315" s="604"/>
      <c r="FR315" s="5"/>
    </row>
    <row r="316">
      <c r="A316" s="603"/>
      <c r="B316" s="603"/>
      <c r="I316" s="479"/>
      <c r="DP316" s="604"/>
      <c r="DQ316" s="604"/>
      <c r="DR316" s="604"/>
      <c r="DS316" s="604"/>
      <c r="DT316" s="604"/>
      <c r="DU316" s="604"/>
      <c r="DV316" s="604"/>
      <c r="DW316" s="604"/>
      <c r="DX316" s="604"/>
      <c r="DY316" s="604"/>
      <c r="DZ316" s="604"/>
      <c r="EA316" s="604"/>
      <c r="EB316" s="604"/>
      <c r="EC316" s="604"/>
      <c r="ED316" s="604"/>
      <c r="EE316" s="604"/>
      <c r="EF316" s="604"/>
      <c r="EG316" s="604"/>
      <c r="EH316" s="604"/>
      <c r="EI316" s="604"/>
      <c r="EJ316" s="604"/>
      <c r="EK316" s="604"/>
      <c r="EL316" s="604"/>
      <c r="EM316" s="604"/>
      <c r="EN316" s="604"/>
      <c r="EO316" s="15"/>
      <c r="EP316" s="15"/>
      <c r="EQ316" s="15"/>
      <c r="ER316" s="15"/>
      <c r="ES316" s="15"/>
      <c r="ET316" s="15"/>
      <c r="EU316" s="15"/>
      <c r="EV316" s="604"/>
      <c r="FR316" s="5"/>
    </row>
    <row r="317">
      <c r="A317" s="603"/>
      <c r="B317" s="603"/>
      <c r="I317" s="479"/>
      <c r="DP317" s="604"/>
      <c r="DQ317" s="604"/>
      <c r="DR317" s="604"/>
      <c r="DS317" s="604"/>
      <c r="DT317" s="604"/>
      <c r="DU317" s="604"/>
      <c r="DV317" s="604"/>
      <c r="DW317" s="604"/>
      <c r="DX317" s="604"/>
      <c r="DY317" s="604"/>
      <c r="DZ317" s="604"/>
      <c r="EA317" s="604"/>
      <c r="EB317" s="604"/>
      <c r="EC317" s="604"/>
      <c r="ED317" s="604"/>
      <c r="EE317" s="604"/>
      <c r="EF317" s="604"/>
      <c r="EG317" s="604"/>
      <c r="EH317" s="604"/>
      <c r="EI317" s="604"/>
      <c r="EJ317" s="604"/>
      <c r="EK317" s="604"/>
      <c r="EL317" s="604"/>
      <c r="EM317" s="604"/>
      <c r="EN317" s="604"/>
      <c r="EO317" s="15"/>
      <c r="EP317" s="15"/>
      <c r="EQ317" s="15"/>
      <c r="ER317" s="15"/>
      <c r="ES317" s="15"/>
      <c r="ET317" s="15"/>
      <c r="EU317" s="15"/>
      <c r="EV317" s="604"/>
      <c r="FR317" s="5"/>
    </row>
    <row r="318">
      <c r="A318" s="603"/>
      <c r="B318" s="603"/>
      <c r="I318" s="479"/>
      <c r="DP318" s="604"/>
      <c r="DQ318" s="604"/>
      <c r="DR318" s="604"/>
      <c r="DS318" s="604"/>
      <c r="DT318" s="604"/>
      <c r="DU318" s="604"/>
      <c r="DV318" s="604"/>
      <c r="DW318" s="604"/>
      <c r="DX318" s="604"/>
      <c r="DY318" s="604"/>
      <c r="DZ318" s="604"/>
      <c r="EA318" s="604"/>
      <c r="EB318" s="604"/>
      <c r="EC318" s="604"/>
      <c r="ED318" s="604"/>
      <c r="EE318" s="604"/>
      <c r="EF318" s="604"/>
      <c r="EG318" s="604"/>
      <c r="EH318" s="604"/>
      <c r="EI318" s="604"/>
      <c r="EJ318" s="604"/>
      <c r="EK318" s="604"/>
      <c r="EL318" s="604"/>
      <c r="EM318" s="604"/>
      <c r="EN318" s="604"/>
      <c r="EO318" s="15"/>
      <c r="EP318" s="15"/>
      <c r="EQ318" s="15"/>
      <c r="ER318" s="15"/>
      <c r="ES318" s="15"/>
      <c r="ET318" s="15"/>
      <c r="EU318" s="15"/>
      <c r="EV318" s="604"/>
      <c r="FR318" s="5"/>
    </row>
    <row r="319">
      <c r="A319" s="603"/>
      <c r="B319" s="603"/>
      <c r="I319" s="479"/>
      <c r="DP319" s="604"/>
      <c r="DQ319" s="604"/>
      <c r="DR319" s="604"/>
      <c r="DS319" s="604"/>
      <c r="DT319" s="604"/>
      <c r="DU319" s="604"/>
      <c r="DV319" s="604"/>
      <c r="DW319" s="604"/>
      <c r="DX319" s="604"/>
      <c r="DY319" s="604"/>
      <c r="DZ319" s="604"/>
      <c r="EA319" s="604"/>
      <c r="EB319" s="604"/>
      <c r="EC319" s="604"/>
      <c r="ED319" s="604"/>
      <c r="EE319" s="604"/>
      <c r="EF319" s="604"/>
      <c r="EG319" s="604"/>
      <c r="EH319" s="604"/>
      <c r="EI319" s="604"/>
      <c r="EJ319" s="604"/>
      <c r="EK319" s="604"/>
      <c r="EL319" s="604"/>
      <c r="EM319" s="604"/>
      <c r="EN319" s="604"/>
      <c r="EO319" s="15"/>
      <c r="EP319" s="15"/>
      <c r="EQ319" s="15"/>
      <c r="ER319" s="15"/>
      <c r="ES319" s="15"/>
      <c r="ET319" s="15"/>
      <c r="EU319" s="15"/>
      <c r="EV319" s="604"/>
      <c r="FR319" s="5"/>
    </row>
    <row r="320">
      <c r="A320" s="603"/>
      <c r="B320" s="603"/>
      <c r="I320" s="479"/>
      <c r="DP320" s="604"/>
      <c r="DQ320" s="604"/>
      <c r="DR320" s="604"/>
      <c r="DS320" s="604"/>
      <c r="DT320" s="604"/>
      <c r="DU320" s="604"/>
      <c r="DV320" s="604"/>
      <c r="DW320" s="604"/>
      <c r="DX320" s="604"/>
      <c r="DY320" s="604"/>
      <c r="DZ320" s="604"/>
      <c r="EA320" s="604"/>
      <c r="EB320" s="604"/>
      <c r="EC320" s="604"/>
      <c r="ED320" s="604"/>
      <c r="EE320" s="604"/>
      <c r="EF320" s="604"/>
      <c r="EG320" s="604"/>
      <c r="EH320" s="604"/>
      <c r="EI320" s="604"/>
      <c r="EJ320" s="604"/>
      <c r="EK320" s="604"/>
      <c r="EL320" s="604"/>
      <c r="EM320" s="604"/>
      <c r="EN320" s="604"/>
      <c r="EO320" s="15"/>
      <c r="EP320" s="15"/>
      <c r="EQ320" s="15"/>
      <c r="ER320" s="15"/>
      <c r="ES320" s="15"/>
      <c r="ET320" s="15"/>
      <c r="EU320" s="15"/>
      <c r="EV320" s="604"/>
      <c r="FR320" s="5"/>
    </row>
    <row r="321">
      <c r="A321" s="603"/>
      <c r="B321" s="603"/>
      <c r="I321" s="479"/>
      <c r="DP321" s="604"/>
      <c r="DQ321" s="604"/>
      <c r="DR321" s="604"/>
      <c r="DS321" s="604"/>
      <c r="DT321" s="604"/>
      <c r="DU321" s="604"/>
      <c r="DV321" s="604"/>
      <c r="DW321" s="604"/>
      <c r="DX321" s="604"/>
      <c r="DY321" s="604"/>
      <c r="DZ321" s="604"/>
      <c r="EA321" s="604"/>
      <c r="EB321" s="604"/>
      <c r="EC321" s="604"/>
      <c r="ED321" s="604"/>
      <c r="EE321" s="604"/>
      <c r="EF321" s="604"/>
      <c r="EG321" s="604"/>
      <c r="EH321" s="604"/>
      <c r="EI321" s="604"/>
      <c r="EJ321" s="604"/>
      <c r="EK321" s="604"/>
      <c r="EL321" s="604"/>
      <c r="EM321" s="604"/>
      <c r="EN321" s="604"/>
      <c r="EO321" s="15"/>
      <c r="EP321" s="15"/>
      <c r="EQ321" s="15"/>
      <c r="ER321" s="15"/>
      <c r="ES321" s="15"/>
      <c r="ET321" s="15"/>
      <c r="EU321" s="15"/>
      <c r="EV321" s="604"/>
      <c r="FR321" s="5"/>
    </row>
    <row r="322">
      <c r="A322" s="603"/>
      <c r="B322" s="603"/>
      <c r="I322" s="479"/>
      <c r="DP322" s="604"/>
      <c r="DQ322" s="604"/>
      <c r="DR322" s="604"/>
      <c r="DS322" s="604"/>
      <c r="DT322" s="604"/>
      <c r="DU322" s="604"/>
      <c r="DV322" s="604"/>
      <c r="DW322" s="604"/>
      <c r="DX322" s="604"/>
      <c r="DY322" s="604"/>
      <c r="DZ322" s="604"/>
      <c r="EA322" s="604"/>
      <c r="EB322" s="604"/>
      <c r="EC322" s="604"/>
      <c r="ED322" s="604"/>
      <c r="EE322" s="604"/>
      <c r="EF322" s="604"/>
      <c r="EG322" s="604"/>
      <c r="EH322" s="604"/>
      <c r="EI322" s="604"/>
      <c r="EJ322" s="604"/>
      <c r="EK322" s="604"/>
      <c r="EL322" s="604"/>
      <c r="EM322" s="604"/>
      <c r="EN322" s="604"/>
      <c r="EO322" s="15"/>
      <c r="EP322" s="15"/>
      <c r="EQ322" s="15"/>
      <c r="ER322" s="15"/>
      <c r="ES322" s="15"/>
      <c r="ET322" s="15"/>
      <c r="EU322" s="15"/>
      <c r="EV322" s="604"/>
      <c r="FR322" s="5"/>
    </row>
    <row r="323">
      <c r="A323" s="603"/>
      <c r="B323" s="603"/>
      <c r="I323" s="479"/>
      <c r="DP323" s="604"/>
      <c r="DQ323" s="604"/>
      <c r="DR323" s="604"/>
      <c r="DS323" s="604"/>
      <c r="DT323" s="604"/>
      <c r="DU323" s="604"/>
      <c r="DV323" s="604"/>
      <c r="DW323" s="604"/>
      <c r="DX323" s="604"/>
      <c r="DY323" s="604"/>
      <c r="DZ323" s="604"/>
      <c r="EA323" s="604"/>
      <c r="EB323" s="604"/>
      <c r="EC323" s="604"/>
      <c r="ED323" s="604"/>
      <c r="EE323" s="604"/>
      <c r="EF323" s="604"/>
      <c r="EG323" s="604"/>
      <c r="EH323" s="604"/>
      <c r="EI323" s="604"/>
      <c r="EJ323" s="604"/>
      <c r="EK323" s="604"/>
      <c r="EL323" s="604"/>
      <c r="EM323" s="604"/>
      <c r="EN323" s="604"/>
      <c r="EO323" s="15"/>
      <c r="EP323" s="15"/>
      <c r="EQ323" s="15"/>
      <c r="ER323" s="15"/>
      <c r="ES323" s="15"/>
      <c r="ET323" s="15"/>
      <c r="EU323" s="15"/>
      <c r="EV323" s="604"/>
      <c r="FR323" s="5"/>
    </row>
    <row r="324">
      <c r="A324" s="603"/>
      <c r="B324" s="603"/>
      <c r="I324" s="479"/>
      <c r="DP324" s="604"/>
      <c r="DQ324" s="604"/>
      <c r="DR324" s="604"/>
      <c r="DS324" s="604"/>
      <c r="DT324" s="604"/>
      <c r="DU324" s="604"/>
      <c r="DV324" s="604"/>
      <c r="DW324" s="604"/>
      <c r="DX324" s="604"/>
      <c r="DY324" s="604"/>
      <c r="DZ324" s="604"/>
      <c r="EA324" s="604"/>
      <c r="EB324" s="604"/>
      <c r="EC324" s="604"/>
      <c r="ED324" s="604"/>
      <c r="EE324" s="604"/>
      <c r="EF324" s="604"/>
      <c r="EG324" s="604"/>
      <c r="EH324" s="604"/>
      <c r="EI324" s="604"/>
      <c r="EJ324" s="604"/>
      <c r="EK324" s="604"/>
      <c r="EL324" s="604"/>
      <c r="EM324" s="604"/>
      <c r="EN324" s="604"/>
      <c r="EO324" s="15"/>
      <c r="EP324" s="15"/>
      <c r="EQ324" s="15"/>
      <c r="ER324" s="15"/>
      <c r="ES324" s="15"/>
      <c r="ET324" s="15"/>
      <c r="EU324" s="15"/>
      <c r="EV324" s="604"/>
      <c r="FR324" s="5"/>
    </row>
    <row r="325">
      <c r="A325" s="603"/>
      <c r="B325" s="603"/>
      <c r="I325" s="479"/>
      <c r="DP325" s="604"/>
      <c r="DQ325" s="604"/>
      <c r="DR325" s="604"/>
      <c r="DS325" s="604"/>
      <c r="DT325" s="604"/>
      <c r="DU325" s="604"/>
      <c r="DV325" s="604"/>
      <c r="DW325" s="604"/>
      <c r="DX325" s="604"/>
      <c r="DY325" s="604"/>
      <c r="DZ325" s="604"/>
      <c r="EA325" s="604"/>
      <c r="EB325" s="604"/>
      <c r="EC325" s="604"/>
      <c r="ED325" s="604"/>
      <c r="EE325" s="604"/>
      <c r="EF325" s="604"/>
      <c r="EG325" s="604"/>
      <c r="EH325" s="604"/>
      <c r="EI325" s="604"/>
      <c r="EJ325" s="604"/>
      <c r="EK325" s="604"/>
      <c r="EL325" s="604"/>
      <c r="EM325" s="604"/>
      <c r="EN325" s="604"/>
      <c r="EO325" s="15"/>
      <c r="EP325" s="15"/>
      <c r="EQ325" s="15"/>
      <c r="ER325" s="15"/>
      <c r="ES325" s="15"/>
      <c r="ET325" s="15"/>
      <c r="EU325" s="15"/>
      <c r="EV325" s="604"/>
      <c r="FR325" s="5"/>
    </row>
    <row r="326">
      <c r="A326" s="603"/>
      <c r="B326" s="603"/>
      <c r="I326" s="479"/>
      <c r="DP326" s="604"/>
      <c r="DQ326" s="604"/>
      <c r="DR326" s="604"/>
      <c r="DS326" s="604"/>
      <c r="DT326" s="604"/>
      <c r="DU326" s="604"/>
      <c r="DV326" s="604"/>
      <c r="DW326" s="604"/>
      <c r="DX326" s="604"/>
      <c r="DY326" s="604"/>
      <c r="DZ326" s="604"/>
      <c r="EA326" s="604"/>
      <c r="EB326" s="604"/>
      <c r="EC326" s="604"/>
      <c r="ED326" s="604"/>
      <c r="EE326" s="604"/>
      <c r="EF326" s="604"/>
      <c r="EG326" s="604"/>
      <c r="EH326" s="604"/>
      <c r="EI326" s="604"/>
      <c r="EJ326" s="604"/>
      <c r="EK326" s="604"/>
      <c r="EL326" s="604"/>
      <c r="EM326" s="604"/>
      <c r="EN326" s="604"/>
      <c r="EO326" s="15"/>
      <c r="EP326" s="15"/>
      <c r="EQ326" s="15"/>
      <c r="ER326" s="15"/>
      <c r="ES326" s="15"/>
      <c r="ET326" s="15"/>
      <c r="EU326" s="15"/>
      <c r="EV326" s="604"/>
      <c r="FR326" s="5"/>
    </row>
    <row r="327">
      <c r="A327" s="603"/>
      <c r="B327" s="603"/>
      <c r="I327" s="479"/>
      <c r="DP327" s="604"/>
      <c r="DQ327" s="604"/>
      <c r="DR327" s="604"/>
      <c r="DS327" s="604"/>
      <c r="DT327" s="604"/>
      <c r="DU327" s="604"/>
      <c r="DV327" s="604"/>
      <c r="DW327" s="604"/>
      <c r="DX327" s="604"/>
      <c r="DY327" s="604"/>
      <c r="DZ327" s="604"/>
      <c r="EA327" s="604"/>
      <c r="EB327" s="604"/>
      <c r="EC327" s="604"/>
      <c r="ED327" s="604"/>
      <c r="EE327" s="604"/>
      <c r="EF327" s="604"/>
      <c r="EG327" s="604"/>
      <c r="EH327" s="604"/>
      <c r="EI327" s="604"/>
      <c r="EJ327" s="604"/>
      <c r="EK327" s="604"/>
      <c r="EL327" s="604"/>
      <c r="EM327" s="604"/>
      <c r="EN327" s="604"/>
      <c r="EO327" s="15"/>
      <c r="EP327" s="15"/>
      <c r="EQ327" s="15"/>
      <c r="ER327" s="15"/>
      <c r="ES327" s="15"/>
      <c r="ET327" s="15"/>
      <c r="EU327" s="15"/>
      <c r="EV327" s="604"/>
      <c r="FR327" s="5"/>
    </row>
    <row r="328">
      <c r="A328" s="603"/>
      <c r="B328" s="603"/>
      <c r="I328" s="479"/>
      <c r="DP328" s="604"/>
      <c r="DQ328" s="604"/>
      <c r="DR328" s="604"/>
      <c r="DS328" s="604"/>
      <c r="DT328" s="604"/>
      <c r="DU328" s="604"/>
      <c r="DV328" s="604"/>
      <c r="DW328" s="604"/>
      <c r="DX328" s="604"/>
      <c r="DY328" s="604"/>
      <c r="DZ328" s="604"/>
      <c r="EA328" s="604"/>
      <c r="EB328" s="604"/>
      <c r="EC328" s="604"/>
      <c r="ED328" s="604"/>
      <c r="EE328" s="604"/>
      <c r="EF328" s="604"/>
      <c r="EG328" s="604"/>
      <c r="EH328" s="604"/>
      <c r="EI328" s="604"/>
      <c r="EJ328" s="604"/>
      <c r="EK328" s="604"/>
      <c r="EL328" s="604"/>
      <c r="EM328" s="604"/>
      <c r="EN328" s="604"/>
      <c r="EO328" s="15"/>
      <c r="EP328" s="15"/>
      <c r="EQ328" s="15"/>
      <c r="ER328" s="15"/>
      <c r="ES328" s="15"/>
      <c r="ET328" s="15"/>
      <c r="EU328" s="15"/>
      <c r="EV328" s="604"/>
      <c r="FR328" s="5"/>
    </row>
    <row r="329">
      <c r="A329" s="603"/>
      <c r="B329" s="603"/>
      <c r="I329" s="479"/>
      <c r="DP329" s="604"/>
      <c r="DQ329" s="604"/>
      <c r="DR329" s="604"/>
      <c r="DS329" s="604"/>
      <c r="DT329" s="604"/>
      <c r="DU329" s="604"/>
      <c r="DV329" s="604"/>
      <c r="DW329" s="604"/>
      <c r="DX329" s="604"/>
      <c r="DY329" s="604"/>
      <c r="DZ329" s="604"/>
      <c r="EA329" s="604"/>
      <c r="EB329" s="604"/>
      <c r="EC329" s="604"/>
      <c r="ED329" s="604"/>
      <c r="EE329" s="604"/>
      <c r="EF329" s="604"/>
      <c r="EG329" s="604"/>
      <c r="EH329" s="604"/>
      <c r="EI329" s="604"/>
      <c r="EJ329" s="604"/>
      <c r="EK329" s="604"/>
      <c r="EL329" s="604"/>
      <c r="EM329" s="604"/>
      <c r="EN329" s="604"/>
      <c r="EO329" s="15"/>
      <c r="EP329" s="15"/>
      <c r="EQ329" s="15"/>
      <c r="ER329" s="15"/>
      <c r="ES329" s="15"/>
      <c r="ET329" s="15"/>
      <c r="EU329" s="15"/>
      <c r="EV329" s="604"/>
      <c r="FR329" s="5"/>
    </row>
    <row r="330">
      <c r="A330" s="603"/>
      <c r="B330" s="603"/>
      <c r="I330" s="479"/>
      <c r="DP330" s="604"/>
      <c r="DQ330" s="604"/>
      <c r="DR330" s="604"/>
      <c r="DS330" s="604"/>
      <c r="DT330" s="604"/>
      <c r="DU330" s="604"/>
      <c r="DV330" s="604"/>
      <c r="DW330" s="604"/>
      <c r="DX330" s="604"/>
      <c r="DY330" s="604"/>
      <c r="DZ330" s="604"/>
      <c r="EA330" s="604"/>
      <c r="EB330" s="604"/>
      <c r="EC330" s="604"/>
      <c r="ED330" s="604"/>
      <c r="EE330" s="604"/>
      <c r="EF330" s="604"/>
      <c r="EG330" s="604"/>
      <c r="EH330" s="604"/>
      <c r="EI330" s="604"/>
      <c r="EJ330" s="604"/>
      <c r="EK330" s="604"/>
      <c r="EL330" s="604"/>
      <c r="EM330" s="604"/>
      <c r="EN330" s="604"/>
      <c r="EO330" s="15"/>
      <c r="EP330" s="15"/>
      <c r="EQ330" s="15"/>
      <c r="ER330" s="15"/>
      <c r="ES330" s="15"/>
      <c r="ET330" s="15"/>
      <c r="EU330" s="15"/>
      <c r="EV330" s="604"/>
      <c r="FR330" s="5"/>
    </row>
    <row r="331">
      <c r="A331" s="603"/>
      <c r="B331" s="603"/>
      <c r="I331" s="479"/>
      <c r="DP331" s="604"/>
      <c r="DQ331" s="604"/>
      <c r="DR331" s="604"/>
      <c r="DS331" s="604"/>
      <c r="DT331" s="604"/>
      <c r="DU331" s="604"/>
      <c r="DV331" s="604"/>
      <c r="DW331" s="604"/>
      <c r="DX331" s="604"/>
      <c r="DY331" s="604"/>
      <c r="DZ331" s="604"/>
      <c r="EA331" s="604"/>
      <c r="EB331" s="604"/>
      <c r="EC331" s="604"/>
      <c r="ED331" s="604"/>
      <c r="EE331" s="604"/>
      <c r="EF331" s="604"/>
      <c r="EG331" s="604"/>
      <c r="EH331" s="604"/>
      <c r="EI331" s="604"/>
      <c r="EJ331" s="604"/>
      <c r="EK331" s="604"/>
      <c r="EL331" s="604"/>
      <c r="EM331" s="604"/>
      <c r="EN331" s="604"/>
      <c r="EO331" s="15"/>
      <c r="EP331" s="15"/>
      <c r="EQ331" s="15"/>
      <c r="ER331" s="15"/>
      <c r="ES331" s="15"/>
      <c r="ET331" s="15"/>
      <c r="EU331" s="15"/>
      <c r="EV331" s="604"/>
      <c r="FR331" s="5"/>
    </row>
    <row r="332">
      <c r="A332" s="603"/>
      <c r="B332" s="603"/>
      <c r="I332" s="479"/>
      <c r="DP332" s="604"/>
      <c r="DQ332" s="604"/>
      <c r="DR332" s="604"/>
      <c r="DS332" s="604"/>
      <c r="DT332" s="604"/>
      <c r="DU332" s="604"/>
      <c r="DV332" s="604"/>
      <c r="DW332" s="604"/>
      <c r="DX332" s="604"/>
      <c r="DY332" s="604"/>
      <c r="DZ332" s="604"/>
      <c r="EA332" s="604"/>
      <c r="EB332" s="604"/>
      <c r="EC332" s="604"/>
      <c r="ED332" s="604"/>
      <c r="EE332" s="604"/>
      <c r="EF332" s="604"/>
      <c r="EG332" s="604"/>
      <c r="EH332" s="604"/>
      <c r="EI332" s="604"/>
      <c r="EJ332" s="604"/>
      <c r="EK332" s="604"/>
      <c r="EL332" s="604"/>
      <c r="EM332" s="604"/>
      <c r="EN332" s="604"/>
      <c r="EO332" s="15"/>
      <c r="EP332" s="15"/>
      <c r="EQ332" s="15"/>
      <c r="ER332" s="15"/>
      <c r="ES332" s="15"/>
      <c r="ET332" s="15"/>
      <c r="EU332" s="15"/>
      <c r="EV332" s="604"/>
      <c r="FR332" s="5"/>
    </row>
    <row r="333">
      <c r="A333" s="603"/>
      <c r="B333" s="603"/>
      <c r="I333" s="479"/>
      <c r="DP333" s="604"/>
      <c r="DQ333" s="604"/>
      <c r="DR333" s="604"/>
      <c r="DS333" s="604"/>
      <c r="DT333" s="604"/>
      <c r="DU333" s="604"/>
      <c r="DV333" s="604"/>
      <c r="DW333" s="604"/>
      <c r="DX333" s="604"/>
      <c r="DY333" s="604"/>
      <c r="DZ333" s="604"/>
      <c r="EA333" s="604"/>
      <c r="EB333" s="604"/>
      <c r="EC333" s="604"/>
      <c r="ED333" s="604"/>
      <c r="EE333" s="604"/>
      <c r="EF333" s="604"/>
      <c r="EG333" s="604"/>
      <c r="EH333" s="604"/>
      <c r="EI333" s="604"/>
      <c r="EJ333" s="604"/>
      <c r="EK333" s="604"/>
      <c r="EL333" s="604"/>
      <c r="EM333" s="604"/>
      <c r="EN333" s="604"/>
      <c r="EO333" s="15"/>
      <c r="EP333" s="15"/>
      <c r="EQ333" s="15"/>
      <c r="ER333" s="15"/>
      <c r="ES333" s="15"/>
      <c r="ET333" s="15"/>
      <c r="EU333" s="15"/>
      <c r="EV333" s="604"/>
      <c r="FR333" s="5"/>
    </row>
    <row r="334">
      <c r="A334" s="603"/>
      <c r="B334" s="603"/>
      <c r="I334" s="479"/>
      <c r="DP334" s="604"/>
      <c r="DQ334" s="604"/>
      <c r="DR334" s="604"/>
      <c r="DS334" s="604"/>
      <c r="DT334" s="604"/>
      <c r="DU334" s="604"/>
      <c r="DV334" s="604"/>
      <c r="DW334" s="604"/>
      <c r="DX334" s="604"/>
      <c r="DY334" s="604"/>
      <c r="DZ334" s="604"/>
      <c r="EA334" s="604"/>
      <c r="EB334" s="604"/>
      <c r="EC334" s="604"/>
      <c r="ED334" s="604"/>
      <c r="EE334" s="604"/>
      <c r="EF334" s="604"/>
      <c r="EG334" s="604"/>
      <c r="EH334" s="604"/>
      <c r="EI334" s="604"/>
      <c r="EJ334" s="604"/>
      <c r="EK334" s="604"/>
      <c r="EL334" s="604"/>
      <c r="EM334" s="604"/>
      <c r="EN334" s="604"/>
      <c r="EO334" s="15"/>
      <c r="EP334" s="15"/>
      <c r="EQ334" s="15"/>
      <c r="ER334" s="15"/>
      <c r="ES334" s="15"/>
      <c r="ET334" s="15"/>
      <c r="EU334" s="15"/>
      <c r="EV334" s="604"/>
      <c r="FR334" s="5"/>
    </row>
    <row r="335">
      <c r="A335" s="603"/>
      <c r="B335" s="603"/>
      <c r="I335" s="479"/>
      <c r="DP335" s="604"/>
      <c r="DQ335" s="604"/>
      <c r="DR335" s="604"/>
      <c r="DS335" s="604"/>
      <c r="DT335" s="604"/>
      <c r="DU335" s="604"/>
      <c r="DV335" s="604"/>
      <c r="DW335" s="604"/>
      <c r="DX335" s="604"/>
      <c r="DY335" s="604"/>
      <c r="DZ335" s="604"/>
      <c r="EA335" s="604"/>
      <c r="EB335" s="604"/>
      <c r="EC335" s="604"/>
      <c r="ED335" s="604"/>
      <c r="EE335" s="604"/>
      <c r="EF335" s="604"/>
      <c r="EG335" s="604"/>
      <c r="EH335" s="604"/>
      <c r="EI335" s="604"/>
      <c r="EJ335" s="604"/>
      <c r="EK335" s="604"/>
      <c r="EL335" s="604"/>
      <c r="EM335" s="604"/>
      <c r="EN335" s="604"/>
      <c r="EO335" s="15"/>
      <c r="EP335" s="15"/>
      <c r="EQ335" s="15"/>
      <c r="ER335" s="15"/>
      <c r="ES335" s="15"/>
      <c r="ET335" s="15"/>
      <c r="EU335" s="15"/>
      <c r="EV335" s="604"/>
      <c r="FR335" s="5"/>
    </row>
    <row r="336">
      <c r="A336" s="603"/>
      <c r="B336" s="603"/>
      <c r="I336" s="479"/>
      <c r="DP336" s="604"/>
      <c r="DQ336" s="604"/>
      <c r="DR336" s="604"/>
      <c r="DS336" s="604"/>
      <c r="DT336" s="604"/>
      <c r="DU336" s="604"/>
      <c r="DV336" s="604"/>
      <c r="DW336" s="604"/>
      <c r="DX336" s="604"/>
      <c r="DY336" s="604"/>
      <c r="DZ336" s="604"/>
      <c r="EA336" s="604"/>
      <c r="EB336" s="604"/>
      <c r="EC336" s="604"/>
      <c r="ED336" s="604"/>
      <c r="EE336" s="604"/>
      <c r="EF336" s="604"/>
      <c r="EG336" s="604"/>
      <c r="EH336" s="604"/>
      <c r="EI336" s="604"/>
      <c r="EJ336" s="604"/>
      <c r="EK336" s="604"/>
      <c r="EL336" s="604"/>
      <c r="EM336" s="604"/>
      <c r="EN336" s="604"/>
      <c r="EO336" s="15"/>
      <c r="EP336" s="15"/>
      <c r="EQ336" s="15"/>
      <c r="ER336" s="15"/>
      <c r="ES336" s="15"/>
      <c r="ET336" s="15"/>
      <c r="EU336" s="15"/>
      <c r="EV336" s="604"/>
      <c r="FR336" s="5"/>
    </row>
    <row r="337">
      <c r="A337" s="603"/>
      <c r="B337" s="603"/>
      <c r="I337" s="479"/>
      <c r="DP337" s="604"/>
      <c r="DQ337" s="604"/>
      <c r="DR337" s="604"/>
      <c r="DS337" s="604"/>
      <c r="DT337" s="604"/>
      <c r="DU337" s="604"/>
      <c r="DV337" s="604"/>
      <c r="DW337" s="604"/>
      <c r="DX337" s="604"/>
      <c r="DY337" s="604"/>
      <c r="DZ337" s="604"/>
      <c r="EA337" s="604"/>
      <c r="EB337" s="604"/>
      <c r="EC337" s="604"/>
      <c r="ED337" s="604"/>
      <c r="EE337" s="604"/>
      <c r="EF337" s="604"/>
      <c r="EG337" s="604"/>
      <c r="EH337" s="604"/>
      <c r="EI337" s="604"/>
      <c r="EJ337" s="604"/>
      <c r="EK337" s="604"/>
      <c r="EL337" s="604"/>
      <c r="EM337" s="604"/>
      <c r="EN337" s="604"/>
      <c r="EO337" s="15"/>
      <c r="EP337" s="15"/>
      <c r="EQ337" s="15"/>
      <c r="ER337" s="15"/>
      <c r="ES337" s="15"/>
      <c r="ET337" s="15"/>
      <c r="EU337" s="15"/>
      <c r="EV337" s="604"/>
      <c r="FR337" s="5"/>
    </row>
    <row r="338">
      <c r="A338" s="603"/>
      <c r="B338" s="603"/>
      <c r="I338" s="479"/>
      <c r="DP338" s="604"/>
      <c r="DQ338" s="604"/>
      <c r="DR338" s="604"/>
      <c r="DS338" s="604"/>
      <c r="DT338" s="604"/>
      <c r="DU338" s="604"/>
      <c r="DV338" s="604"/>
      <c r="DW338" s="604"/>
      <c r="DX338" s="604"/>
      <c r="DY338" s="604"/>
      <c r="DZ338" s="604"/>
      <c r="EA338" s="604"/>
      <c r="EB338" s="604"/>
      <c r="EC338" s="604"/>
      <c r="ED338" s="604"/>
      <c r="EE338" s="604"/>
      <c r="EF338" s="604"/>
      <c r="EG338" s="604"/>
      <c r="EH338" s="604"/>
      <c r="EI338" s="604"/>
      <c r="EJ338" s="604"/>
      <c r="EK338" s="604"/>
      <c r="EL338" s="604"/>
      <c r="EM338" s="604"/>
      <c r="EN338" s="604"/>
      <c r="EO338" s="15"/>
      <c r="EP338" s="15"/>
      <c r="EQ338" s="15"/>
      <c r="ER338" s="15"/>
      <c r="ES338" s="15"/>
      <c r="ET338" s="15"/>
      <c r="EU338" s="15"/>
      <c r="EV338" s="604"/>
      <c r="FR338" s="5"/>
    </row>
    <row r="339">
      <c r="A339" s="603"/>
      <c r="B339" s="603"/>
      <c r="I339" s="479"/>
      <c r="DP339" s="604"/>
      <c r="DQ339" s="604"/>
      <c r="DR339" s="604"/>
      <c r="DS339" s="604"/>
      <c r="DT339" s="604"/>
      <c r="DU339" s="604"/>
      <c r="DV339" s="604"/>
      <c r="DW339" s="604"/>
      <c r="DX339" s="604"/>
      <c r="DY339" s="604"/>
      <c r="DZ339" s="604"/>
      <c r="EA339" s="604"/>
      <c r="EB339" s="604"/>
      <c r="EC339" s="604"/>
      <c r="ED339" s="604"/>
      <c r="EE339" s="604"/>
      <c r="EF339" s="604"/>
      <c r="EG339" s="604"/>
      <c r="EH339" s="604"/>
      <c r="EI339" s="604"/>
      <c r="EJ339" s="604"/>
      <c r="EK339" s="604"/>
      <c r="EL339" s="604"/>
      <c r="EM339" s="604"/>
      <c r="EN339" s="604"/>
      <c r="EO339" s="15"/>
      <c r="EP339" s="15"/>
      <c r="EQ339" s="15"/>
      <c r="ER339" s="15"/>
      <c r="ES339" s="15"/>
      <c r="ET339" s="15"/>
      <c r="EU339" s="15"/>
      <c r="EV339" s="604"/>
      <c r="FR339" s="5"/>
    </row>
    <row r="340">
      <c r="A340" s="603"/>
      <c r="B340" s="603"/>
      <c r="I340" s="479"/>
      <c r="DP340" s="604"/>
      <c r="DQ340" s="604"/>
      <c r="DR340" s="604"/>
      <c r="DS340" s="604"/>
      <c r="DT340" s="604"/>
      <c r="DU340" s="604"/>
      <c r="DV340" s="604"/>
      <c r="DW340" s="604"/>
      <c r="DX340" s="604"/>
      <c r="DY340" s="604"/>
      <c r="DZ340" s="604"/>
      <c r="EA340" s="604"/>
      <c r="EB340" s="604"/>
      <c r="EC340" s="604"/>
      <c r="ED340" s="604"/>
      <c r="EE340" s="604"/>
      <c r="EF340" s="604"/>
      <c r="EG340" s="604"/>
      <c r="EH340" s="604"/>
      <c r="EI340" s="604"/>
      <c r="EJ340" s="604"/>
      <c r="EK340" s="604"/>
      <c r="EL340" s="604"/>
      <c r="EM340" s="604"/>
      <c r="EN340" s="604"/>
      <c r="EO340" s="15"/>
      <c r="EP340" s="15"/>
      <c r="EQ340" s="15"/>
      <c r="ER340" s="15"/>
      <c r="ES340" s="15"/>
      <c r="ET340" s="15"/>
      <c r="EU340" s="15"/>
      <c r="EV340" s="604"/>
      <c r="FR340" s="5"/>
    </row>
    <row r="341">
      <c r="A341" s="603"/>
      <c r="B341" s="603"/>
      <c r="I341" s="479"/>
      <c r="DP341" s="604"/>
      <c r="DQ341" s="604"/>
      <c r="DR341" s="604"/>
      <c r="DS341" s="604"/>
      <c r="DT341" s="604"/>
      <c r="DU341" s="604"/>
      <c r="DV341" s="604"/>
      <c r="DW341" s="604"/>
      <c r="DX341" s="604"/>
      <c r="DY341" s="604"/>
      <c r="DZ341" s="604"/>
      <c r="EA341" s="604"/>
      <c r="EB341" s="604"/>
      <c r="EC341" s="604"/>
      <c r="ED341" s="604"/>
      <c r="EE341" s="604"/>
      <c r="EF341" s="604"/>
      <c r="EG341" s="604"/>
      <c r="EH341" s="604"/>
      <c r="EI341" s="604"/>
      <c r="EJ341" s="604"/>
      <c r="EK341" s="604"/>
      <c r="EL341" s="604"/>
      <c r="EM341" s="604"/>
      <c r="EN341" s="604"/>
      <c r="EO341" s="15"/>
      <c r="EP341" s="15"/>
      <c r="EQ341" s="15"/>
      <c r="ER341" s="15"/>
      <c r="ES341" s="15"/>
      <c r="ET341" s="15"/>
      <c r="EU341" s="15"/>
      <c r="EV341" s="604"/>
      <c r="FR341" s="5"/>
    </row>
    <row r="342">
      <c r="A342" s="603"/>
      <c r="B342" s="603"/>
      <c r="I342" s="479"/>
      <c r="DP342" s="604"/>
      <c r="DQ342" s="604"/>
      <c r="DR342" s="604"/>
      <c r="DS342" s="604"/>
      <c r="DT342" s="604"/>
      <c r="DU342" s="604"/>
      <c r="DV342" s="604"/>
      <c r="DW342" s="604"/>
      <c r="DX342" s="604"/>
      <c r="DY342" s="604"/>
      <c r="DZ342" s="604"/>
      <c r="EA342" s="604"/>
      <c r="EB342" s="604"/>
      <c r="EC342" s="604"/>
      <c r="ED342" s="604"/>
      <c r="EE342" s="604"/>
      <c r="EF342" s="604"/>
      <c r="EG342" s="604"/>
      <c r="EH342" s="604"/>
      <c r="EI342" s="604"/>
      <c r="EJ342" s="604"/>
      <c r="EK342" s="604"/>
      <c r="EL342" s="604"/>
      <c r="EM342" s="604"/>
      <c r="EN342" s="604"/>
      <c r="EO342" s="15"/>
      <c r="EP342" s="15"/>
      <c r="EQ342" s="15"/>
      <c r="ER342" s="15"/>
      <c r="ES342" s="15"/>
      <c r="ET342" s="15"/>
      <c r="EU342" s="15"/>
      <c r="EV342" s="604"/>
      <c r="FR342" s="5"/>
    </row>
    <row r="343">
      <c r="A343" s="603"/>
      <c r="B343" s="603"/>
      <c r="I343" s="479"/>
      <c r="DP343" s="604"/>
      <c r="DQ343" s="604"/>
      <c r="DR343" s="604"/>
      <c r="DS343" s="604"/>
      <c r="DT343" s="604"/>
      <c r="DU343" s="604"/>
      <c r="DV343" s="604"/>
      <c r="DW343" s="604"/>
      <c r="DX343" s="604"/>
      <c r="DY343" s="604"/>
      <c r="DZ343" s="604"/>
      <c r="EA343" s="604"/>
      <c r="EB343" s="604"/>
      <c r="EC343" s="604"/>
      <c r="ED343" s="604"/>
      <c r="EE343" s="604"/>
      <c r="EF343" s="604"/>
      <c r="EG343" s="604"/>
      <c r="EH343" s="604"/>
      <c r="EI343" s="604"/>
      <c r="EJ343" s="604"/>
      <c r="EK343" s="604"/>
      <c r="EL343" s="604"/>
      <c r="EM343" s="604"/>
      <c r="EN343" s="604"/>
      <c r="EO343" s="15"/>
      <c r="EP343" s="15"/>
      <c r="EQ343" s="15"/>
      <c r="ER343" s="15"/>
      <c r="ES343" s="15"/>
      <c r="ET343" s="15"/>
      <c r="EU343" s="15"/>
      <c r="EV343" s="604"/>
      <c r="FR343" s="5"/>
    </row>
    <row r="344">
      <c r="A344" s="603"/>
      <c r="B344" s="603"/>
      <c r="I344" s="479"/>
      <c r="DP344" s="604"/>
      <c r="DQ344" s="604"/>
      <c r="DR344" s="604"/>
      <c r="DS344" s="604"/>
      <c r="DT344" s="604"/>
      <c r="DU344" s="604"/>
      <c r="DV344" s="604"/>
      <c r="DW344" s="604"/>
      <c r="DX344" s="604"/>
      <c r="DY344" s="604"/>
      <c r="DZ344" s="604"/>
      <c r="EA344" s="604"/>
      <c r="EB344" s="604"/>
      <c r="EC344" s="604"/>
      <c r="ED344" s="604"/>
      <c r="EE344" s="604"/>
      <c r="EF344" s="604"/>
      <c r="EG344" s="604"/>
      <c r="EH344" s="604"/>
      <c r="EI344" s="604"/>
      <c r="EJ344" s="604"/>
      <c r="EK344" s="604"/>
      <c r="EL344" s="604"/>
      <c r="EM344" s="604"/>
      <c r="EN344" s="604"/>
      <c r="EO344" s="15"/>
      <c r="EP344" s="15"/>
      <c r="EQ344" s="15"/>
      <c r="ER344" s="15"/>
      <c r="ES344" s="15"/>
      <c r="ET344" s="15"/>
      <c r="EU344" s="15"/>
      <c r="EV344" s="604"/>
      <c r="FR344" s="5"/>
    </row>
    <row r="345">
      <c r="A345" s="603"/>
      <c r="B345" s="603"/>
      <c r="I345" s="479"/>
      <c r="DP345" s="604"/>
      <c r="DQ345" s="604"/>
      <c r="DR345" s="604"/>
      <c r="DS345" s="604"/>
      <c r="DT345" s="604"/>
      <c r="DU345" s="604"/>
      <c r="DV345" s="604"/>
      <c r="DW345" s="604"/>
      <c r="DX345" s="604"/>
      <c r="DY345" s="604"/>
      <c r="DZ345" s="604"/>
      <c r="EA345" s="604"/>
      <c r="EB345" s="604"/>
      <c r="EC345" s="604"/>
      <c r="ED345" s="604"/>
      <c r="EE345" s="604"/>
      <c r="EF345" s="604"/>
      <c r="EG345" s="604"/>
      <c r="EH345" s="604"/>
      <c r="EI345" s="604"/>
      <c r="EJ345" s="604"/>
      <c r="EK345" s="604"/>
      <c r="EL345" s="604"/>
      <c r="EM345" s="604"/>
      <c r="EN345" s="604"/>
      <c r="EO345" s="15"/>
      <c r="EP345" s="15"/>
      <c r="EQ345" s="15"/>
      <c r="ER345" s="15"/>
      <c r="ES345" s="15"/>
      <c r="ET345" s="15"/>
      <c r="EU345" s="15"/>
      <c r="EV345" s="604"/>
      <c r="FR345" s="5"/>
    </row>
    <row r="346">
      <c r="A346" s="603"/>
      <c r="B346" s="603"/>
      <c r="I346" s="479"/>
      <c r="DP346" s="604"/>
      <c r="DQ346" s="604"/>
      <c r="DR346" s="604"/>
      <c r="DS346" s="604"/>
      <c r="DT346" s="604"/>
      <c r="DU346" s="604"/>
      <c r="DV346" s="604"/>
      <c r="DW346" s="604"/>
      <c r="DX346" s="604"/>
      <c r="DY346" s="604"/>
      <c r="DZ346" s="604"/>
      <c r="EA346" s="604"/>
      <c r="EB346" s="604"/>
      <c r="EC346" s="604"/>
      <c r="ED346" s="604"/>
      <c r="EE346" s="604"/>
      <c r="EF346" s="604"/>
      <c r="EG346" s="604"/>
      <c r="EH346" s="604"/>
      <c r="EI346" s="604"/>
      <c r="EJ346" s="604"/>
      <c r="EK346" s="604"/>
      <c r="EL346" s="604"/>
      <c r="EM346" s="604"/>
      <c r="EN346" s="604"/>
      <c r="EO346" s="15"/>
      <c r="EP346" s="15"/>
      <c r="EQ346" s="15"/>
      <c r="ER346" s="15"/>
      <c r="ES346" s="15"/>
      <c r="ET346" s="15"/>
      <c r="EU346" s="15"/>
      <c r="EV346" s="604"/>
      <c r="FR346" s="5"/>
    </row>
    <row r="347">
      <c r="A347" s="603"/>
      <c r="B347" s="603"/>
      <c r="I347" s="479"/>
      <c r="DP347" s="604"/>
      <c r="DQ347" s="604"/>
      <c r="DR347" s="604"/>
      <c r="DS347" s="604"/>
      <c r="DT347" s="604"/>
      <c r="DU347" s="604"/>
      <c r="DV347" s="604"/>
      <c r="DW347" s="604"/>
      <c r="DX347" s="604"/>
      <c r="DY347" s="604"/>
      <c r="DZ347" s="604"/>
      <c r="EA347" s="604"/>
      <c r="EB347" s="604"/>
      <c r="EC347" s="604"/>
      <c r="ED347" s="604"/>
      <c r="EE347" s="604"/>
      <c r="EF347" s="604"/>
      <c r="EG347" s="604"/>
      <c r="EH347" s="604"/>
      <c r="EI347" s="604"/>
      <c r="EJ347" s="604"/>
      <c r="EK347" s="604"/>
      <c r="EL347" s="604"/>
      <c r="EM347" s="604"/>
      <c r="EN347" s="604"/>
      <c r="EO347" s="15"/>
      <c r="EP347" s="15"/>
      <c r="EQ347" s="15"/>
      <c r="ER347" s="15"/>
      <c r="ES347" s="15"/>
      <c r="ET347" s="15"/>
      <c r="EU347" s="15"/>
      <c r="EV347" s="604"/>
      <c r="FR347" s="5"/>
    </row>
    <row r="348">
      <c r="A348" s="603"/>
      <c r="B348" s="603"/>
      <c r="I348" s="479"/>
      <c r="DP348" s="604"/>
      <c r="DQ348" s="604"/>
      <c r="DR348" s="604"/>
      <c r="DS348" s="604"/>
      <c r="DT348" s="604"/>
      <c r="DU348" s="604"/>
      <c r="DV348" s="604"/>
      <c r="DW348" s="604"/>
      <c r="DX348" s="604"/>
      <c r="DY348" s="604"/>
      <c r="DZ348" s="604"/>
      <c r="EA348" s="604"/>
      <c r="EB348" s="604"/>
      <c r="EC348" s="604"/>
      <c r="ED348" s="604"/>
      <c r="EE348" s="604"/>
      <c r="EF348" s="604"/>
      <c r="EG348" s="604"/>
      <c r="EH348" s="604"/>
      <c r="EI348" s="604"/>
      <c r="EJ348" s="604"/>
      <c r="EK348" s="604"/>
      <c r="EL348" s="604"/>
      <c r="EM348" s="604"/>
      <c r="EN348" s="604"/>
      <c r="EO348" s="15"/>
      <c r="EP348" s="15"/>
      <c r="EQ348" s="15"/>
      <c r="ER348" s="15"/>
      <c r="ES348" s="15"/>
      <c r="ET348" s="15"/>
      <c r="EU348" s="15"/>
      <c r="EV348" s="604"/>
      <c r="FR348" s="5"/>
    </row>
    <row r="349">
      <c r="A349" s="603"/>
      <c r="B349" s="603"/>
      <c r="I349" s="479"/>
      <c r="DP349" s="604"/>
      <c r="DQ349" s="604"/>
      <c r="DR349" s="604"/>
      <c r="DS349" s="604"/>
      <c r="DT349" s="604"/>
      <c r="DU349" s="604"/>
      <c r="DV349" s="604"/>
      <c r="DW349" s="604"/>
      <c r="DX349" s="604"/>
      <c r="DY349" s="604"/>
      <c r="DZ349" s="604"/>
      <c r="EA349" s="604"/>
      <c r="EB349" s="604"/>
      <c r="EC349" s="604"/>
      <c r="ED349" s="604"/>
      <c r="EE349" s="604"/>
      <c r="EF349" s="604"/>
      <c r="EG349" s="604"/>
      <c r="EH349" s="604"/>
      <c r="EI349" s="604"/>
      <c r="EJ349" s="604"/>
      <c r="EK349" s="604"/>
      <c r="EL349" s="604"/>
      <c r="EM349" s="604"/>
      <c r="EN349" s="604"/>
      <c r="EO349" s="15"/>
      <c r="EP349" s="15"/>
      <c r="EQ349" s="15"/>
      <c r="ER349" s="15"/>
      <c r="ES349" s="15"/>
      <c r="ET349" s="15"/>
      <c r="EU349" s="15"/>
      <c r="EV349" s="604"/>
      <c r="FR349" s="5"/>
    </row>
    <row r="350">
      <c r="A350" s="603"/>
      <c r="B350" s="603"/>
      <c r="I350" s="479"/>
      <c r="DP350" s="604"/>
      <c r="DQ350" s="604"/>
      <c r="DR350" s="604"/>
      <c r="DS350" s="604"/>
      <c r="DT350" s="604"/>
      <c r="DU350" s="604"/>
      <c r="DV350" s="604"/>
      <c r="DW350" s="604"/>
      <c r="DX350" s="604"/>
      <c r="DY350" s="604"/>
      <c r="DZ350" s="604"/>
      <c r="EA350" s="604"/>
      <c r="EB350" s="604"/>
      <c r="EC350" s="604"/>
      <c r="ED350" s="604"/>
      <c r="EE350" s="604"/>
      <c r="EF350" s="604"/>
      <c r="EG350" s="604"/>
      <c r="EH350" s="604"/>
      <c r="EI350" s="604"/>
      <c r="EJ350" s="604"/>
      <c r="EK350" s="604"/>
      <c r="EL350" s="604"/>
      <c r="EM350" s="604"/>
      <c r="EN350" s="604"/>
      <c r="EO350" s="15"/>
      <c r="EP350" s="15"/>
      <c r="EQ350" s="15"/>
      <c r="ER350" s="15"/>
      <c r="ES350" s="15"/>
      <c r="ET350" s="15"/>
      <c r="EU350" s="15"/>
      <c r="EV350" s="604"/>
      <c r="FR350" s="5"/>
    </row>
    <row r="351">
      <c r="A351" s="603"/>
      <c r="B351" s="603"/>
      <c r="I351" s="479"/>
      <c r="DP351" s="604"/>
      <c r="DQ351" s="604"/>
      <c r="DR351" s="604"/>
      <c r="DS351" s="604"/>
      <c r="DT351" s="604"/>
      <c r="DU351" s="604"/>
      <c r="DV351" s="604"/>
      <c r="DW351" s="604"/>
      <c r="DX351" s="604"/>
      <c r="DY351" s="604"/>
      <c r="DZ351" s="604"/>
      <c r="EA351" s="604"/>
      <c r="EB351" s="604"/>
      <c r="EC351" s="604"/>
      <c r="ED351" s="604"/>
      <c r="EE351" s="604"/>
      <c r="EF351" s="604"/>
      <c r="EG351" s="604"/>
      <c r="EH351" s="604"/>
      <c r="EI351" s="604"/>
      <c r="EJ351" s="604"/>
      <c r="EK351" s="604"/>
      <c r="EL351" s="604"/>
      <c r="EM351" s="604"/>
      <c r="EN351" s="604"/>
      <c r="EO351" s="15"/>
      <c r="EP351" s="15"/>
      <c r="EQ351" s="15"/>
      <c r="ER351" s="15"/>
      <c r="ES351" s="15"/>
      <c r="ET351" s="15"/>
      <c r="EU351" s="15"/>
      <c r="EV351" s="604"/>
      <c r="FR351" s="5"/>
    </row>
    <row r="352">
      <c r="A352" s="603"/>
      <c r="B352" s="603"/>
      <c r="I352" s="479"/>
      <c r="DP352" s="604"/>
      <c r="DQ352" s="604"/>
      <c r="DR352" s="604"/>
      <c r="DS352" s="604"/>
      <c r="DT352" s="604"/>
      <c r="DU352" s="604"/>
      <c r="DV352" s="604"/>
      <c r="DW352" s="604"/>
      <c r="DX352" s="604"/>
      <c r="DY352" s="604"/>
      <c r="DZ352" s="604"/>
      <c r="EA352" s="604"/>
      <c r="EB352" s="604"/>
      <c r="EC352" s="604"/>
      <c r="ED352" s="604"/>
      <c r="EE352" s="604"/>
      <c r="EF352" s="604"/>
      <c r="EG352" s="604"/>
      <c r="EH352" s="604"/>
      <c r="EI352" s="604"/>
      <c r="EJ352" s="604"/>
      <c r="EK352" s="604"/>
      <c r="EL352" s="604"/>
      <c r="EM352" s="604"/>
      <c r="EN352" s="604"/>
      <c r="EO352" s="15"/>
      <c r="EP352" s="15"/>
      <c r="EQ352" s="15"/>
      <c r="ER352" s="15"/>
      <c r="ES352" s="15"/>
      <c r="ET352" s="15"/>
      <c r="EU352" s="15"/>
      <c r="EV352" s="604"/>
      <c r="FR352" s="5"/>
    </row>
    <row r="353">
      <c r="A353" s="603"/>
      <c r="B353" s="603"/>
      <c r="I353" s="479"/>
      <c r="DP353" s="604"/>
      <c r="DQ353" s="604"/>
      <c r="DR353" s="604"/>
      <c r="DS353" s="604"/>
      <c r="DT353" s="604"/>
      <c r="DU353" s="604"/>
      <c r="DV353" s="604"/>
      <c r="DW353" s="604"/>
      <c r="DX353" s="604"/>
      <c r="DY353" s="604"/>
      <c r="DZ353" s="604"/>
      <c r="EA353" s="604"/>
      <c r="EB353" s="604"/>
      <c r="EC353" s="604"/>
      <c r="ED353" s="604"/>
      <c r="EE353" s="604"/>
      <c r="EF353" s="604"/>
      <c r="EG353" s="604"/>
      <c r="EH353" s="604"/>
      <c r="EI353" s="604"/>
      <c r="EJ353" s="604"/>
      <c r="EK353" s="604"/>
      <c r="EL353" s="604"/>
      <c r="EM353" s="604"/>
      <c r="EN353" s="604"/>
      <c r="EO353" s="15"/>
      <c r="EP353" s="15"/>
      <c r="EQ353" s="15"/>
      <c r="ER353" s="15"/>
      <c r="ES353" s="15"/>
      <c r="ET353" s="15"/>
      <c r="EU353" s="15"/>
      <c r="EV353" s="604"/>
      <c r="FR353" s="5"/>
    </row>
    <row r="354">
      <c r="A354" s="603"/>
      <c r="B354" s="603"/>
      <c r="I354" s="479"/>
      <c r="DP354" s="604"/>
      <c r="DQ354" s="604"/>
      <c r="DR354" s="604"/>
      <c r="DS354" s="604"/>
      <c r="DT354" s="604"/>
      <c r="DU354" s="604"/>
      <c r="DV354" s="604"/>
      <c r="DW354" s="604"/>
      <c r="DX354" s="604"/>
      <c r="DY354" s="604"/>
      <c r="DZ354" s="604"/>
      <c r="EA354" s="604"/>
      <c r="EB354" s="604"/>
      <c r="EC354" s="604"/>
      <c r="ED354" s="604"/>
      <c r="EE354" s="604"/>
      <c r="EF354" s="604"/>
      <c r="EG354" s="604"/>
      <c r="EH354" s="604"/>
      <c r="EI354" s="604"/>
      <c r="EJ354" s="604"/>
      <c r="EK354" s="604"/>
      <c r="EL354" s="604"/>
      <c r="EM354" s="604"/>
      <c r="EN354" s="604"/>
      <c r="EO354" s="15"/>
      <c r="EP354" s="15"/>
      <c r="EQ354" s="15"/>
      <c r="ER354" s="15"/>
      <c r="ES354" s="15"/>
      <c r="ET354" s="15"/>
      <c r="EU354" s="15"/>
      <c r="EV354" s="604"/>
      <c r="FR354" s="5"/>
    </row>
    <row r="355">
      <c r="A355" s="603"/>
      <c r="B355" s="603"/>
      <c r="I355" s="479"/>
      <c r="DP355" s="604"/>
      <c r="DQ355" s="604"/>
      <c r="DR355" s="604"/>
      <c r="DS355" s="604"/>
      <c r="DT355" s="604"/>
      <c r="DU355" s="604"/>
      <c r="DV355" s="604"/>
      <c r="DW355" s="604"/>
      <c r="DX355" s="604"/>
      <c r="DY355" s="604"/>
      <c r="DZ355" s="604"/>
      <c r="EA355" s="604"/>
      <c r="EB355" s="604"/>
      <c r="EC355" s="604"/>
      <c r="ED355" s="604"/>
      <c r="EE355" s="604"/>
      <c r="EF355" s="604"/>
      <c r="EG355" s="604"/>
      <c r="EH355" s="604"/>
      <c r="EI355" s="604"/>
      <c r="EJ355" s="604"/>
      <c r="EK355" s="604"/>
      <c r="EL355" s="604"/>
      <c r="EM355" s="604"/>
      <c r="EN355" s="604"/>
      <c r="EO355" s="15"/>
      <c r="EP355" s="15"/>
      <c r="EQ355" s="15"/>
      <c r="ER355" s="15"/>
      <c r="ES355" s="15"/>
      <c r="ET355" s="15"/>
      <c r="EU355" s="15"/>
      <c r="EV355" s="604"/>
      <c r="FR355" s="5"/>
    </row>
    <row r="356">
      <c r="A356" s="603"/>
      <c r="B356" s="603"/>
      <c r="I356" s="479"/>
      <c r="DP356" s="604"/>
      <c r="DQ356" s="604"/>
      <c r="DR356" s="604"/>
      <c r="DS356" s="604"/>
      <c r="DT356" s="604"/>
      <c r="DU356" s="604"/>
      <c r="DV356" s="604"/>
      <c r="DW356" s="604"/>
      <c r="DX356" s="604"/>
      <c r="DY356" s="604"/>
      <c r="DZ356" s="604"/>
      <c r="EA356" s="604"/>
      <c r="EB356" s="604"/>
      <c r="EC356" s="604"/>
      <c r="ED356" s="604"/>
      <c r="EE356" s="604"/>
      <c r="EF356" s="604"/>
      <c r="EG356" s="604"/>
      <c r="EH356" s="604"/>
      <c r="EI356" s="604"/>
      <c r="EJ356" s="604"/>
      <c r="EK356" s="604"/>
      <c r="EL356" s="604"/>
      <c r="EM356" s="604"/>
      <c r="EN356" s="604"/>
      <c r="EO356" s="15"/>
      <c r="EP356" s="15"/>
      <c r="EQ356" s="15"/>
      <c r="ER356" s="15"/>
      <c r="ES356" s="15"/>
      <c r="ET356" s="15"/>
      <c r="EU356" s="15"/>
      <c r="EV356" s="604"/>
      <c r="FR356" s="5"/>
    </row>
    <row r="357">
      <c r="A357" s="603"/>
      <c r="B357" s="603"/>
      <c r="I357" s="479"/>
      <c r="DP357" s="604"/>
      <c r="DQ357" s="604"/>
      <c r="DR357" s="604"/>
      <c r="DS357" s="604"/>
      <c r="DT357" s="604"/>
      <c r="DU357" s="604"/>
      <c r="DV357" s="604"/>
      <c r="DW357" s="604"/>
      <c r="DX357" s="604"/>
      <c r="DY357" s="604"/>
      <c r="DZ357" s="604"/>
      <c r="EA357" s="604"/>
      <c r="EB357" s="604"/>
      <c r="EC357" s="604"/>
      <c r="ED357" s="604"/>
      <c r="EE357" s="604"/>
      <c r="EF357" s="604"/>
      <c r="EG357" s="604"/>
      <c r="EH357" s="604"/>
      <c r="EI357" s="604"/>
      <c r="EJ357" s="604"/>
      <c r="EK357" s="604"/>
      <c r="EL357" s="604"/>
      <c r="EM357" s="604"/>
      <c r="EN357" s="604"/>
      <c r="EO357" s="15"/>
      <c r="EP357" s="15"/>
      <c r="EQ357" s="15"/>
      <c r="ER357" s="15"/>
      <c r="ES357" s="15"/>
      <c r="ET357" s="15"/>
      <c r="EU357" s="15"/>
      <c r="EV357" s="604"/>
      <c r="FR357" s="5"/>
    </row>
    <row r="358">
      <c r="A358" s="603"/>
      <c r="B358" s="603"/>
      <c r="I358" s="479"/>
      <c r="DP358" s="604"/>
      <c r="DQ358" s="604"/>
      <c r="DR358" s="604"/>
      <c r="DS358" s="604"/>
      <c r="DT358" s="604"/>
      <c r="DU358" s="604"/>
      <c r="DV358" s="604"/>
      <c r="DW358" s="604"/>
      <c r="DX358" s="604"/>
      <c r="DY358" s="604"/>
      <c r="DZ358" s="604"/>
      <c r="EA358" s="604"/>
      <c r="EB358" s="604"/>
      <c r="EC358" s="604"/>
      <c r="ED358" s="604"/>
      <c r="EE358" s="604"/>
      <c r="EF358" s="604"/>
      <c r="EG358" s="604"/>
      <c r="EH358" s="604"/>
      <c r="EI358" s="604"/>
      <c r="EJ358" s="604"/>
      <c r="EK358" s="604"/>
      <c r="EL358" s="604"/>
      <c r="EM358" s="604"/>
      <c r="EN358" s="604"/>
      <c r="EO358" s="15"/>
      <c r="EP358" s="15"/>
      <c r="EQ358" s="15"/>
      <c r="ER358" s="15"/>
      <c r="ES358" s="15"/>
      <c r="ET358" s="15"/>
      <c r="EU358" s="15"/>
      <c r="EV358" s="604"/>
      <c r="FR358" s="5"/>
    </row>
    <row r="359">
      <c r="A359" s="603"/>
      <c r="B359" s="603"/>
      <c r="I359" s="479"/>
      <c r="DP359" s="604"/>
      <c r="DQ359" s="604"/>
      <c r="DR359" s="604"/>
      <c r="DS359" s="604"/>
      <c r="DT359" s="604"/>
      <c r="DU359" s="604"/>
      <c r="DV359" s="604"/>
      <c r="DW359" s="604"/>
      <c r="DX359" s="604"/>
      <c r="DY359" s="604"/>
      <c r="DZ359" s="604"/>
      <c r="EA359" s="604"/>
      <c r="EB359" s="604"/>
      <c r="EC359" s="604"/>
      <c r="ED359" s="604"/>
      <c r="EE359" s="604"/>
      <c r="EF359" s="604"/>
      <c r="EG359" s="604"/>
      <c r="EH359" s="604"/>
      <c r="EI359" s="604"/>
      <c r="EJ359" s="604"/>
      <c r="EK359" s="604"/>
      <c r="EL359" s="604"/>
      <c r="EM359" s="604"/>
      <c r="EN359" s="604"/>
      <c r="EO359" s="15"/>
      <c r="EP359" s="15"/>
      <c r="EQ359" s="15"/>
      <c r="ER359" s="15"/>
      <c r="ES359" s="15"/>
      <c r="ET359" s="15"/>
      <c r="EU359" s="15"/>
      <c r="EV359" s="604"/>
      <c r="FR359" s="5"/>
    </row>
    <row r="360">
      <c r="A360" s="603"/>
      <c r="B360" s="603"/>
      <c r="I360" s="479"/>
      <c r="DP360" s="604"/>
      <c r="DQ360" s="604"/>
      <c r="DR360" s="604"/>
      <c r="DS360" s="604"/>
      <c r="DT360" s="604"/>
      <c r="DU360" s="604"/>
      <c r="DV360" s="604"/>
      <c r="DW360" s="604"/>
      <c r="DX360" s="604"/>
      <c r="DY360" s="604"/>
      <c r="DZ360" s="604"/>
      <c r="EA360" s="604"/>
      <c r="EB360" s="604"/>
      <c r="EC360" s="604"/>
      <c r="ED360" s="604"/>
      <c r="EE360" s="604"/>
      <c r="EF360" s="604"/>
      <c r="EG360" s="604"/>
      <c r="EH360" s="604"/>
      <c r="EI360" s="604"/>
      <c r="EJ360" s="604"/>
      <c r="EK360" s="604"/>
      <c r="EL360" s="604"/>
      <c r="EM360" s="604"/>
      <c r="EN360" s="604"/>
      <c r="EO360" s="15"/>
      <c r="EP360" s="15"/>
      <c r="EQ360" s="15"/>
      <c r="ER360" s="15"/>
      <c r="ES360" s="15"/>
      <c r="ET360" s="15"/>
      <c r="EU360" s="15"/>
      <c r="EV360" s="604"/>
      <c r="FR360" s="5"/>
    </row>
    <row r="361">
      <c r="A361" s="603"/>
      <c r="B361" s="603"/>
      <c r="I361" s="479"/>
      <c r="DP361" s="604"/>
      <c r="DQ361" s="604"/>
      <c r="DR361" s="604"/>
      <c r="DS361" s="604"/>
      <c r="DT361" s="604"/>
      <c r="DU361" s="604"/>
      <c r="DV361" s="604"/>
      <c r="DW361" s="604"/>
      <c r="DX361" s="604"/>
      <c r="DY361" s="604"/>
      <c r="DZ361" s="604"/>
      <c r="EA361" s="604"/>
      <c r="EB361" s="604"/>
      <c r="EC361" s="604"/>
      <c r="ED361" s="604"/>
      <c r="EE361" s="604"/>
      <c r="EF361" s="604"/>
      <c r="EG361" s="604"/>
      <c r="EH361" s="604"/>
      <c r="EI361" s="604"/>
      <c r="EJ361" s="604"/>
      <c r="EK361" s="604"/>
      <c r="EL361" s="604"/>
      <c r="EM361" s="604"/>
      <c r="EN361" s="604"/>
      <c r="EO361" s="15"/>
      <c r="EP361" s="15"/>
      <c r="EQ361" s="15"/>
      <c r="ER361" s="15"/>
      <c r="ES361" s="15"/>
      <c r="ET361" s="15"/>
      <c r="EU361" s="15"/>
      <c r="EV361" s="604"/>
      <c r="FR361" s="5"/>
    </row>
    <row r="362">
      <c r="A362" s="603"/>
      <c r="B362" s="603"/>
      <c r="I362" s="479"/>
      <c r="DP362" s="604"/>
      <c r="DQ362" s="604"/>
      <c r="DR362" s="604"/>
      <c r="DS362" s="604"/>
      <c r="DT362" s="604"/>
      <c r="DU362" s="604"/>
      <c r="DV362" s="604"/>
      <c r="DW362" s="604"/>
      <c r="DX362" s="604"/>
      <c r="DY362" s="604"/>
      <c r="DZ362" s="604"/>
      <c r="EA362" s="604"/>
      <c r="EB362" s="604"/>
      <c r="EC362" s="604"/>
      <c r="ED362" s="604"/>
      <c r="EE362" s="604"/>
      <c r="EF362" s="604"/>
      <c r="EG362" s="604"/>
      <c r="EH362" s="604"/>
      <c r="EI362" s="604"/>
      <c r="EJ362" s="604"/>
      <c r="EK362" s="604"/>
      <c r="EL362" s="604"/>
      <c r="EM362" s="604"/>
      <c r="EN362" s="604"/>
      <c r="EO362" s="15"/>
      <c r="EP362" s="15"/>
      <c r="EQ362" s="15"/>
      <c r="ER362" s="15"/>
      <c r="ES362" s="15"/>
      <c r="ET362" s="15"/>
      <c r="EU362" s="15"/>
      <c r="EV362" s="604"/>
      <c r="FR362" s="5"/>
    </row>
    <row r="363">
      <c r="A363" s="603"/>
      <c r="B363" s="603"/>
      <c r="I363" s="479"/>
      <c r="DP363" s="604"/>
      <c r="DQ363" s="604"/>
      <c r="DR363" s="604"/>
      <c r="DS363" s="604"/>
      <c r="DT363" s="604"/>
      <c r="DU363" s="604"/>
      <c r="DV363" s="604"/>
      <c r="DW363" s="604"/>
      <c r="DX363" s="604"/>
      <c r="DY363" s="604"/>
      <c r="DZ363" s="604"/>
      <c r="EA363" s="604"/>
      <c r="EB363" s="604"/>
      <c r="EC363" s="604"/>
      <c r="ED363" s="604"/>
      <c r="EE363" s="604"/>
      <c r="EF363" s="604"/>
      <c r="EG363" s="604"/>
      <c r="EH363" s="604"/>
      <c r="EI363" s="604"/>
      <c r="EJ363" s="604"/>
      <c r="EK363" s="604"/>
      <c r="EL363" s="604"/>
      <c r="EM363" s="604"/>
      <c r="EN363" s="604"/>
      <c r="EO363" s="15"/>
      <c r="EP363" s="15"/>
      <c r="EQ363" s="15"/>
      <c r="ER363" s="15"/>
      <c r="ES363" s="15"/>
      <c r="ET363" s="15"/>
      <c r="EU363" s="15"/>
      <c r="EV363" s="604"/>
      <c r="FR363" s="5"/>
    </row>
    <row r="364">
      <c r="A364" s="603"/>
      <c r="B364" s="603"/>
      <c r="I364" s="479"/>
      <c r="DP364" s="604"/>
      <c r="DQ364" s="604"/>
      <c r="DR364" s="604"/>
      <c r="DS364" s="604"/>
      <c r="DT364" s="604"/>
      <c r="DU364" s="604"/>
      <c r="DV364" s="604"/>
      <c r="DW364" s="604"/>
      <c r="DX364" s="604"/>
      <c r="DY364" s="604"/>
      <c r="DZ364" s="604"/>
      <c r="EA364" s="604"/>
      <c r="EB364" s="604"/>
      <c r="EC364" s="604"/>
      <c r="ED364" s="604"/>
      <c r="EE364" s="604"/>
      <c r="EF364" s="604"/>
      <c r="EG364" s="604"/>
      <c r="EH364" s="604"/>
      <c r="EI364" s="604"/>
      <c r="EJ364" s="604"/>
      <c r="EK364" s="604"/>
      <c r="EL364" s="604"/>
      <c r="EM364" s="604"/>
      <c r="EN364" s="604"/>
      <c r="EO364" s="15"/>
      <c r="EP364" s="15"/>
      <c r="EQ364" s="15"/>
      <c r="ER364" s="15"/>
      <c r="ES364" s="15"/>
      <c r="ET364" s="15"/>
      <c r="EU364" s="15"/>
      <c r="EV364" s="604"/>
      <c r="FR364" s="5"/>
    </row>
    <row r="365">
      <c r="A365" s="603"/>
      <c r="B365" s="603"/>
      <c r="I365" s="479"/>
      <c r="DP365" s="604"/>
      <c r="DQ365" s="604"/>
      <c r="DR365" s="604"/>
      <c r="DS365" s="604"/>
      <c r="DT365" s="604"/>
      <c r="DU365" s="604"/>
      <c r="DV365" s="604"/>
      <c r="DW365" s="604"/>
      <c r="DX365" s="604"/>
      <c r="DY365" s="604"/>
      <c r="DZ365" s="604"/>
      <c r="EA365" s="604"/>
      <c r="EB365" s="604"/>
      <c r="EC365" s="604"/>
      <c r="ED365" s="604"/>
      <c r="EE365" s="604"/>
      <c r="EF365" s="604"/>
      <c r="EG365" s="604"/>
      <c r="EH365" s="604"/>
      <c r="EI365" s="604"/>
      <c r="EJ365" s="604"/>
      <c r="EK365" s="604"/>
      <c r="EL365" s="604"/>
      <c r="EM365" s="604"/>
      <c r="EN365" s="604"/>
      <c r="EO365" s="15"/>
      <c r="EP365" s="15"/>
      <c r="EQ365" s="15"/>
      <c r="ER365" s="15"/>
      <c r="ES365" s="15"/>
      <c r="ET365" s="15"/>
      <c r="EU365" s="15"/>
      <c r="EV365" s="604"/>
      <c r="FR365" s="5"/>
    </row>
    <row r="366">
      <c r="A366" s="603"/>
      <c r="B366" s="603"/>
      <c r="I366" s="479"/>
      <c r="DP366" s="604"/>
      <c r="DQ366" s="604"/>
      <c r="DR366" s="604"/>
      <c r="DS366" s="604"/>
      <c r="DT366" s="604"/>
      <c r="DU366" s="604"/>
      <c r="DV366" s="604"/>
      <c r="DW366" s="604"/>
      <c r="DX366" s="604"/>
      <c r="DY366" s="604"/>
      <c r="DZ366" s="604"/>
      <c r="EA366" s="604"/>
      <c r="EB366" s="604"/>
      <c r="EC366" s="604"/>
      <c r="ED366" s="604"/>
      <c r="EE366" s="604"/>
      <c r="EF366" s="604"/>
      <c r="EG366" s="604"/>
      <c r="EH366" s="604"/>
      <c r="EI366" s="604"/>
      <c r="EJ366" s="604"/>
      <c r="EK366" s="604"/>
      <c r="EL366" s="604"/>
      <c r="EM366" s="604"/>
      <c r="EN366" s="604"/>
      <c r="EO366" s="15"/>
      <c r="EP366" s="15"/>
      <c r="EQ366" s="15"/>
      <c r="ER366" s="15"/>
      <c r="ES366" s="15"/>
      <c r="ET366" s="15"/>
      <c r="EU366" s="15"/>
      <c r="EV366" s="604"/>
      <c r="FR366" s="5"/>
    </row>
    <row r="367">
      <c r="A367" s="603"/>
      <c r="B367" s="603"/>
      <c r="I367" s="479"/>
      <c r="DP367" s="604"/>
      <c r="DQ367" s="604"/>
      <c r="DR367" s="604"/>
      <c r="DS367" s="604"/>
      <c r="DT367" s="604"/>
      <c r="DU367" s="604"/>
      <c r="DV367" s="604"/>
      <c r="DW367" s="604"/>
      <c r="DX367" s="604"/>
      <c r="DY367" s="604"/>
      <c r="DZ367" s="604"/>
      <c r="EA367" s="604"/>
      <c r="EB367" s="604"/>
      <c r="EC367" s="604"/>
      <c r="ED367" s="604"/>
      <c r="EE367" s="604"/>
      <c r="EF367" s="604"/>
      <c r="EG367" s="604"/>
      <c r="EH367" s="604"/>
      <c r="EI367" s="604"/>
      <c r="EJ367" s="604"/>
      <c r="EK367" s="604"/>
      <c r="EL367" s="604"/>
      <c r="EM367" s="604"/>
      <c r="EN367" s="604"/>
      <c r="EO367" s="15"/>
      <c r="EP367" s="15"/>
      <c r="EQ367" s="15"/>
      <c r="ER367" s="15"/>
      <c r="ES367" s="15"/>
      <c r="ET367" s="15"/>
      <c r="EU367" s="15"/>
      <c r="EV367" s="604"/>
      <c r="FR367" s="5"/>
    </row>
    <row r="368">
      <c r="A368" s="603"/>
      <c r="B368" s="603"/>
      <c r="I368" s="479"/>
      <c r="DP368" s="604"/>
      <c r="DQ368" s="604"/>
      <c r="DR368" s="604"/>
      <c r="DS368" s="604"/>
      <c r="DT368" s="604"/>
      <c r="DU368" s="604"/>
      <c r="DV368" s="604"/>
      <c r="DW368" s="604"/>
      <c r="DX368" s="604"/>
      <c r="DY368" s="604"/>
      <c r="DZ368" s="604"/>
      <c r="EA368" s="604"/>
      <c r="EB368" s="604"/>
      <c r="EC368" s="604"/>
      <c r="ED368" s="604"/>
      <c r="EE368" s="604"/>
      <c r="EF368" s="604"/>
      <c r="EG368" s="604"/>
      <c r="EH368" s="604"/>
      <c r="EI368" s="604"/>
      <c r="EJ368" s="604"/>
      <c r="EK368" s="604"/>
      <c r="EL368" s="604"/>
      <c r="EM368" s="604"/>
      <c r="EN368" s="604"/>
      <c r="EO368" s="15"/>
      <c r="EP368" s="15"/>
      <c r="EQ368" s="15"/>
      <c r="ER368" s="15"/>
      <c r="ES368" s="15"/>
      <c r="ET368" s="15"/>
      <c r="EU368" s="15"/>
      <c r="EV368" s="604"/>
      <c r="FR368" s="5"/>
    </row>
    <row r="369">
      <c r="A369" s="603"/>
      <c r="B369" s="603"/>
      <c r="I369" s="479"/>
      <c r="DP369" s="604"/>
      <c r="DQ369" s="604"/>
      <c r="DR369" s="604"/>
      <c r="DS369" s="604"/>
      <c r="DT369" s="604"/>
      <c r="DU369" s="604"/>
      <c r="DV369" s="604"/>
      <c r="DW369" s="604"/>
      <c r="DX369" s="604"/>
      <c r="DY369" s="604"/>
      <c r="DZ369" s="604"/>
      <c r="EA369" s="604"/>
      <c r="EB369" s="604"/>
      <c r="EC369" s="604"/>
      <c r="ED369" s="604"/>
      <c r="EE369" s="604"/>
      <c r="EF369" s="604"/>
      <c r="EG369" s="604"/>
      <c r="EH369" s="604"/>
      <c r="EI369" s="604"/>
      <c r="EJ369" s="604"/>
      <c r="EK369" s="604"/>
      <c r="EL369" s="604"/>
      <c r="EM369" s="604"/>
      <c r="EN369" s="604"/>
      <c r="EO369" s="15"/>
      <c r="EP369" s="15"/>
      <c r="EQ369" s="15"/>
      <c r="ER369" s="15"/>
      <c r="ES369" s="15"/>
      <c r="ET369" s="15"/>
      <c r="EU369" s="15"/>
      <c r="EV369" s="604"/>
      <c r="FR369" s="5"/>
    </row>
    <row r="370">
      <c r="A370" s="603"/>
      <c r="B370" s="603"/>
      <c r="I370" s="479"/>
      <c r="DP370" s="604"/>
      <c r="DQ370" s="604"/>
      <c r="DR370" s="604"/>
      <c r="DS370" s="604"/>
      <c r="DT370" s="604"/>
      <c r="DU370" s="604"/>
      <c r="DV370" s="604"/>
      <c r="DW370" s="604"/>
      <c r="DX370" s="604"/>
      <c r="DY370" s="604"/>
      <c r="DZ370" s="604"/>
      <c r="EA370" s="604"/>
      <c r="EB370" s="604"/>
      <c r="EC370" s="604"/>
      <c r="ED370" s="604"/>
      <c r="EE370" s="604"/>
      <c r="EF370" s="604"/>
      <c r="EG370" s="604"/>
      <c r="EH370" s="604"/>
      <c r="EI370" s="604"/>
      <c r="EJ370" s="604"/>
      <c r="EK370" s="604"/>
      <c r="EL370" s="604"/>
      <c r="EM370" s="604"/>
      <c r="EN370" s="604"/>
      <c r="EO370" s="15"/>
      <c r="EP370" s="15"/>
      <c r="EQ370" s="15"/>
      <c r="ER370" s="15"/>
      <c r="ES370" s="15"/>
      <c r="ET370" s="15"/>
      <c r="EU370" s="15"/>
      <c r="EV370" s="604"/>
      <c r="FR370" s="5"/>
    </row>
    <row r="371">
      <c r="A371" s="603"/>
      <c r="B371" s="603"/>
      <c r="I371" s="479"/>
      <c r="DP371" s="604"/>
      <c r="DQ371" s="604"/>
      <c r="DR371" s="604"/>
      <c r="DS371" s="604"/>
      <c r="DT371" s="604"/>
      <c r="DU371" s="604"/>
      <c r="DV371" s="604"/>
      <c r="DW371" s="604"/>
      <c r="DX371" s="604"/>
      <c r="DY371" s="604"/>
      <c r="DZ371" s="604"/>
      <c r="EA371" s="604"/>
      <c r="EB371" s="604"/>
      <c r="EC371" s="604"/>
      <c r="ED371" s="604"/>
      <c r="EE371" s="604"/>
      <c r="EF371" s="604"/>
      <c r="EG371" s="604"/>
      <c r="EH371" s="604"/>
      <c r="EI371" s="604"/>
      <c r="EJ371" s="604"/>
      <c r="EK371" s="604"/>
      <c r="EL371" s="604"/>
      <c r="EM371" s="604"/>
      <c r="EN371" s="604"/>
      <c r="EO371" s="15"/>
      <c r="EP371" s="15"/>
      <c r="EQ371" s="15"/>
      <c r="ER371" s="15"/>
      <c r="ES371" s="15"/>
      <c r="ET371" s="15"/>
      <c r="EU371" s="15"/>
      <c r="EV371" s="604"/>
      <c r="FR371" s="5"/>
    </row>
    <row r="372">
      <c r="A372" s="603"/>
      <c r="B372" s="603"/>
      <c r="I372" s="479"/>
      <c r="DP372" s="604"/>
      <c r="DQ372" s="604"/>
      <c r="DR372" s="604"/>
      <c r="DS372" s="604"/>
      <c r="DT372" s="604"/>
      <c r="DU372" s="604"/>
      <c r="DV372" s="604"/>
      <c r="DW372" s="604"/>
      <c r="DX372" s="604"/>
      <c r="DY372" s="604"/>
      <c r="DZ372" s="604"/>
      <c r="EA372" s="604"/>
      <c r="EB372" s="604"/>
      <c r="EC372" s="604"/>
      <c r="ED372" s="604"/>
      <c r="EE372" s="604"/>
      <c r="EF372" s="604"/>
      <c r="EG372" s="604"/>
      <c r="EH372" s="604"/>
      <c r="EI372" s="604"/>
      <c r="EJ372" s="604"/>
      <c r="EK372" s="604"/>
      <c r="EL372" s="604"/>
      <c r="EM372" s="604"/>
      <c r="EN372" s="604"/>
      <c r="EO372" s="15"/>
      <c r="EP372" s="15"/>
      <c r="EQ372" s="15"/>
      <c r="ER372" s="15"/>
      <c r="ES372" s="15"/>
      <c r="ET372" s="15"/>
      <c r="EU372" s="15"/>
      <c r="EV372" s="604"/>
      <c r="FR372" s="5"/>
    </row>
    <row r="373">
      <c r="A373" s="603"/>
      <c r="B373" s="603"/>
      <c r="I373" s="479"/>
      <c r="DP373" s="604"/>
      <c r="DQ373" s="604"/>
      <c r="DR373" s="604"/>
      <c r="DS373" s="604"/>
      <c r="DT373" s="604"/>
      <c r="DU373" s="604"/>
      <c r="DV373" s="604"/>
      <c r="DW373" s="604"/>
      <c r="DX373" s="604"/>
      <c r="DY373" s="604"/>
      <c r="DZ373" s="604"/>
      <c r="EA373" s="604"/>
      <c r="EB373" s="604"/>
      <c r="EC373" s="604"/>
      <c r="ED373" s="604"/>
      <c r="EE373" s="604"/>
      <c r="EF373" s="604"/>
      <c r="EG373" s="604"/>
      <c r="EH373" s="604"/>
      <c r="EI373" s="604"/>
      <c r="EJ373" s="604"/>
      <c r="EK373" s="604"/>
      <c r="EL373" s="604"/>
      <c r="EM373" s="604"/>
      <c r="EN373" s="604"/>
      <c r="EO373" s="15"/>
      <c r="EP373" s="15"/>
      <c r="EQ373" s="15"/>
      <c r="ER373" s="15"/>
      <c r="ES373" s="15"/>
      <c r="ET373" s="15"/>
      <c r="EU373" s="15"/>
      <c r="EV373" s="604"/>
      <c r="FR373" s="5"/>
    </row>
    <row r="374">
      <c r="A374" s="603"/>
      <c r="B374" s="603"/>
      <c r="I374" s="479"/>
      <c r="DP374" s="604"/>
      <c r="DQ374" s="604"/>
      <c r="DR374" s="604"/>
      <c r="DS374" s="604"/>
      <c r="DT374" s="604"/>
      <c r="DU374" s="604"/>
      <c r="DV374" s="604"/>
      <c r="DW374" s="604"/>
      <c r="DX374" s="604"/>
      <c r="DY374" s="604"/>
      <c r="DZ374" s="604"/>
      <c r="EA374" s="604"/>
      <c r="EB374" s="604"/>
      <c r="EC374" s="604"/>
      <c r="ED374" s="604"/>
      <c r="EE374" s="604"/>
      <c r="EF374" s="604"/>
      <c r="EG374" s="604"/>
      <c r="EH374" s="604"/>
      <c r="EI374" s="604"/>
      <c r="EJ374" s="604"/>
      <c r="EK374" s="604"/>
      <c r="EL374" s="604"/>
      <c r="EM374" s="604"/>
      <c r="EN374" s="604"/>
      <c r="EO374" s="15"/>
      <c r="EP374" s="15"/>
      <c r="EQ374" s="15"/>
      <c r="ER374" s="15"/>
      <c r="ES374" s="15"/>
      <c r="ET374" s="15"/>
      <c r="EU374" s="15"/>
      <c r="EV374" s="604"/>
      <c r="FR374" s="5"/>
    </row>
    <row r="375">
      <c r="A375" s="603"/>
      <c r="B375" s="603"/>
      <c r="I375" s="479"/>
      <c r="DP375" s="604"/>
      <c r="DQ375" s="604"/>
      <c r="DR375" s="604"/>
      <c r="DS375" s="604"/>
      <c r="DT375" s="604"/>
      <c r="DU375" s="604"/>
      <c r="DV375" s="604"/>
      <c r="DW375" s="604"/>
      <c r="DX375" s="604"/>
      <c r="DY375" s="604"/>
      <c r="DZ375" s="604"/>
      <c r="EA375" s="604"/>
      <c r="EB375" s="604"/>
      <c r="EC375" s="604"/>
      <c r="ED375" s="604"/>
      <c r="EE375" s="604"/>
      <c r="EF375" s="604"/>
      <c r="EG375" s="604"/>
      <c r="EH375" s="604"/>
      <c r="EI375" s="604"/>
      <c r="EJ375" s="604"/>
      <c r="EK375" s="604"/>
      <c r="EL375" s="604"/>
      <c r="EM375" s="604"/>
      <c r="EN375" s="604"/>
      <c r="EO375" s="15"/>
      <c r="EP375" s="15"/>
      <c r="EQ375" s="15"/>
      <c r="ER375" s="15"/>
      <c r="ES375" s="15"/>
      <c r="ET375" s="15"/>
      <c r="EU375" s="15"/>
      <c r="EV375" s="604"/>
      <c r="FR375" s="5"/>
    </row>
    <row r="376">
      <c r="A376" s="603"/>
      <c r="B376" s="603"/>
      <c r="I376" s="479"/>
      <c r="DP376" s="604"/>
      <c r="DQ376" s="604"/>
      <c r="DR376" s="604"/>
      <c r="DS376" s="604"/>
      <c r="DT376" s="604"/>
      <c r="DU376" s="604"/>
      <c r="DV376" s="604"/>
      <c r="DW376" s="604"/>
      <c r="DX376" s="604"/>
      <c r="DY376" s="604"/>
      <c r="DZ376" s="604"/>
      <c r="EA376" s="604"/>
      <c r="EB376" s="604"/>
      <c r="EC376" s="604"/>
      <c r="ED376" s="604"/>
      <c r="EE376" s="604"/>
      <c r="EF376" s="604"/>
      <c r="EG376" s="604"/>
      <c r="EH376" s="604"/>
      <c r="EI376" s="604"/>
      <c r="EJ376" s="604"/>
      <c r="EK376" s="604"/>
      <c r="EL376" s="604"/>
      <c r="EM376" s="604"/>
      <c r="EN376" s="604"/>
      <c r="EO376" s="15"/>
      <c r="EP376" s="15"/>
      <c r="EQ376" s="15"/>
      <c r="ER376" s="15"/>
      <c r="ES376" s="15"/>
      <c r="ET376" s="15"/>
      <c r="EU376" s="15"/>
      <c r="EV376" s="604"/>
      <c r="FR376" s="5"/>
    </row>
    <row r="377">
      <c r="A377" s="603"/>
      <c r="B377" s="603"/>
      <c r="I377" s="479"/>
      <c r="DP377" s="604"/>
      <c r="DQ377" s="604"/>
      <c r="DR377" s="604"/>
      <c r="DS377" s="604"/>
      <c r="DT377" s="604"/>
      <c r="DU377" s="604"/>
      <c r="DV377" s="604"/>
      <c r="DW377" s="604"/>
      <c r="DX377" s="604"/>
      <c r="DY377" s="604"/>
      <c r="DZ377" s="604"/>
      <c r="EA377" s="604"/>
      <c r="EB377" s="604"/>
      <c r="EC377" s="604"/>
      <c r="ED377" s="604"/>
      <c r="EE377" s="604"/>
      <c r="EF377" s="604"/>
      <c r="EG377" s="604"/>
      <c r="EH377" s="604"/>
      <c r="EI377" s="604"/>
      <c r="EJ377" s="604"/>
      <c r="EK377" s="604"/>
      <c r="EL377" s="604"/>
      <c r="EM377" s="604"/>
      <c r="EN377" s="604"/>
      <c r="EO377" s="15"/>
      <c r="EP377" s="15"/>
      <c r="EQ377" s="15"/>
      <c r="ER377" s="15"/>
      <c r="ES377" s="15"/>
      <c r="ET377" s="15"/>
      <c r="EU377" s="15"/>
      <c r="EV377" s="604"/>
      <c r="FR377" s="5"/>
    </row>
    <row r="378">
      <c r="A378" s="603"/>
      <c r="B378" s="603"/>
      <c r="I378" s="479"/>
      <c r="DP378" s="604"/>
      <c r="DQ378" s="604"/>
      <c r="DR378" s="604"/>
      <c r="DS378" s="604"/>
      <c r="DT378" s="604"/>
      <c r="DU378" s="604"/>
      <c r="DV378" s="604"/>
      <c r="DW378" s="604"/>
      <c r="DX378" s="604"/>
      <c r="DY378" s="604"/>
      <c r="DZ378" s="604"/>
      <c r="EA378" s="604"/>
      <c r="EB378" s="604"/>
      <c r="EC378" s="604"/>
      <c r="ED378" s="604"/>
      <c r="EE378" s="604"/>
      <c r="EF378" s="604"/>
      <c r="EG378" s="604"/>
      <c r="EH378" s="604"/>
      <c r="EI378" s="604"/>
      <c r="EJ378" s="604"/>
      <c r="EK378" s="604"/>
      <c r="EL378" s="604"/>
      <c r="EM378" s="604"/>
      <c r="EN378" s="604"/>
      <c r="EO378" s="15"/>
      <c r="EP378" s="15"/>
      <c r="EQ378" s="15"/>
      <c r="ER378" s="15"/>
      <c r="ES378" s="15"/>
      <c r="ET378" s="15"/>
      <c r="EU378" s="15"/>
      <c r="EV378" s="604"/>
      <c r="FR378" s="5"/>
    </row>
    <row r="379">
      <c r="A379" s="603"/>
      <c r="B379" s="603"/>
      <c r="I379" s="479"/>
      <c r="DP379" s="604"/>
      <c r="DQ379" s="604"/>
      <c r="DR379" s="604"/>
      <c r="DS379" s="604"/>
      <c r="DT379" s="604"/>
      <c r="DU379" s="604"/>
      <c r="DV379" s="604"/>
      <c r="DW379" s="604"/>
      <c r="DX379" s="604"/>
      <c r="DY379" s="604"/>
      <c r="DZ379" s="604"/>
      <c r="EA379" s="604"/>
      <c r="EB379" s="604"/>
      <c r="EC379" s="604"/>
      <c r="ED379" s="604"/>
      <c r="EE379" s="604"/>
      <c r="EF379" s="604"/>
      <c r="EG379" s="604"/>
      <c r="EH379" s="604"/>
      <c r="EI379" s="604"/>
      <c r="EJ379" s="604"/>
      <c r="EK379" s="604"/>
      <c r="EL379" s="604"/>
      <c r="EM379" s="604"/>
      <c r="EN379" s="604"/>
      <c r="EO379" s="15"/>
      <c r="EP379" s="15"/>
      <c r="EQ379" s="15"/>
      <c r="ER379" s="15"/>
      <c r="ES379" s="15"/>
      <c r="ET379" s="15"/>
      <c r="EU379" s="15"/>
      <c r="EV379" s="604"/>
      <c r="FR379" s="5"/>
    </row>
    <row r="380">
      <c r="A380" s="603"/>
      <c r="B380" s="603"/>
      <c r="I380" s="479"/>
      <c r="DP380" s="604"/>
      <c r="DQ380" s="604"/>
      <c r="DR380" s="604"/>
      <c r="DS380" s="604"/>
      <c r="DT380" s="604"/>
      <c r="DU380" s="604"/>
      <c r="DV380" s="604"/>
      <c r="DW380" s="604"/>
      <c r="DX380" s="604"/>
      <c r="DY380" s="604"/>
      <c r="DZ380" s="604"/>
      <c r="EA380" s="604"/>
      <c r="EB380" s="604"/>
      <c r="EC380" s="604"/>
      <c r="ED380" s="604"/>
      <c r="EE380" s="604"/>
      <c r="EF380" s="604"/>
      <c r="EG380" s="604"/>
      <c r="EH380" s="604"/>
      <c r="EI380" s="604"/>
      <c r="EJ380" s="604"/>
      <c r="EK380" s="604"/>
      <c r="EL380" s="604"/>
      <c r="EM380" s="604"/>
      <c r="EN380" s="604"/>
      <c r="EO380" s="15"/>
      <c r="EP380" s="15"/>
      <c r="EQ380" s="15"/>
      <c r="ER380" s="15"/>
      <c r="ES380" s="15"/>
      <c r="ET380" s="15"/>
      <c r="EU380" s="15"/>
      <c r="EV380" s="604"/>
      <c r="FR380" s="5"/>
    </row>
    <row r="381">
      <c r="A381" s="603"/>
      <c r="B381" s="603"/>
      <c r="I381" s="479"/>
      <c r="DP381" s="604"/>
      <c r="DQ381" s="604"/>
      <c r="DR381" s="604"/>
      <c r="DS381" s="604"/>
      <c r="DT381" s="604"/>
      <c r="DU381" s="604"/>
      <c r="DV381" s="604"/>
      <c r="DW381" s="604"/>
      <c r="DX381" s="604"/>
      <c r="DY381" s="604"/>
      <c r="DZ381" s="604"/>
      <c r="EA381" s="604"/>
      <c r="EB381" s="604"/>
      <c r="EC381" s="604"/>
      <c r="ED381" s="604"/>
      <c r="EE381" s="604"/>
      <c r="EF381" s="604"/>
      <c r="EG381" s="604"/>
      <c r="EH381" s="604"/>
      <c r="EI381" s="604"/>
      <c r="EJ381" s="604"/>
      <c r="EK381" s="604"/>
      <c r="EL381" s="604"/>
      <c r="EM381" s="604"/>
      <c r="EN381" s="604"/>
      <c r="EO381" s="15"/>
      <c r="EP381" s="15"/>
      <c r="EQ381" s="15"/>
      <c r="ER381" s="15"/>
      <c r="ES381" s="15"/>
      <c r="ET381" s="15"/>
      <c r="EU381" s="15"/>
      <c r="EV381" s="604"/>
      <c r="FR381" s="5"/>
    </row>
    <row r="382">
      <c r="A382" s="603"/>
      <c r="B382" s="603"/>
      <c r="I382" s="479"/>
      <c r="DP382" s="604"/>
      <c r="DQ382" s="604"/>
      <c r="DR382" s="604"/>
      <c r="DS382" s="604"/>
      <c r="DT382" s="604"/>
      <c r="DU382" s="604"/>
      <c r="DV382" s="604"/>
      <c r="DW382" s="604"/>
      <c r="DX382" s="604"/>
      <c r="DY382" s="604"/>
      <c r="DZ382" s="604"/>
      <c r="EA382" s="604"/>
      <c r="EB382" s="604"/>
      <c r="EC382" s="604"/>
      <c r="ED382" s="604"/>
      <c r="EE382" s="604"/>
      <c r="EF382" s="604"/>
      <c r="EG382" s="604"/>
      <c r="EH382" s="604"/>
      <c r="EI382" s="604"/>
      <c r="EJ382" s="604"/>
      <c r="EK382" s="604"/>
      <c r="EL382" s="604"/>
      <c r="EM382" s="604"/>
      <c r="EN382" s="604"/>
      <c r="EO382" s="15"/>
      <c r="EP382" s="15"/>
      <c r="EQ382" s="15"/>
      <c r="ER382" s="15"/>
      <c r="ES382" s="15"/>
      <c r="ET382" s="15"/>
      <c r="EU382" s="15"/>
      <c r="EV382" s="604"/>
      <c r="FR382" s="5"/>
    </row>
    <row r="383">
      <c r="A383" s="603"/>
      <c r="B383" s="603"/>
      <c r="I383" s="479"/>
      <c r="DP383" s="604"/>
      <c r="DQ383" s="604"/>
      <c r="DR383" s="604"/>
      <c r="DS383" s="604"/>
      <c r="DT383" s="604"/>
      <c r="DU383" s="604"/>
      <c r="DV383" s="604"/>
      <c r="DW383" s="604"/>
      <c r="DX383" s="604"/>
      <c r="DY383" s="604"/>
      <c r="DZ383" s="604"/>
      <c r="EA383" s="604"/>
      <c r="EB383" s="604"/>
      <c r="EC383" s="604"/>
      <c r="ED383" s="604"/>
      <c r="EE383" s="604"/>
      <c r="EF383" s="604"/>
      <c r="EG383" s="604"/>
      <c r="EH383" s="604"/>
      <c r="EI383" s="604"/>
      <c r="EJ383" s="604"/>
      <c r="EK383" s="604"/>
      <c r="EL383" s="604"/>
      <c r="EM383" s="604"/>
      <c r="EN383" s="604"/>
      <c r="EO383" s="15"/>
      <c r="EP383" s="15"/>
      <c r="EQ383" s="15"/>
      <c r="ER383" s="15"/>
      <c r="ES383" s="15"/>
      <c r="ET383" s="15"/>
      <c r="EU383" s="15"/>
      <c r="EV383" s="604"/>
      <c r="FR383" s="5"/>
    </row>
    <row r="384">
      <c r="A384" s="603"/>
      <c r="B384" s="603"/>
      <c r="I384" s="479"/>
      <c r="DP384" s="604"/>
      <c r="DQ384" s="604"/>
      <c r="DR384" s="604"/>
      <c r="DS384" s="604"/>
      <c r="DT384" s="604"/>
      <c r="DU384" s="604"/>
      <c r="DV384" s="604"/>
      <c r="DW384" s="604"/>
      <c r="DX384" s="604"/>
      <c r="DY384" s="604"/>
      <c r="DZ384" s="604"/>
      <c r="EA384" s="604"/>
      <c r="EB384" s="604"/>
      <c r="EC384" s="604"/>
      <c r="ED384" s="604"/>
      <c r="EE384" s="604"/>
      <c r="EF384" s="604"/>
      <c r="EG384" s="604"/>
      <c r="EH384" s="604"/>
      <c r="EI384" s="604"/>
      <c r="EJ384" s="604"/>
      <c r="EK384" s="604"/>
      <c r="EL384" s="604"/>
      <c r="EM384" s="604"/>
      <c r="EN384" s="604"/>
      <c r="EO384" s="15"/>
      <c r="EP384" s="15"/>
      <c r="EQ384" s="15"/>
      <c r="ER384" s="15"/>
      <c r="ES384" s="15"/>
      <c r="ET384" s="15"/>
      <c r="EU384" s="15"/>
      <c r="EV384" s="604"/>
      <c r="FR384" s="5"/>
    </row>
    <row r="385">
      <c r="A385" s="603"/>
      <c r="B385" s="603"/>
      <c r="I385" s="479"/>
      <c r="DP385" s="604"/>
      <c r="DQ385" s="604"/>
      <c r="DR385" s="604"/>
      <c r="DS385" s="604"/>
      <c r="DT385" s="604"/>
      <c r="DU385" s="604"/>
      <c r="DV385" s="604"/>
      <c r="DW385" s="604"/>
      <c r="DX385" s="604"/>
      <c r="DY385" s="604"/>
      <c r="DZ385" s="604"/>
      <c r="EA385" s="604"/>
      <c r="EB385" s="604"/>
      <c r="EC385" s="604"/>
      <c r="ED385" s="604"/>
      <c r="EE385" s="604"/>
      <c r="EF385" s="604"/>
      <c r="EG385" s="604"/>
      <c r="EH385" s="604"/>
      <c r="EI385" s="604"/>
      <c r="EJ385" s="604"/>
      <c r="EK385" s="604"/>
      <c r="EL385" s="604"/>
      <c r="EM385" s="604"/>
      <c r="EN385" s="604"/>
      <c r="EO385" s="15"/>
      <c r="EP385" s="15"/>
      <c r="EQ385" s="15"/>
      <c r="ER385" s="15"/>
      <c r="ES385" s="15"/>
      <c r="ET385" s="15"/>
      <c r="EU385" s="15"/>
      <c r="EV385" s="604"/>
      <c r="FR385" s="5"/>
    </row>
    <row r="386">
      <c r="A386" s="603"/>
      <c r="B386" s="603"/>
      <c r="I386" s="479"/>
      <c r="DP386" s="604"/>
      <c r="DQ386" s="604"/>
      <c r="DR386" s="604"/>
      <c r="DS386" s="604"/>
      <c r="DT386" s="604"/>
      <c r="DU386" s="604"/>
      <c r="DV386" s="604"/>
      <c r="DW386" s="604"/>
      <c r="DX386" s="604"/>
      <c r="DY386" s="604"/>
      <c r="DZ386" s="604"/>
      <c r="EA386" s="604"/>
      <c r="EB386" s="604"/>
      <c r="EC386" s="604"/>
      <c r="ED386" s="604"/>
      <c r="EE386" s="604"/>
      <c r="EF386" s="604"/>
      <c r="EG386" s="604"/>
      <c r="EH386" s="604"/>
      <c r="EI386" s="604"/>
      <c r="EJ386" s="604"/>
      <c r="EK386" s="604"/>
      <c r="EL386" s="604"/>
      <c r="EM386" s="604"/>
      <c r="EN386" s="604"/>
      <c r="EO386" s="15"/>
      <c r="EP386" s="15"/>
      <c r="EQ386" s="15"/>
      <c r="ER386" s="15"/>
      <c r="ES386" s="15"/>
      <c r="ET386" s="15"/>
      <c r="EU386" s="15"/>
      <c r="EV386" s="604"/>
      <c r="FR386" s="5"/>
    </row>
    <row r="387">
      <c r="A387" s="603"/>
      <c r="B387" s="603"/>
      <c r="I387" s="479"/>
      <c r="DP387" s="604"/>
      <c r="DQ387" s="604"/>
      <c r="DR387" s="604"/>
      <c r="DS387" s="604"/>
      <c r="DT387" s="604"/>
      <c r="DU387" s="604"/>
      <c r="DV387" s="604"/>
      <c r="DW387" s="604"/>
      <c r="DX387" s="604"/>
      <c r="DY387" s="604"/>
      <c r="DZ387" s="604"/>
      <c r="EA387" s="604"/>
      <c r="EB387" s="604"/>
      <c r="EC387" s="604"/>
      <c r="ED387" s="604"/>
      <c r="EE387" s="604"/>
      <c r="EF387" s="604"/>
      <c r="EG387" s="604"/>
      <c r="EH387" s="604"/>
      <c r="EI387" s="604"/>
      <c r="EJ387" s="604"/>
      <c r="EK387" s="604"/>
      <c r="EL387" s="604"/>
      <c r="EM387" s="604"/>
      <c r="EN387" s="604"/>
      <c r="EO387" s="15"/>
      <c r="EP387" s="15"/>
      <c r="EQ387" s="15"/>
      <c r="ER387" s="15"/>
      <c r="ES387" s="15"/>
      <c r="ET387" s="15"/>
      <c r="EU387" s="15"/>
      <c r="EV387" s="604"/>
      <c r="FR387" s="5"/>
    </row>
    <row r="388">
      <c r="A388" s="603"/>
      <c r="B388" s="603"/>
      <c r="I388" s="479"/>
      <c r="DP388" s="604"/>
      <c r="DQ388" s="604"/>
      <c r="DR388" s="604"/>
      <c r="DS388" s="604"/>
      <c r="DT388" s="604"/>
      <c r="DU388" s="604"/>
      <c r="DV388" s="604"/>
      <c r="DW388" s="604"/>
      <c r="DX388" s="604"/>
      <c r="DY388" s="604"/>
      <c r="DZ388" s="604"/>
      <c r="EA388" s="604"/>
      <c r="EB388" s="604"/>
      <c r="EC388" s="604"/>
      <c r="ED388" s="604"/>
      <c r="EE388" s="604"/>
      <c r="EF388" s="604"/>
      <c r="EG388" s="604"/>
      <c r="EH388" s="604"/>
      <c r="EI388" s="604"/>
      <c r="EJ388" s="604"/>
      <c r="EK388" s="604"/>
      <c r="EL388" s="604"/>
      <c r="EM388" s="604"/>
      <c r="EN388" s="604"/>
      <c r="EO388" s="15"/>
      <c r="EP388" s="15"/>
      <c r="EQ388" s="15"/>
      <c r="ER388" s="15"/>
      <c r="ES388" s="15"/>
      <c r="ET388" s="15"/>
      <c r="EU388" s="15"/>
      <c r="EV388" s="604"/>
      <c r="FR388" s="5"/>
    </row>
    <row r="389">
      <c r="A389" s="603"/>
      <c r="B389" s="603"/>
      <c r="I389" s="479"/>
      <c r="DP389" s="604"/>
      <c r="DQ389" s="604"/>
      <c r="DR389" s="604"/>
      <c r="DS389" s="604"/>
      <c r="DT389" s="604"/>
      <c r="DU389" s="604"/>
      <c r="DV389" s="604"/>
      <c r="DW389" s="604"/>
      <c r="DX389" s="604"/>
      <c r="DY389" s="604"/>
      <c r="DZ389" s="604"/>
      <c r="EA389" s="604"/>
      <c r="EB389" s="604"/>
      <c r="EC389" s="604"/>
      <c r="ED389" s="604"/>
      <c r="EE389" s="604"/>
      <c r="EF389" s="604"/>
      <c r="EG389" s="604"/>
      <c r="EH389" s="604"/>
      <c r="EI389" s="604"/>
      <c r="EJ389" s="604"/>
      <c r="EK389" s="604"/>
      <c r="EL389" s="604"/>
      <c r="EM389" s="604"/>
      <c r="EN389" s="604"/>
      <c r="EO389" s="15"/>
      <c r="EP389" s="15"/>
      <c r="EQ389" s="15"/>
      <c r="ER389" s="15"/>
      <c r="ES389" s="15"/>
      <c r="ET389" s="15"/>
      <c r="EU389" s="15"/>
      <c r="EV389" s="604"/>
      <c r="FR389" s="5"/>
    </row>
    <row r="390">
      <c r="A390" s="603"/>
      <c r="B390" s="603"/>
      <c r="I390" s="479"/>
      <c r="DP390" s="604"/>
      <c r="DQ390" s="604"/>
      <c r="DR390" s="604"/>
      <c r="DS390" s="604"/>
      <c r="DT390" s="604"/>
      <c r="DU390" s="604"/>
      <c r="DV390" s="604"/>
      <c r="DW390" s="604"/>
      <c r="DX390" s="604"/>
      <c r="DY390" s="604"/>
      <c r="DZ390" s="604"/>
      <c r="EA390" s="604"/>
      <c r="EB390" s="604"/>
      <c r="EC390" s="604"/>
      <c r="ED390" s="604"/>
      <c r="EE390" s="604"/>
      <c r="EF390" s="604"/>
      <c r="EG390" s="604"/>
      <c r="EH390" s="604"/>
      <c r="EI390" s="604"/>
      <c r="EJ390" s="604"/>
      <c r="EK390" s="604"/>
      <c r="EL390" s="604"/>
      <c r="EM390" s="604"/>
      <c r="EN390" s="604"/>
      <c r="EO390" s="15"/>
      <c r="EP390" s="15"/>
      <c r="EQ390" s="15"/>
      <c r="ER390" s="15"/>
      <c r="ES390" s="15"/>
      <c r="ET390" s="15"/>
      <c r="EU390" s="15"/>
      <c r="EV390" s="604"/>
      <c r="FR390" s="5"/>
    </row>
    <row r="391">
      <c r="A391" s="603"/>
      <c r="B391" s="603"/>
      <c r="I391" s="479"/>
      <c r="DP391" s="604"/>
      <c r="DQ391" s="604"/>
      <c r="DR391" s="604"/>
      <c r="DS391" s="604"/>
      <c r="DT391" s="604"/>
      <c r="DU391" s="604"/>
      <c r="DV391" s="604"/>
      <c r="DW391" s="604"/>
      <c r="DX391" s="604"/>
      <c r="DY391" s="604"/>
      <c r="DZ391" s="604"/>
      <c r="EA391" s="604"/>
      <c r="EB391" s="604"/>
      <c r="EC391" s="604"/>
      <c r="ED391" s="604"/>
      <c r="EE391" s="604"/>
      <c r="EF391" s="604"/>
      <c r="EG391" s="604"/>
      <c r="EH391" s="604"/>
      <c r="EI391" s="604"/>
      <c r="EJ391" s="604"/>
      <c r="EK391" s="604"/>
      <c r="EL391" s="604"/>
      <c r="EM391" s="604"/>
      <c r="EN391" s="604"/>
      <c r="EO391" s="15"/>
      <c r="EP391" s="15"/>
      <c r="EQ391" s="15"/>
      <c r="ER391" s="15"/>
      <c r="ES391" s="15"/>
      <c r="ET391" s="15"/>
      <c r="EU391" s="15"/>
      <c r="EV391" s="604"/>
      <c r="FR391" s="5"/>
    </row>
    <row r="392">
      <c r="A392" s="603"/>
      <c r="B392" s="603"/>
      <c r="I392" s="479"/>
      <c r="DP392" s="604"/>
      <c r="DQ392" s="604"/>
      <c r="DR392" s="604"/>
      <c r="DS392" s="604"/>
      <c r="DT392" s="604"/>
      <c r="DU392" s="604"/>
      <c r="DV392" s="604"/>
      <c r="DW392" s="604"/>
      <c r="DX392" s="604"/>
      <c r="DY392" s="604"/>
      <c r="DZ392" s="604"/>
      <c r="EA392" s="604"/>
      <c r="EB392" s="604"/>
      <c r="EC392" s="604"/>
      <c r="ED392" s="604"/>
      <c r="EE392" s="604"/>
      <c r="EF392" s="604"/>
      <c r="EG392" s="604"/>
      <c r="EH392" s="604"/>
      <c r="EI392" s="604"/>
      <c r="EJ392" s="604"/>
      <c r="EK392" s="604"/>
      <c r="EL392" s="604"/>
      <c r="EM392" s="604"/>
      <c r="EN392" s="604"/>
      <c r="EO392" s="15"/>
      <c r="EP392" s="15"/>
      <c r="EQ392" s="15"/>
      <c r="ER392" s="15"/>
      <c r="ES392" s="15"/>
      <c r="ET392" s="15"/>
      <c r="EU392" s="15"/>
      <c r="EV392" s="604"/>
      <c r="FR392" s="5"/>
    </row>
    <row r="393">
      <c r="A393" s="603"/>
      <c r="B393" s="603"/>
      <c r="I393" s="479"/>
      <c r="DP393" s="604"/>
      <c r="DQ393" s="604"/>
      <c r="DR393" s="604"/>
      <c r="DS393" s="604"/>
      <c r="DT393" s="604"/>
      <c r="DU393" s="604"/>
      <c r="DV393" s="604"/>
      <c r="DW393" s="604"/>
      <c r="DX393" s="604"/>
      <c r="DY393" s="604"/>
      <c r="DZ393" s="604"/>
      <c r="EA393" s="604"/>
      <c r="EB393" s="604"/>
      <c r="EC393" s="604"/>
      <c r="ED393" s="604"/>
      <c r="EE393" s="604"/>
      <c r="EF393" s="604"/>
      <c r="EG393" s="604"/>
      <c r="EH393" s="604"/>
      <c r="EI393" s="604"/>
      <c r="EJ393" s="604"/>
      <c r="EK393" s="604"/>
      <c r="EL393" s="604"/>
      <c r="EM393" s="604"/>
      <c r="EN393" s="604"/>
      <c r="EO393" s="15"/>
      <c r="EP393" s="15"/>
      <c r="EQ393" s="15"/>
      <c r="ER393" s="15"/>
      <c r="ES393" s="15"/>
      <c r="ET393" s="15"/>
      <c r="EU393" s="15"/>
      <c r="EV393" s="604"/>
      <c r="FR393" s="5"/>
    </row>
    <row r="394">
      <c r="A394" s="603"/>
      <c r="B394" s="603"/>
      <c r="I394" s="479"/>
      <c r="DP394" s="604"/>
      <c r="DQ394" s="604"/>
      <c r="DR394" s="604"/>
      <c r="DS394" s="604"/>
      <c r="DT394" s="604"/>
      <c r="DU394" s="604"/>
      <c r="DV394" s="604"/>
      <c r="DW394" s="604"/>
      <c r="DX394" s="604"/>
      <c r="DY394" s="604"/>
      <c r="DZ394" s="604"/>
      <c r="EA394" s="604"/>
      <c r="EB394" s="604"/>
      <c r="EC394" s="604"/>
      <c r="ED394" s="604"/>
      <c r="EE394" s="604"/>
      <c r="EF394" s="604"/>
      <c r="EG394" s="604"/>
      <c r="EH394" s="604"/>
      <c r="EI394" s="604"/>
      <c r="EJ394" s="604"/>
      <c r="EK394" s="604"/>
      <c r="EL394" s="604"/>
      <c r="EM394" s="604"/>
      <c r="EN394" s="604"/>
      <c r="EO394" s="15"/>
      <c r="EP394" s="15"/>
      <c r="EQ394" s="15"/>
      <c r="ER394" s="15"/>
      <c r="ES394" s="15"/>
      <c r="ET394" s="15"/>
      <c r="EU394" s="15"/>
      <c r="EV394" s="604"/>
      <c r="FR394" s="5"/>
    </row>
    <row r="395">
      <c r="A395" s="603"/>
      <c r="B395" s="603"/>
      <c r="I395" s="479"/>
      <c r="DP395" s="604"/>
      <c r="DQ395" s="604"/>
      <c r="DR395" s="604"/>
      <c r="DS395" s="604"/>
      <c r="DT395" s="604"/>
      <c r="DU395" s="604"/>
      <c r="DV395" s="604"/>
      <c r="DW395" s="604"/>
      <c r="DX395" s="604"/>
      <c r="DY395" s="604"/>
      <c r="DZ395" s="604"/>
      <c r="EA395" s="604"/>
      <c r="EB395" s="604"/>
      <c r="EC395" s="604"/>
      <c r="ED395" s="604"/>
      <c r="EE395" s="604"/>
      <c r="EF395" s="604"/>
      <c r="EG395" s="604"/>
      <c r="EH395" s="604"/>
      <c r="EI395" s="604"/>
      <c r="EJ395" s="604"/>
      <c r="EK395" s="604"/>
      <c r="EL395" s="604"/>
      <c r="EM395" s="604"/>
      <c r="EN395" s="604"/>
      <c r="EO395" s="15"/>
      <c r="EP395" s="15"/>
      <c r="EQ395" s="15"/>
      <c r="ER395" s="15"/>
      <c r="ES395" s="15"/>
      <c r="ET395" s="15"/>
      <c r="EU395" s="15"/>
      <c r="EV395" s="604"/>
      <c r="FR395" s="5"/>
    </row>
    <row r="396">
      <c r="A396" s="603"/>
      <c r="B396" s="603"/>
      <c r="I396" s="479"/>
      <c r="DP396" s="604"/>
      <c r="DQ396" s="604"/>
      <c r="DR396" s="604"/>
      <c r="DS396" s="604"/>
      <c r="DT396" s="604"/>
      <c r="DU396" s="604"/>
      <c r="DV396" s="604"/>
      <c r="DW396" s="604"/>
      <c r="DX396" s="604"/>
      <c r="DY396" s="604"/>
      <c r="DZ396" s="604"/>
      <c r="EA396" s="604"/>
      <c r="EB396" s="604"/>
      <c r="EC396" s="604"/>
      <c r="ED396" s="604"/>
      <c r="EE396" s="604"/>
      <c r="EF396" s="604"/>
      <c r="EG396" s="604"/>
      <c r="EH396" s="604"/>
      <c r="EI396" s="604"/>
      <c r="EJ396" s="604"/>
      <c r="EK396" s="604"/>
      <c r="EL396" s="604"/>
      <c r="EM396" s="604"/>
      <c r="EN396" s="604"/>
      <c r="EO396" s="15"/>
      <c r="EP396" s="15"/>
      <c r="EQ396" s="15"/>
      <c r="ER396" s="15"/>
      <c r="ES396" s="15"/>
      <c r="ET396" s="15"/>
      <c r="EU396" s="15"/>
      <c r="EV396" s="604"/>
      <c r="FR396" s="5"/>
    </row>
    <row r="397">
      <c r="A397" s="603"/>
      <c r="B397" s="603"/>
      <c r="I397" s="479"/>
      <c r="DP397" s="604"/>
      <c r="DQ397" s="604"/>
      <c r="DR397" s="604"/>
      <c r="DS397" s="604"/>
      <c r="DT397" s="604"/>
      <c r="DU397" s="604"/>
      <c r="DV397" s="604"/>
      <c r="DW397" s="604"/>
      <c r="DX397" s="604"/>
      <c r="DY397" s="604"/>
      <c r="DZ397" s="604"/>
      <c r="EA397" s="604"/>
      <c r="EB397" s="604"/>
      <c r="EC397" s="604"/>
      <c r="ED397" s="604"/>
      <c r="EE397" s="604"/>
      <c r="EF397" s="604"/>
      <c r="EG397" s="604"/>
      <c r="EH397" s="604"/>
      <c r="EI397" s="604"/>
      <c r="EJ397" s="604"/>
      <c r="EK397" s="604"/>
      <c r="EL397" s="604"/>
      <c r="EM397" s="604"/>
      <c r="EN397" s="604"/>
      <c r="EO397" s="15"/>
      <c r="EP397" s="15"/>
      <c r="EQ397" s="15"/>
      <c r="ER397" s="15"/>
      <c r="ES397" s="15"/>
      <c r="ET397" s="15"/>
      <c r="EU397" s="15"/>
      <c r="EV397" s="604"/>
      <c r="FR397" s="5"/>
    </row>
    <row r="398">
      <c r="A398" s="603"/>
      <c r="B398" s="603"/>
      <c r="I398" s="479"/>
      <c r="DP398" s="604"/>
      <c r="DQ398" s="604"/>
      <c r="DR398" s="604"/>
      <c r="DS398" s="604"/>
      <c r="DT398" s="604"/>
      <c r="DU398" s="604"/>
      <c r="DV398" s="604"/>
      <c r="DW398" s="604"/>
      <c r="DX398" s="604"/>
      <c r="DY398" s="604"/>
      <c r="DZ398" s="604"/>
      <c r="EA398" s="604"/>
      <c r="EB398" s="604"/>
      <c r="EC398" s="604"/>
      <c r="ED398" s="604"/>
      <c r="EE398" s="604"/>
      <c r="EF398" s="604"/>
      <c r="EG398" s="604"/>
      <c r="EH398" s="604"/>
      <c r="EI398" s="604"/>
      <c r="EJ398" s="604"/>
      <c r="EK398" s="604"/>
      <c r="EL398" s="604"/>
      <c r="EM398" s="604"/>
      <c r="EN398" s="604"/>
      <c r="EO398" s="15"/>
      <c r="EP398" s="15"/>
      <c r="EQ398" s="15"/>
      <c r="ER398" s="15"/>
      <c r="ES398" s="15"/>
      <c r="ET398" s="15"/>
      <c r="EU398" s="15"/>
      <c r="EV398" s="604"/>
      <c r="FR398" s="5"/>
    </row>
    <row r="399">
      <c r="A399" s="603"/>
      <c r="B399" s="603"/>
      <c r="I399" s="479"/>
      <c r="DP399" s="604"/>
      <c r="DQ399" s="604"/>
      <c r="DR399" s="604"/>
      <c r="DS399" s="604"/>
      <c r="DT399" s="604"/>
      <c r="DU399" s="604"/>
      <c r="DV399" s="604"/>
      <c r="DW399" s="604"/>
      <c r="DX399" s="604"/>
      <c r="DY399" s="604"/>
      <c r="DZ399" s="604"/>
      <c r="EA399" s="604"/>
      <c r="EB399" s="604"/>
      <c r="EC399" s="604"/>
      <c r="ED399" s="604"/>
      <c r="EE399" s="604"/>
      <c r="EF399" s="604"/>
      <c r="EG399" s="604"/>
      <c r="EH399" s="604"/>
      <c r="EI399" s="604"/>
      <c r="EJ399" s="604"/>
      <c r="EK399" s="604"/>
      <c r="EL399" s="604"/>
      <c r="EM399" s="604"/>
      <c r="EN399" s="604"/>
      <c r="EO399" s="15"/>
      <c r="EP399" s="15"/>
      <c r="EQ399" s="15"/>
      <c r="ER399" s="15"/>
      <c r="ES399" s="15"/>
      <c r="ET399" s="15"/>
      <c r="EU399" s="15"/>
      <c r="EV399" s="604"/>
      <c r="FR399" s="5"/>
    </row>
    <row r="400">
      <c r="A400" s="603"/>
      <c r="B400" s="603"/>
      <c r="I400" s="479"/>
      <c r="DP400" s="604"/>
      <c r="DQ400" s="604"/>
      <c r="DR400" s="604"/>
      <c r="DS400" s="604"/>
      <c r="DT400" s="604"/>
      <c r="DU400" s="604"/>
      <c r="DV400" s="604"/>
      <c r="DW400" s="604"/>
      <c r="DX400" s="604"/>
      <c r="DY400" s="604"/>
      <c r="DZ400" s="604"/>
      <c r="EA400" s="604"/>
      <c r="EB400" s="604"/>
      <c r="EC400" s="604"/>
      <c r="ED400" s="604"/>
      <c r="EE400" s="604"/>
      <c r="EF400" s="604"/>
      <c r="EG400" s="604"/>
      <c r="EH400" s="604"/>
      <c r="EI400" s="604"/>
      <c r="EJ400" s="604"/>
      <c r="EK400" s="604"/>
      <c r="EL400" s="604"/>
      <c r="EM400" s="604"/>
      <c r="EN400" s="604"/>
      <c r="EO400" s="15"/>
      <c r="EP400" s="15"/>
      <c r="EQ400" s="15"/>
      <c r="ER400" s="15"/>
      <c r="ES400" s="15"/>
      <c r="ET400" s="15"/>
      <c r="EU400" s="15"/>
      <c r="EV400" s="604"/>
      <c r="FR400" s="5"/>
    </row>
    <row r="401">
      <c r="A401" s="603"/>
      <c r="B401" s="603"/>
      <c r="I401" s="479"/>
      <c r="DP401" s="604"/>
      <c r="DQ401" s="604"/>
      <c r="DR401" s="604"/>
      <c r="DS401" s="604"/>
      <c r="DT401" s="604"/>
      <c r="DU401" s="604"/>
      <c r="DV401" s="604"/>
      <c r="DW401" s="604"/>
      <c r="DX401" s="604"/>
      <c r="DY401" s="604"/>
      <c r="DZ401" s="604"/>
      <c r="EA401" s="604"/>
      <c r="EB401" s="604"/>
      <c r="EC401" s="604"/>
      <c r="ED401" s="604"/>
      <c r="EE401" s="604"/>
      <c r="EF401" s="604"/>
      <c r="EG401" s="604"/>
      <c r="EH401" s="604"/>
      <c r="EI401" s="604"/>
      <c r="EJ401" s="604"/>
      <c r="EK401" s="604"/>
      <c r="EL401" s="604"/>
      <c r="EM401" s="604"/>
      <c r="EN401" s="604"/>
      <c r="EO401" s="15"/>
      <c r="EP401" s="15"/>
      <c r="EQ401" s="15"/>
      <c r="ER401" s="15"/>
      <c r="ES401" s="15"/>
      <c r="ET401" s="15"/>
      <c r="EU401" s="15"/>
      <c r="EV401" s="604"/>
      <c r="FR401" s="5"/>
    </row>
    <row r="402">
      <c r="A402" s="603"/>
      <c r="B402" s="603"/>
      <c r="I402" s="479"/>
      <c r="DP402" s="604"/>
      <c r="DQ402" s="604"/>
      <c r="DR402" s="604"/>
      <c r="DS402" s="604"/>
      <c r="DT402" s="604"/>
      <c r="DU402" s="604"/>
      <c r="DV402" s="604"/>
      <c r="DW402" s="604"/>
      <c r="DX402" s="604"/>
      <c r="DY402" s="604"/>
      <c r="DZ402" s="604"/>
      <c r="EA402" s="604"/>
      <c r="EB402" s="604"/>
      <c r="EC402" s="604"/>
      <c r="ED402" s="604"/>
      <c r="EE402" s="604"/>
      <c r="EF402" s="604"/>
      <c r="EG402" s="604"/>
      <c r="EH402" s="604"/>
      <c r="EI402" s="604"/>
      <c r="EJ402" s="604"/>
      <c r="EK402" s="604"/>
      <c r="EL402" s="604"/>
      <c r="EM402" s="604"/>
      <c r="EN402" s="604"/>
      <c r="EO402" s="15"/>
      <c r="EP402" s="15"/>
      <c r="EQ402" s="15"/>
      <c r="ER402" s="15"/>
      <c r="ES402" s="15"/>
      <c r="ET402" s="15"/>
      <c r="EU402" s="15"/>
      <c r="EV402" s="604"/>
      <c r="FR402" s="5"/>
    </row>
    <row r="403">
      <c r="A403" s="603"/>
      <c r="B403" s="603"/>
      <c r="I403" s="479"/>
      <c r="DP403" s="604"/>
      <c r="DQ403" s="604"/>
      <c r="DR403" s="604"/>
      <c r="DS403" s="604"/>
      <c r="DT403" s="604"/>
      <c r="DU403" s="604"/>
      <c r="DV403" s="604"/>
      <c r="DW403" s="604"/>
      <c r="DX403" s="604"/>
      <c r="DY403" s="604"/>
      <c r="DZ403" s="604"/>
      <c r="EA403" s="604"/>
      <c r="EB403" s="604"/>
      <c r="EC403" s="604"/>
      <c r="ED403" s="604"/>
      <c r="EE403" s="604"/>
      <c r="EF403" s="604"/>
      <c r="EG403" s="604"/>
      <c r="EH403" s="604"/>
      <c r="EI403" s="604"/>
      <c r="EJ403" s="604"/>
      <c r="EK403" s="604"/>
      <c r="EL403" s="604"/>
      <c r="EM403" s="604"/>
      <c r="EN403" s="604"/>
      <c r="EO403" s="15"/>
      <c r="EP403" s="15"/>
      <c r="EQ403" s="15"/>
      <c r="ER403" s="15"/>
      <c r="ES403" s="15"/>
      <c r="ET403" s="15"/>
      <c r="EU403" s="15"/>
      <c r="EV403" s="604"/>
      <c r="FR403" s="5"/>
    </row>
    <row r="404">
      <c r="A404" s="603"/>
      <c r="B404" s="603"/>
      <c r="I404" s="479"/>
      <c r="DP404" s="604"/>
      <c r="DQ404" s="604"/>
      <c r="DR404" s="604"/>
      <c r="DS404" s="604"/>
      <c r="DT404" s="604"/>
      <c r="DU404" s="604"/>
      <c r="DV404" s="604"/>
      <c r="DW404" s="604"/>
      <c r="DX404" s="604"/>
      <c r="DY404" s="604"/>
      <c r="DZ404" s="604"/>
      <c r="EA404" s="604"/>
      <c r="EB404" s="604"/>
      <c r="EC404" s="604"/>
      <c r="ED404" s="604"/>
      <c r="EE404" s="604"/>
      <c r="EF404" s="604"/>
      <c r="EG404" s="604"/>
      <c r="EH404" s="604"/>
      <c r="EI404" s="604"/>
      <c r="EJ404" s="604"/>
      <c r="EK404" s="604"/>
      <c r="EL404" s="604"/>
      <c r="EM404" s="604"/>
      <c r="EN404" s="604"/>
      <c r="EO404" s="15"/>
      <c r="EP404" s="15"/>
      <c r="EQ404" s="15"/>
      <c r="ER404" s="15"/>
      <c r="ES404" s="15"/>
      <c r="ET404" s="15"/>
      <c r="EU404" s="15"/>
      <c r="EV404" s="604"/>
      <c r="FR404" s="5"/>
    </row>
    <row r="405">
      <c r="A405" s="603"/>
      <c r="B405" s="603"/>
      <c r="I405" s="479"/>
      <c r="DP405" s="604"/>
      <c r="DQ405" s="604"/>
      <c r="DR405" s="604"/>
      <c r="DS405" s="604"/>
      <c r="DT405" s="604"/>
      <c r="DU405" s="604"/>
      <c r="DV405" s="604"/>
      <c r="DW405" s="604"/>
      <c r="DX405" s="604"/>
      <c r="DY405" s="604"/>
      <c r="DZ405" s="604"/>
      <c r="EA405" s="604"/>
      <c r="EB405" s="604"/>
      <c r="EC405" s="604"/>
      <c r="ED405" s="604"/>
      <c r="EE405" s="604"/>
      <c r="EF405" s="604"/>
      <c r="EG405" s="604"/>
      <c r="EH405" s="604"/>
      <c r="EI405" s="604"/>
      <c r="EJ405" s="604"/>
      <c r="EK405" s="604"/>
      <c r="EL405" s="604"/>
      <c r="EM405" s="604"/>
      <c r="EN405" s="604"/>
      <c r="EO405" s="15"/>
      <c r="EP405" s="15"/>
      <c r="EQ405" s="15"/>
      <c r="ER405" s="15"/>
      <c r="ES405" s="15"/>
      <c r="ET405" s="15"/>
      <c r="EU405" s="15"/>
      <c r="EV405" s="604"/>
      <c r="FR405" s="5"/>
    </row>
    <row r="406">
      <c r="A406" s="603"/>
      <c r="B406" s="603"/>
      <c r="I406" s="479"/>
      <c r="DP406" s="604"/>
      <c r="DQ406" s="604"/>
      <c r="DR406" s="604"/>
      <c r="DS406" s="604"/>
      <c r="DT406" s="604"/>
      <c r="DU406" s="604"/>
      <c r="DV406" s="604"/>
      <c r="DW406" s="604"/>
      <c r="DX406" s="604"/>
      <c r="DY406" s="604"/>
      <c r="DZ406" s="604"/>
      <c r="EA406" s="604"/>
      <c r="EB406" s="604"/>
      <c r="EC406" s="604"/>
      <c r="ED406" s="604"/>
      <c r="EE406" s="604"/>
      <c r="EF406" s="604"/>
      <c r="EG406" s="604"/>
      <c r="EH406" s="604"/>
      <c r="EI406" s="604"/>
      <c r="EJ406" s="604"/>
      <c r="EK406" s="604"/>
      <c r="EL406" s="604"/>
      <c r="EM406" s="604"/>
      <c r="EN406" s="604"/>
      <c r="EO406" s="15"/>
      <c r="EP406" s="15"/>
      <c r="EQ406" s="15"/>
      <c r="ER406" s="15"/>
      <c r="ES406" s="15"/>
      <c r="ET406" s="15"/>
      <c r="EU406" s="15"/>
      <c r="EV406" s="604"/>
      <c r="FR406" s="5"/>
    </row>
    <row r="407">
      <c r="A407" s="603"/>
      <c r="B407" s="603"/>
      <c r="I407" s="479"/>
      <c r="DP407" s="604"/>
      <c r="DQ407" s="604"/>
      <c r="DR407" s="604"/>
      <c r="DS407" s="604"/>
      <c r="DT407" s="604"/>
      <c r="DU407" s="604"/>
      <c r="DV407" s="604"/>
      <c r="DW407" s="604"/>
      <c r="DX407" s="604"/>
      <c r="DY407" s="604"/>
      <c r="DZ407" s="604"/>
      <c r="EA407" s="604"/>
      <c r="EB407" s="604"/>
      <c r="EC407" s="604"/>
      <c r="ED407" s="604"/>
      <c r="EE407" s="604"/>
      <c r="EF407" s="604"/>
      <c r="EG407" s="604"/>
      <c r="EH407" s="604"/>
      <c r="EI407" s="604"/>
      <c r="EJ407" s="604"/>
      <c r="EK407" s="604"/>
      <c r="EL407" s="604"/>
      <c r="EM407" s="604"/>
      <c r="EN407" s="604"/>
      <c r="EO407" s="15"/>
      <c r="EP407" s="15"/>
      <c r="EQ407" s="15"/>
      <c r="ER407" s="15"/>
      <c r="ES407" s="15"/>
      <c r="ET407" s="15"/>
      <c r="EU407" s="15"/>
      <c r="EV407" s="604"/>
      <c r="FR407" s="5"/>
    </row>
    <row r="408">
      <c r="A408" s="603"/>
      <c r="B408" s="603"/>
      <c r="I408" s="479"/>
      <c r="DP408" s="604"/>
      <c r="DQ408" s="604"/>
      <c r="DR408" s="604"/>
      <c r="DS408" s="604"/>
      <c r="DT408" s="604"/>
      <c r="DU408" s="604"/>
      <c r="DV408" s="604"/>
      <c r="DW408" s="604"/>
      <c r="DX408" s="604"/>
      <c r="DY408" s="604"/>
      <c r="DZ408" s="604"/>
      <c r="EA408" s="604"/>
      <c r="EB408" s="604"/>
      <c r="EC408" s="604"/>
      <c r="ED408" s="604"/>
      <c r="EE408" s="604"/>
      <c r="EF408" s="604"/>
      <c r="EG408" s="604"/>
      <c r="EH408" s="604"/>
      <c r="EI408" s="604"/>
      <c r="EJ408" s="604"/>
      <c r="EK408" s="604"/>
      <c r="EL408" s="604"/>
      <c r="EM408" s="604"/>
      <c r="EN408" s="604"/>
      <c r="EO408" s="15"/>
      <c r="EP408" s="15"/>
      <c r="EQ408" s="15"/>
      <c r="ER408" s="15"/>
      <c r="ES408" s="15"/>
      <c r="ET408" s="15"/>
      <c r="EU408" s="15"/>
      <c r="EV408" s="604"/>
      <c r="FR408" s="5"/>
    </row>
    <row r="409">
      <c r="A409" s="603"/>
      <c r="B409" s="603"/>
      <c r="I409" s="479"/>
      <c r="DP409" s="604"/>
      <c r="DQ409" s="604"/>
      <c r="DR409" s="604"/>
      <c r="DS409" s="604"/>
      <c r="DT409" s="604"/>
      <c r="DU409" s="604"/>
      <c r="DV409" s="604"/>
      <c r="DW409" s="604"/>
      <c r="DX409" s="604"/>
      <c r="DY409" s="604"/>
      <c r="DZ409" s="604"/>
      <c r="EA409" s="604"/>
      <c r="EB409" s="604"/>
      <c r="EC409" s="604"/>
      <c r="ED409" s="604"/>
      <c r="EE409" s="604"/>
      <c r="EF409" s="604"/>
      <c r="EG409" s="604"/>
      <c r="EH409" s="604"/>
      <c r="EI409" s="604"/>
      <c r="EJ409" s="604"/>
      <c r="EK409" s="604"/>
      <c r="EL409" s="604"/>
      <c r="EM409" s="604"/>
      <c r="EN409" s="604"/>
      <c r="EO409" s="15"/>
      <c r="EP409" s="15"/>
      <c r="EQ409" s="15"/>
      <c r="ER409" s="15"/>
      <c r="ES409" s="15"/>
      <c r="ET409" s="15"/>
      <c r="EU409" s="15"/>
      <c r="EV409" s="604"/>
      <c r="FR409" s="5"/>
    </row>
    <row r="410">
      <c r="A410" s="603"/>
      <c r="B410" s="603"/>
      <c r="I410" s="479"/>
      <c r="DP410" s="604"/>
      <c r="DQ410" s="604"/>
      <c r="DR410" s="604"/>
      <c r="DS410" s="604"/>
      <c r="DT410" s="604"/>
      <c r="DU410" s="604"/>
      <c r="DV410" s="604"/>
      <c r="DW410" s="604"/>
      <c r="DX410" s="604"/>
      <c r="DY410" s="604"/>
      <c r="DZ410" s="604"/>
      <c r="EA410" s="604"/>
      <c r="EB410" s="604"/>
      <c r="EC410" s="604"/>
      <c r="ED410" s="604"/>
      <c r="EE410" s="604"/>
      <c r="EF410" s="604"/>
      <c r="EG410" s="604"/>
      <c r="EH410" s="604"/>
      <c r="EI410" s="604"/>
      <c r="EJ410" s="604"/>
      <c r="EK410" s="604"/>
      <c r="EL410" s="604"/>
      <c r="EM410" s="604"/>
      <c r="EN410" s="604"/>
      <c r="EO410" s="15"/>
      <c r="EP410" s="15"/>
      <c r="EQ410" s="15"/>
      <c r="ER410" s="15"/>
      <c r="ES410" s="15"/>
      <c r="ET410" s="15"/>
      <c r="EU410" s="15"/>
      <c r="EV410" s="604"/>
      <c r="FR410" s="5"/>
    </row>
    <row r="411">
      <c r="A411" s="603"/>
      <c r="B411" s="603"/>
      <c r="I411" s="479"/>
      <c r="DP411" s="604"/>
      <c r="DQ411" s="604"/>
      <c r="DR411" s="604"/>
      <c r="DS411" s="604"/>
      <c r="DT411" s="604"/>
      <c r="DU411" s="604"/>
      <c r="DV411" s="604"/>
      <c r="DW411" s="604"/>
      <c r="DX411" s="604"/>
      <c r="DY411" s="604"/>
      <c r="DZ411" s="604"/>
      <c r="EA411" s="604"/>
      <c r="EB411" s="604"/>
      <c r="EC411" s="604"/>
      <c r="ED411" s="604"/>
      <c r="EE411" s="604"/>
      <c r="EF411" s="604"/>
      <c r="EG411" s="604"/>
      <c r="EH411" s="604"/>
      <c r="EI411" s="604"/>
      <c r="EJ411" s="604"/>
      <c r="EK411" s="604"/>
      <c r="EL411" s="604"/>
      <c r="EM411" s="604"/>
      <c r="EN411" s="604"/>
      <c r="EO411" s="15"/>
      <c r="EP411" s="15"/>
      <c r="EQ411" s="15"/>
      <c r="ER411" s="15"/>
      <c r="ES411" s="15"/>
      <c r="ET411" s="15"/>
      <c r="EU411" s="15"/>
      <c r="EV411" s="604"/>
      <c r="FR411" s="5"/>
    </row>
    <row r="412">
      <c r="A412" s="603"/>
      <c r="B412" s="603"/>
      <c r="I412" s="479"/>
      <c r="DP412" s="604"/>
      <c r="DQ412" s="604"/>
      <c r="DR412" s="604"/>
      <c r="DS412" s="604"/>
      <c r="DT412" s="604"/>
      <c r="DU412" s="604"/>
      <c r="DV412" s="604"/>
      <c r="DW412" s="604"/>
      <c r="DX412" s="604"/>
      <c r="DY412" s="604"/>
      <c r="DZ412" s="604"/>
      <c r="EA412" s="604"/>
      <c r="EB412" s="604"/>
      <c r="EC412" s="604"/>
      <c r="ED412" s="604"/>
      <c r="EE412" s="604"/>
      <c r="EF412" s="604"/>
      <c r="EG412" s="604"/>
      <c r="EH412" s="604"/>
      <c r="EI412" s="604"/>
      <c r="EJ412" s="604"/>
      <c r="EK412" s="604"/>
      <c r="EL412" s="604"/>
      <c r="EM412" s="604"/>
      <c r="EN412" s="604"/>
      <c r="EO412" s="15"/>
      <c r="EP412" s="15"/>
      <c r="EQ412" s="15"/>
      <c r="ER412" s="15"/>
      <c r="ES412" s="15"/>
      <c r="ET412" s="15"/>
      <c r="EU412" s="15"/>
      <c r="EV412" s="604"/>
      <c r="FR412" s="5"/>
    </row>
    <row r="413">
      <c r="A413" s="603"/>
      <c r="B413" s="603"/>
      <c r="I413" s="479"/>
      <c r="DP413" s="604"/>
      <c r="DQ413" s="604"/>
      <c r="DR413" s="604"/>
      <c r="DS413" s="604"/>
      <c r="DT413" s="604"/>
      <c r="DU413" s="604"/>
      <c r="DV413" s="604"/>
      <c r="DW413" s="604"/>
      <c r="DX413" s="604"/>
      <c r="DY413" s="604"/>
      <c r="DZ413" s="604"/>
      <c r="EA413" s="604"/>
      <c r="EB413" s="604"/>
      <c r="EC413" s="604"/>
      <c r="ED413" s="604"/>
      <c r="EE413" s="604"/>
      <c r="EF413" s="604"/>
      <c r="EG413" s="604"/>
      <c r="EH413" s="604"/>
      <c r="EI413" s="604"/>
      <c r="EJ413" s="604"/>
      <c r="EK413" s="604"/>
      <c r="EL413" s="604"/>
      <c r="EM413" s="604"/>
      <c r="EN413" s="604"/>
      <c r="EO413" s="15"/>
      <c r="EP413" s="15"/>
      <c r="EQ413" s="15"/>
      <c r="ER413" s="15"/>
      <c r="ES413" s="15"/>
      <c r="ET413" s="15"/>
      <c r="EU413" s="15"/>
      <c r="EV413" s="604"/>
      <c r="FR413" s="5"/>
    </row>
    <row r="414">
      <c r="A414" s="603"/>
      <c r="B414" s="603"/>
      <c r="I414" s="479"/>
      <c r="DP414" s="604"/>
      <c r="DQ414" s="604"/>
      <c r="DR414" s="604"/>
      <c r="DS414" s="604"/>
      <c r="DT414" s="604"/>
      <c r="DU414" s="604"/>
      <c r="DV414" s="604"/>
      <c r="DW414" s="604"/>
      <c r="DX414" s="604"/>
      <c r="DY414" s="604"/>
      <c r="DZ414" s="604"/>
      <c r="EA414" s="604"/>
      <c r="EB414" s="604"/>
      <c r="EC414" s="604"/>
      <c r="ED414" s="604"/>
      <c r="EE414" s="604"/>
      <c r="EF414" s="604"/>
      <c r="EG414" s="604"/>
      <c r="EH414" s="604"/>
      <c r="EI414" s="604"/>
      <c r="EJ414" s="604"/>
      <c r="EK414" s="604"/>
      <c r="EL414" s="604"/>
      <c r="EM414" s="604"/>
      <c r="EN414" s="604"/>
      <c r="EO414" s="15"/>
      <c r="EP414" s="15"/>
      <c r="EQ414" s="15"/>
      <c r="ER414" s="15"/>
      <c r="ES414" s="15"/>
      <c r="ET414" s="15"/>
      <c r="EU414" s="15"/>
      <c r="EV414" s="604"/>
      <c r="FR414" s="5"/>
    </row>
    <row r="415">
      <c r="A415" s="603"/>
      <c r="B415" s="603"/>
      <c r="I415" s="479"/>
      <c r="DP415" s="604"/>
      <c r="DQ415" s="604"/>
      <c r="DR415" s="604"/>
      <c r="DS415" s="604"/>
      <c r="DT415" s="604"/>
      <c r="DU415" s="604"/>
      <c r="DV415" s="604"/>
      <c r="DW415" s="604"/>
      <c r="DX415" s="604"/>
      <c r="DY415" s="604"/>
      <c r="DZ415" s="604"/>
      <c r="EA415" s="604"/>
      <c r="EB415" s="604"/>
      <c r="EC415" s="604"/>
      <c r="ED415" s="604"/>
      <c r="EE415" s="604"/>
      <c r="EF415" s="604"/>
      <c r="EG415" s="604"/>
      <c r="EH415" s="604"/>
      <c r="EI415" s="604"/>
      <c r="EJ415" s="604"/>
      <c r="EK415" s="604"/>
      <c r="EL415" s="604"/>
      <c r="EM415" s="604"/>
      <c r="EN415" s="604"/>
      <c r="EO415" s="15"/>
      <c r="EP415" s="15"/>
      <c r="EQ415" s="15"/>
      <c r="ER415" s="15"/>
      <c r="ES415" s="15"/>
      <c r="ET415" s="15"/>
      <c r="EU415" s="15"/>
      <c r="EV415" s="604"/>
      <c r="FR415" s="5"/>
    </row>
    <row r="416">
      <c r="A416" s="603"/>
      <c r="B416" s="603"/>
      <c r="I416" s="479"/>
      <c r="DP416" s="604"/>
      <c r="DQ416" s="604"/>
      <c r="DR416" s="604"/>
      <c r="DS416" s="604"/>
      <c r="DT416" s="604"/>
      <c r="DU416" s="604"/>
      <c r="DV416" s="604"/>
      <c r="DW416" s="604"/>
      <c r="DX416" s="604"/>
      <c r="DY416" s="604"/>
      <c r="DZ416" s="604"/>
      <c r="EA416" s="604"/>
      <c r="EB416" s="604"/>
      <c r="EC416" s="604"/>
      <c r="ED416" s="604"/>
      <c r="EE416" s="604"/>
      <c r="EF416" s="604"/>
      <c r="EG416" s="604"/>
      <c r="EH416" s="604"/>
      <c r="EI416" s="604"/>
      <c r="EJ416" s="604"/>
      <c r="EK416" s="604"/>
      <c r="EL416" s="604"/>
      <c r="EM416" s="604"/>
      <c r="EN416" s="604"/>
      <c r="EO416" s="15"/>
      <c r="EP416" s="15"/>
      <c r="EQ416" s="15"/>
      <c r="ER416" s="15"/>
      <c r="ES416" s="15"/>
      <c r="ET416" s="15"/>
      <c r="EU416" s="15"/>
      <c r="EV416" s="604"/>
      <c r="FR416" s="5"/>
    </row>
    <row r="417">
      <c r="A417" s="603"/>
      <c r="B417" s="603"/>
      <c r="I417" s="479"/>
      <c r="DP417" s="604"/>
      <c r="DQ417" s="604"/>
      <c r="DR417" s="604"/>
      <c r="DS417" s="604"/>
      <c r="DT417" s="604"/>
      <c r="DU417" s="604"/>
      <c r="DV417" s="604"/>
      <c r="DW417" s="604"/>
      <c r="DX417" s="604"/>
      <c r="DY417" s="604"/>
      <c r="DZ417" s="604"/>
      <c r="EA417" s="604"/>
      <c r="EB417" s="604"/>
      <c r="EC417" s="604"/>
      <c r="ED417" s="604"/>
      <c r="EE417" s="604"/>
      <c r="EF417" s="604"/>
      <c r="EG417" s="604"/>
      <c r="EH417" s="604"/>
      <c r="EI417" s="604"/>
      <c r="EJ417" s="604"/>
      <c r="EK417" s="604"/>
      <c r="EL417" s="604"/>
      <c r="EM417" s="604"/>
      <c r="EN417" s="604"/>
      <c r="EO417" s="15"/>
      <c r="EP417" s="15"/>
      <c r="EQ417" s="15"/>
      <c r="ER417" s="15"/>
      <c r="ES417" s="15"/>
      <c r="ET417" s="15"/>
      <c r="EU417" s="15"/>
      <c r="EV417" s="604"/>
      <c r="FR417" s="5"/>
    </row>
    <row r="418">
      <c r="A418" s="603"/>
      <c r="B418" s="603"/>
      <c r="I418" s="479"/>
      <c r="DP418" s="604"/>
      <c r="DQ418" s="604"/>
      <c r="DR418" s="604"/>
      <c r="DS418" s="604"/>
      <c r="DT418" s="604"/>
      <c r="DU418" s="604"/>
      <c r="DV418" s="604"/>
      <c r="DW418" s="604"/>
      <c r="DX418" s="604"/>
      <c r="DY418" s="604"/>
      <c r="DZ418" s="604"/>
      <c r="EA418" s="604"/>
      <c r="EB418" s="604"/>
      <c r="EC418" s="604"/>
      <c r="ED418" s="604"/>
      <c r="EE418" s="604"/>
      <c r="EF418" s="604"/>
      <c r="EG418" s="604"/>
      <c r="EH418" s="604"/>
      <c r="EI418" s="604"/>
      <c r="EJ418" s="604"/>
      <c r="EK418" s="604"/>
      <c r="EL418" s="604"/>
      <c r="EM418" s="604"/>
      <c r="EN418" s="604"/>
      <c r="EO418" s="15"/>
      <c r="EP418" s="15"/>
      <c r="EQ418" s="15"/>
      <c r="ER418" s="15"/>
      <c r="ES418" s="15"/>
      <c r="ET418" s="15"/>
      <c r="EU418" s="15"/>
      <c r="EV418" s="604"/>
      <c r="FR418" s="5"/>
    </row>
    <row r="419">
      <c r="A419" s="603"/>
      <c r="B419" s="603"/>
      <c r="I419" s="479"/>
      <c r="DP419" s="604"/>
      <c r="DQ419" s="604"/>
      <c r="DR419" s="604"/>
      <c r="DS419" s="604"/>
      <c r="DT419" s="604"/>
      <c r="DU419" s="604"/>
      <c r="DV419" s="604"/>
      <c r="DW419" s="604"/>
      <c r="DX419" s="604"/>
      <c r="DY419" s="604"/>
      <c r="DZ419" s="604"/>
      <c r="EA419" s="604"/>
      <c r="EB419" s="604"/>
      <c r="EC419" s="604"/>
      <c r="ED419" s="604"/>
      <c r="EE419" s="604"/>
      <c r="EF419" s="604"/>
      <c r="EG419" s="604"/>
      <c r="EH419" s="604"/>
      <c r="EI419" s="604"/>
      <c r="EJ419" s="604"/>
      <c r="EK419" s="604"/>
      <c r="EL419" s="604"/>
      <c r="EM419" s="604"/>
      <c r="EN419" s="604"/>
      <c r="EO419" s="15"/>
      <c r="EP419" s="15"/>
      <c r="EQ419" s="15"/>
      <c r="ER419" s="15"/>
      <c r="ES419" s="15"/>
      <c r="ET419" s="15"/>
      <c r="EU419" s="15"/>
      <c r="EV419" s="604"/>
      <c r="FR419" s="5"/>
    </row>
    <row r="420">
      <c r="A420" s="603"/>
      <c r="B420" s="603"/>
      <c r="I420" s="479"/>
      <c r="DP420" s="604"/>
      <c r="DQ420" s="604"/>
      <c r="DR420" s="604"/>
      <c r="DS420" s="604"/>
      <c r="DT420" s="604"/>
      <c r="DU420" s="604"/>
      <c r="DV420" s="604"/>
      <c r="DW420" s="604"/>
      <c r="DX420" s="604"/>
      <c r="DY420" s="604"/>
      <c r="DZ420" s="604"/>
      <c r="EA420" s="604"/>
      <c r="EB420" s="604"/>
      <c r="EC420" s="604"/>
      <c r="ED420" s="604"/>
      <c r="EE420" s="604"/>
      <c r="EF420" s="604"/>
      <c r="EG420" s="604"/>
      <c r="EH420" s="604"/>
      <c r="EI420" s="604"/>
      <c r="EJ420" s="604"/>
      <c r="EK420" s="604"/>
      <c r="EL420" s="604"/>
      <c r="EM420" s="604"/>
      <c r="EN420" s="604"/>
      <c r="EO420" s="15"/>
      <c r="EP420" s="15"/>
      <c r="EQ420" s="15"/>
      <c r="ER420" s="15"/>
      <c r="ES420" s="15"/>
      <c r="ET420" s="15"/>
      <c r="EU420" s="15"/>
      <c r="EV420" s="604"/>
      <c r="FR420" s="5"/>
    </row>
    <row r="421">
      <c r="A421" s="603"/>
      <c r="B421" s="603"/>
      <c r="I421" s="479"/>
      <c r="DP421" s="604"/>
      <c r="DQ421" s="604"/>
      <c r="DR421" s="604"/>
      <c r="DS421" s="604"/>
      <c r="DT421" s="604"/>
      <c r="DU421" s="604"/>
      <c r="DV421" s="604"/>
      <c r="DW421" s="604"/>
      <c r="DX421" s="604"/>
      <c r="DY421" s="604"/>
      <c r="DZ421" s="604"/>
      <c r="EA421" s="604"/>
      <c r="EB421" s="604"/>
      <c r="EC421" s="604"/>
      <c r="ED421" s="604"/>
      <c r="EE421" s="604"/>
      <c r="EF421" s="604"/>
      <c r="EG421" s="604"/>
      <c r="EH421" s="604"/>
      <c r="EI421" s="604"/>
      <c r="EJ421" s="604"/>
      <c r="EK421" s="604"/>
      <c r="EL421" s="604"/>
      <c r="EM421" s="604"/>
      <c r="EN421" s="604"/>
      <c r="EO421" s="15"/>
      <c r="EP421" s="15"/>
      <c r="EQ421" s="15"/>
      <c r="ER421" s="15"/>
      <c r="ES421" s="15"/>
      <c r="ET421" s="15"/>
      <c r="EU421" s="15"/>
      <c r="EV421" s="604"/>
      <c r="FR421" s="5"/>
    </row>
    <row r="422">
      <c r="A422" s="603"/>
      <c r="B422" s="603"/>
      <c r="I422" s="479"/>
      <c r="DP422" s="604"/>
      <c r="DQ422" s="604"/>
      <c r="DR422" s="604"/>
      <c r="DS422" s="604"/>
      <c r="DT422" s="604"/>
      <c r="DU422" s="604"/>
      <c r="DV422" s="604"/>
      <c r="DW422" s="604"/>
      <c r="DX422" s="604"/>
      <c r="DY422" s="604"/>
      <c r="DZ422" s="604"/>
      <c r="EA422" s="604"/>
      <c r="EB422" s="604"/>
      <c r="EC422" s="604"/>
      <c r="ED422" s="604"/>
      <c r="EE422" s="604"/>
      <c r="EF422" s="604"/>
      <c r="EG422" s="604"/>
      <c r="EH422" s="604"/>
      <c r="EI422" s="604"/>
      <c r="EJ422" s="604"/>
      <c r="EK422" s="604"/>
      <c r="EL422" s="604"/>
      <c r="EM422" s="604"/>
      <c r="EN422" s="604"/>
      <c r="EO422" s="15"/>
      <c r="EP422" s="15"/>
      <c r="EQ422" s="15"/>
      <c r="ER422" s="15"/>
      <c r="ES422" s="15"/>
      <c r="ET422" s="15"/>
      <c r="EU422" s="15"/>
      <c r="EV422" s="604"/>
      <c r="FR422" s="5"/>
    </row>
    <row r="423">
      <c r="A423" s="603"/>
      <c r="B423" s="603"/>
      <c r="I423" s="479"/>
      <c r="DP423" s="604"/>
      <c r="DQ423" s="604"/>
      <c r="DR423" s="604"/>
      <c r="DS423" s="604"/>
      <c r="DT423" s="604"/>
      <c r="DU423" s="604"/>
      <c r="DV423" s="604"/>
      <c r="DW423" s="604"/>
      <c r="DX423" s="604"/>
      <c r="DY423" s="604"/>
      <c r="DZ423" s="604"/>
      <c r="EA423" s="604"/>
      <c r="EB423" s="604"/>
      <c r="EC423" s="604"/>
      <c r="ED423" s="604"/>
      <c r="EE423" s="604"/>
      <c r="EF423" s="604"/>
      <c r="EG423" s="604"/>
      <c r="EH423" s="604"/>
      <c r="EI423" s="604"/>
      <c r="EJ423" s="604"/>
      <c r="EK423" s="604"/>
      <c r="EL423" s="604"/>
      <c r="EM423" s="604"/>
      <c r="EN423" s="604"/>
      <c r="EO423" s="15"/>
      <c r="EP423" s="15"/>
      <c r="EQ423" s="15"/>
      <c r="ER423" s="15"/>
      <c r="ES423" s="15"/>
      <c r="ET423" s="15"/>
      <c r="EU423" s="15"/>
      <c r="EV423" s="604"/>
      <c r="FR423" s="5"/>
    </row>
    <row r="424">
      <c r="A424" s="603"/>
      <c r="B424" s="603"/>
      <c r="I424" s="479"/>
      <c r="DP424" s="604"/>
      <c r="DQ424" s="604"/>
      <c r="DR424" s="604"/>
      <c r="DS424" s="604"/>
      <c r="DT424" s="604"/>
      <c r="DU424" s="604"/>
      <c r="DV424" s="604"/>
      <c r="DW424" s="604"/>
      <c r="DX424" s="604"/>
      <c r="DY424" s="604"/>
      <c r="DZ424" s="604"/>
      <c r="EA424" s="604"/>
      <c r="EB424" s="604"/>
      <c r="EC424" s="604"/>
      <c r="ED424" s="604"/>
      <c r="EE424" s="604"/>
      <c r="EF424" s="604"/>
      <c r="EG424" s="604"/>
      <c r="EH424" s="604"/>
      <c r="EI424" s="604"/>
      <c r="EJ424" s="604"/>
      <c r="EK424" s="604"/>
      <c r="EL424" s="604"/>
      <c r="EM424" s="604"/>
      <c r="EN424" s="604"/>
      <c r="EO424" s="15"/>
      <c r="EP424" s="15"/>
      <c r="EQ424" s="15"/>
      <c r="ER424" s="15"/>
      <c r="ES424" s="15"/>
      <c r="ET424" s="15"/>
      <c r="EU424" s="15"/>
      <c r="EV424" s="604"/>
      <c r="FR424" s="5"/>
    </row>
    <row r="425">
      <c r="A425" s="603"/>
      <c r="B425" s="603"/>
      <c r="I425" s="479"/>
      <c r="DP425" s="604"/>
      <c r="DQ425" s="604"/>
      <c r="DR425" s="604"/>
      <c r="DS425" s="604"/>
      <c r="DT425" s="604"/>
      <c r="DU425" s="604"/>
      <c r="DV425" s="604"/>
      <c r="DW425" s="604"/>
      <c r="DX425" s="604"/>
      <c r="DY425" s="604"/>
      <c r="DZ425" s="604"/>
      <c r="EA425" s="604"/>
      <c r="EB425" s="604"/>
      <c r="EC425" s="604"/>
      <c r="ED425" s="604"/>
      <c r="EE425" s="604"/>
      <c r="EF425" s="604"/>
      <c r="EG425" s="604"/>
      <c r="EH425" s="604"/>
      <c r="EI425" s="604"/>
      <c r="EJ425" s="604"/>
      <c r="EK425" s="604"/>
      <c r="EL425" s="604"/>
      <c r="EM425" s="604"/>
      <c r="EN425" s="604"/>
      <c r="EO425" s="15"/>
      <c r="EP425" s="15"/>
      <c r="EQ425" s="15"/>
      <c r="ER425" s="15"/>
      <c r="ES425" s="15"/>
      <c r="ET425" s="15"/>
      <c r="EU425" s="15"/>
      <c r="EV425" s="604"/>
      <c r="FR425" s="5"/>
    </row>
    <row r="426">
      <c r="A426" s="603"/>
      <c r="B426" s="603"/>
      <c r="I426" s="479"/>
      <c r="DP426" s="604"/>
      <c r="DQ426" s="604"/>
      <c r="DR426" s="604"/>
      <c r="DS426" s="604"/>
      <c r="DT426" s="604"/>
      <c r="DU426" s="604"/>
      <c r="DV426" s="604"/>
      <c r="DW426" s="604"/>
      <c r="DX426" s="604"/>
      <c r="DY426" s="604"/>
      <c r="DZ426" s="604"/>
      <c r="EA426" s="604"/>
      <c r="EB426" s="604"/>
      <c r="EC426" s="604"/>
      <c r="ED426" s="604"/>
      <c r="EE426" s="604"/>
      <c r="EF426" s="604"/>
      <c r="EG426" s="604"/>
      <c r="EH426" s="604"/>
      <c r="EI426" s="604"/>
      <c r="EJ426" s="604"/>
      <c r="EK426" s="604"/>
      <c r="EL426" s="604"/>
      <c r="EM426" s="604"/>
      <c r="EN426" s="604"/>
      <c r="EO426" s="15"/>
      <c r="EP426" s="15"/>
      <c r="EQ426" s="15"/>
      <c r="ER426" s="15"/>
      <c r="ES426" s="15"/>
      <c r="ET426" s="15"/>
      <c r="EU426" s="15"/>
      <c r="EV426" s="604"/>
      <c r="FR426" s="5"/>
    </row>
    <row r="427">
      <c r="A427" s="603"/>
      <c r="B427" s="603"/>
      <c r="I427" s="479"/>
      <c r="DP427" s="604"/>
      <c r="DQ427" s="604"/>
      <c r="DR427" s="604"/>
      <c r="DS427" s="604"/>
      <c r="DT427" s="604"/>
      <c r="DU427" s="604"/>
      <c r="DV427" s="604"/>
      <c r="DW427" s="604"/>
      <c r="DX427" s="604"/>
      <c r="DY427" s="604"/>
      <c r="DZ427" s="604"/>
      <c r="EA427" s="604"/>
      <c r="EB427" s="604"/>
      <c r="EC427" s="604"/>
      <c r="ED427" s="604"/>
      <c r="EE427" s="604"/>
      <c r="EF427" s="604"/>
      <c r="EG427" s="604"/>
      <c r="EH427" s="604"/>
      <c r="EI427" s="604"/>
      <c r="EJ427" s="604"/>
      <c r="EK427" s="604"/>
      <c r="EL427" s="604"/>
      <c r="EM427" s="604"/>
      <c r="EN427" s="604"/>
      <c r="EO427" s="15"/>
      <c r="EP427" s="15"/>
      <c r="EQ427" s="15"/>
      <c r="ER427" s="15"/>
      <c r="ES427" s="15"/>
      <c r="ET427" s="15"/>
      <c r="EU427" s="15"/>
      <c r="EV427" s="604"/>
      <c r="FR427" s="5"/>
    </row>
    <row r="428">
      <c r="A428" s="603"/>
      <c r="B428" s="603"/>
      <c r="I428" s="479"/>
      <c r="DP428" s="604"/>
      <c r="DQ428" s="604"/>
      <c r="DR428" s="604"/>
      <c r="DS428" s="604"/>
      <c r="DT428" s="604"/>
      <c r="DU428" s="604"/>
      <c r="DV428" s="604"/>
      <c r="DW428" s="604"/>
      <c r="DX428" s="604"/>
      <c r="DY428" s="604"/>
      <c r="DZ428" s="604"/>
      <c r="EA428" s="604"/>
      <c r="EB428" s="604"/>
      <c r="EC428" s="604"/>
      <c r="ED428" s="604"/>
      <c r="EE428" s="604"/>
      <c r="EF428" s="604"/>
      <c r="EG428" s="604"/>
      <c r="EH428" s="604"/>
      <c r="EI428" s="604"/>
      <c r="EJ428" s="604"/>
      <c r="EK428" s="604"/>
      <c r="EL428" s="604"/>
      <c r="EM428" s="604"/>
      <c r="EN428" s="604"/>
      <c r="EO428" s="15"/>
      <c r="EP428" s="15"/>
      <c r="EQ428" s="15"/>
      <c r="ER428" s="15"/>
      <c r="ES428" s="15"/>
      <c r="ET428" s="15"/>
      <c r="EU428" s="15"/>
      <c r="EV428" s="604"/>
      <c r="FR428" s="5"/>
    </row>
    <row r="429">
      <c r="A429" s="603"/>
      <c r="B429" s="603"/>
      <c r="I429" s="479"/>
      <c r="DP429" s="604"/>
      <c r="DQ429" s="604"/>
      <c r="DR429" s="604"/>
      <c r="DS429" s="604"/>
      <c r="DT429" s="604"/>
      <c r="DU429" s="604"/>
      <c r="DV429" s="604"/>
      <c r="DW429" s="604"/>
      <c r="DX429" s="604"/>
      <c r="DY429" s="604"/>
      <c r="DZ429" s="604"/>
      <c r="EA429" s="604"/>
      <c r="EB429" s="604"/>
      <c r="EC429" s="604"/>
      <c r="ED429" s="604"/>
      <c r="EE429" s="604"/>
      <c r="EF429" s="604"/>
      <c r="EG429" s="604"/>
      <c r="EH429" s="604"/>
      <c r="EI429" s="604"/>
      <c r="EJ429" s="604"/>
      <c r="EK429" s="604"/>
      <c r="EL429" s="604"/>
      <c r="EM429" s="604"/>
      <c r="EN429" s="604"/>
      <c r="EO429" s="15"/>
      <c r="EP429" s="15"/>
      <c r="EQ429" s="15"/>
      <c r="ER429" s="15"/>
      <c r="ES429" s="15"/>
      <c r="ET429" s="15"/>
      <c r="EU429" s="15"/>
      <c r="EV429" s="604"/>
      <c r="FR429" s="5"/>
    </row>
    <row r="430">
      <c r="A430" s="603"/>
      <c r="B430" s="603"/>
      <c r="I430" s="479"/>
      <c r="DP430" s="604"/>
      <c r="DQ430" s="604"/>
      <c r="DR430" s="604"/>
      <c r="DS430" s="604"/>
      <c r="DT430" s="604"/>
      <c r="DU430" s="604"/>
      <c r="DV430" s="604"/>
      <c r="DW430" s="604"/>
      <c r="DX430" s="604"/>
      <c r="DY430" s="604"/>
      <c r="DZ430" s="604"/>
      <c r="EA430" s="604"/>
      <c r="EB430" s="604"/>
      <c r="EC430" s="604"/>
      <c r="ED430" s="604"/>
      <c r="EE430" s="604"/>
      <c r="EF430" s="604"/>
      <c r="EG430" s="604"/>
      <c r="EH430" s="604"/>
      <c r="EI430" s="604"/>
      <c r="EJ430" s="604"/>
      <c r="EK430" s="604"/>
      <c r="EL430" s="604"/>
      <c r="EM430" s="604"/>
      <c r="EN430" s="604"/>
      <c r="EO430" s="15"/>
      <c r="EP430" s="15"/>
      <c r="EQ430" s="15"/>
      <c r="ER430" s="15"/>
      <c r="ES430" s="15"/>
      <c r="ET430" s="15"/>
      <c r="EU430" s="15"/>
      <c r="EV430" s="604"/>
      <c r="FR430" s="5"/>
    </row>
    <row r="431">
      <c r="A431" s="603"/>
      <c r="B431" s="603"/>
      <c r="I431" s="479"/>
      <c r="DP431" s="604"/>
      <c r="DQ431" s="604"/>
      <c r="DR431" s="604"/>
      <c r="DS431" s="604"/>
      <c r="DT431" s="604"/>
      <c r="DU431" s="604"/>
      <c r="DV431" s="604"/>
      <c r="DW431" s="604"/>
      <c r="DX431" s="604"/>
      <c r="DY431" s="604"/>
      <c r="DZ431" s="604"/>
      <c r="EA431" s="604"/>
      <c r="EB431" s="604"/>
      <c r="EC431" s="604"/>
      <c r="ED431" s="604"/>
      <c r="EE431" s="604"/>
      <c r="EF431" s="604"/>
      <c r="EG431" s="604"/>
      <c r="EH431" s="604"/>
      <c r="EI431" s="604"/>
      <c r="EJ431" s="604"/>
      <c r="EK431" s="604"/>
      <c r="EL431" s="604"/>
      <c r="EM431" s="604"/>
      <c r="EN431" s="604"/>
      <c r="EO431" s="15"/>
      <c r="EP431" s="15"/>
      <c r="EQ431" s="15"/>
      <c r="ER431" s="15"/>
      <c r="ES431" s="15"/>
      <c r="ET431" s="15"/>
      <c r="EU431" s="15"/>
      <c r="EV431" s="604"/>
      <c r="FR431" s="5"/>
    </row>
    <row r="432">
      <c r="A432" s="603"/>
      <c r="B432" s="603"/>
      <c r="I432" s="479"/>
      <c r="DP432" s="604"/>
      <c r="DQ432" s="604"/>
      <c r="DR432" s="604"/>
      <c r="DS432" s="604"/>
      <c r="DT432" s="604"/>
      <c r="DU432" s="604"/>
      <c r="DV432" s="604"/>
      <c r="DW432" s="604"/>
      <c r="DX432" s="604"/>
      <c r="DY432" s="604"/>
      <c r="DZ432" s="604"/>
      <c r="EA432" s="604"/>
      <c r="EB432" s="604"/>
      <c r="EC432" s="604"/>
      <c r="ED432" s="604"/>
      <c r="EE432" s="604"/>
      <c r="EF432" s="604"/>
      <c r="EG432" s="604"/>
      <c r="EH432" s="604"/>
      <c r="EI432" s="604"/>
      <c r="EJ432" s="604"/>
      <c r="EK432" s="604"/>
      <c r="EL432" s="604"/>
      <c r="EM432" s="604"/>
      <c r="EN432" s="604"/>
      <c r="EO432" s="15"/>
      <c r="EP432" s="15"/>
      <c r="EQ432" s="15"/>
      <c r="ER432" s="15"/>
      <c r="ES432" s="15"/>
      <c r="ET432" s="15"/>
      <c r="EU432" s="15"/>
      <c r="EV432" s="604"/>
      <c r="FR432" s="5"/>
    </row>
    <row r="433">
      <c r="A433" s="603"/>
      <c r="B433" s="603"/>
      <c r="I433" s="479"/>
      <c r="DP433" s="604"/>
      <c r="DQ433" s="604"/>
      <c r="DR433" s="604"/>
      <c r="DS433" s="604"/>
      <c r="DT433" s="604"/>
      <c r="DU433" s="604"/>
      <c r="DV433" s="604"/>
      <c r="DW433" s="604"/>
      <c r="DX433" s="604"/>
      <c r="DY433" s="604"/>
      <c r="DZ433" s="604"/>
      <c r="EA433" s="604"/>
      <c r="EB433" s="604"/>
      <c r="EC433" s="604"/>
      <c r="ED433" s="604"/>
      <c r="EE433" s="604"/>
      <c r="EF433" s="604"/>
      <c r="EG433" s="604"/>
      <c r="EH433" s="604"/>
      <c r="EI433" s="604"/>
      <c r="EJ433" s="604"/>
      <c r="EK433" s="604"/>
      <c r="EL433" s="604"/>
      <c r="EM433" s="604"/>
      <c r="EN433" s="604"/>
      <c r="EO433" s="15"/>
      <c r="EP433" s="15"/>
      <c r="EQ433" s="15"/>
      <c r="ER433" s="15"/>
      <c r="ES433" s="15"/>
      <c r="ET433" s="15"/>
      <c r="EU433" s="15"/>
      <c r="EV433" s="604"/>
      <c r="FR433" s="5"/>
    </row>
    <row r="434">
      <c r="A434" s="603"/>
      <c r="B434" s="603"/>
      <c r="I434" s="479"/>
      <c r="DP434" s="604"/>
      <c r="DQ434" s="604"/>
      <c r="DR434" s="604"/>
      <c r="DS434" s="604"/>
      <c r="DT434" s="604"/>
      <c r="DU434" s="604"/>
      <c r="DV434" s="604"/>
      <c r="DW434" s="604"/>
      <c r="DX434" s="604"/>
      <c r="DY434" s="604"/>
      <c r="DZ434" s="604"/>
      <c r="EA434" s="604"/>
      <c r="EB434" s="604"/>
      <c r="EC434" s="604"/>
      <c r="ED434" s="604"/>
      <c r="EE434" s="604"/>
      <c r="EF434" s="604"/>
      <c r="EG434" s="604"/>
      <c r="EH434" s="604"/>
      <c r="EI434" s="604"/>
      <c r="EJ434" s="604"/>
      <c r="EK434" s="604"/>
      <c r="EL434" s="604"/>
      <c r="EM434" s="604"/>
      <c r="EN434" s="604"/>
      <c r="EO434" s="15"/>
      <c r="EP434" s="15"/>
      <c r="EQ434" s="15"/>
      <c r="ER434" s="15"/>
      <c r="ES434" s="15"/>
      <c r="ET434" s="15"/>
      <c r="EU434" s="15"/>
      <c r="EV434" s="604"/>
      <c r="FR434" s="5"/>
    </row>
    <row r="435">
      <c r="A435" s="603"/>
      <c r="B435" s="603"/>
      <c r="I435" s="479"/>
      <c r="DP435" s="604"/>
      <c r="DQ435" s="604"/>
      <c r="DR435" s="604"/>
      <c r="DS435" s="604"/>
      <c r="DT435" s="604"/>
      <c r="DU435" s="604"/>
      <c r="DV435" s="604"/>
      <c r="DW435" s="604"/>
      <c r="DX435" s="604"/>
      <c r="DY435" s="604"/>
      <c r="DZ435" s="604"/>
      <c r="EA435" s="604"/>
      <c r="EB435" s="604"/>
      <c r="EC435" s="604"/>
      <c r="ED435" s="604"/>
      <c r="EE435" s="604"/>
      <c r="EF435" s="604"/>
      <c r="EG435" s="604"/>
      <c r="EH435" s="604"/>
      <c r="EI435" s="604"/>
      <c r="EJ435" s="604"/>
      <c r="EK435" s="604"/>
      <c r="EL435" s="604"/>
      <c r="EM435" s="604"/>
      <c r="EN435" s="604"/>
      <c r="EO435" s="15"/>
      <c r="EP435" s="15"/>
      <c r="EQ435" s="15"/>
      <c r="ER435" s="15"/>
      <c r="ES435" s="15"/>
      <c r="ET435" s="15"/>
      <c r="EU435" s="15"/>
      <c r="EV435" s="604"/>
      <c r="FR435" s="5"/>
    </row>
    <row r="436">
      <c r="A436" s="603"/>
      <c r="B436" s="603"/>
      <c r="I436" s="479"/>
      <c r="DP436" s="604"/>
      <c r="DQ436" s="604"/>
      <c r="DR436" s="604"/>
      <c r="DS436" s="604"/>
      <c r="DT436" s="604"/>
      <c r="DU436" s="604"/>
      <c r="DV436" s="604"/>
      <c r="DW436" s="604"/>
      <c r="DX436" s="604"/>
      <c r="DY436" s="604"/>
      <c r="DZ436" s="604"/>
      <c r="EA436" s="604"/>
      <c r="EB436" s="604"/>
      <c r="EC436" s="604"/>
      <c r="ED436" s="604"/>
      <c r="EE436" s="604"/>
      <c r="EF436" s="604"/>
      <c r="EG436" s="604"/>
      <c r="EH436" s="604"/>
      <c r="EI436" s="604"/>
      <c r="EJ436" s="604"/>
      <c r="EK436" s="604"/>
      <c r="EL436" s="604"/>
      <c r="EM436" s="604"/>
      <c r="EN436" s="604"/>
      <c r="EO436" s="15"/>
      <c r="EP436" s="15"/>
      <c r="EQ436" s="15"/>
      <c r="ER436" s="15"/>
      <c r="ES436" s="15"/>
      <c r="ET436" s="15"/>
      <c r="EU436" s="15"/>
      <c r="EV436" s="604"/>
      <c r="FR436" s="5"/>
    </row>
    <row r="437">
      <c r="A437" s="603"/>
      <c r="B437" s="603"/>
      <c r="I437" s="479"/>
      <c r="DP437" s="604"/>
      <c r="DQ437" s="604"/>
      <c r="DR437" s="604"/>
      <c r="DS437" s="604"/>
      <c r="DT437" s="604"/>
      <c r="DU437" s="604"/>
      <c r="DV437" s="604"/>
      <c r="DW437" s="604"/>
      <c r="DX437" s="604"/>
      <c r="DY437" s="604"/>
      <c r="DZ437" s="604"/>
      <c r="EA437" s="604"/>
      <c r="EB437" s="604"/>
      <c r="EC437" s="604"/>
      <c r="ED437" s="604"/>
      <c r="EE437" s="604"/>
      <c r="EF437" s="604"/>
      <c r="EG437" s="604"/>
      <c r="EH437" s="604"/>
      <c r="EI437" s="604"/>
      <c r="EJ437" s="604"/>
      <c r="EK437" s="604"/>
      <c r="EL437" s="604"/>
      <c r="EM437" s="604"/>
      <c r="EN437" s="604"/>
      <c r="EO437" s="15"/>
      <c r="EP437" s="15"/>
      <c r="EQ437" s="15"/>
      <c r="ER437" s="15"/>
      <c r="ES437" s="15"/>
      <c r="ET437" s="15"/>
      <c r="EU437" s="15"/>
      <c r="EV437" s="604"/>
      <c r="FR437" s="5"/>
    </row>
    <row r="438">
      <c r="A438" s="603"/>
      <c r="B438" s="603"/>
      <c r="I438" s="479"/>
      <c r="DP438" s="604"/>
      <c r="DQ438" s="604"/>
      <c r="DR438" s="604"/>
      <c r="DS438" s="604"/>
      <c r="DT438" s="604"/>
      <c r="DU438" s="604"/>
      <c r="DV438" s="604"/>
      <c r="DW438" s="604"/>
      <c r="DX438" s="604"/>
      <c r="DY438" s="604"/>
      <c r="DZ438" s="604"/>
      <c r="EA438" s="604"/>
      <c r="EB438" s="604"/>
      <c r="EC438" s="604"/>
      <c r="ED438" s="604"/>
      <c r="EE438" s="604"/>
      <c r="EF438" s="604"/>
      <c r="EG438" s="604"/>
      <c r="EH438" s="604"/>
      <c r="EI438" s="604"/>
      <c r="EJ438" s="604"/>
      <c r="EK438" s="604"/>
      <c r="EL438" s="604"/>
      <c r="EM438" s="604"/>
      <c r="EN438" s="604"/>
      <c r="EO438" s="15"/>
      <c r="EP438" s="15"/>
      <c r="EQ438" s="15"/>
      <c r="ER438" s="15"/>
      <c r="ES438" s="15"/>
      <c r="ET438" s="15"/>
      <c r="EU438" s="15"/>
      <c r="EV438" s="604"/>
      <c r="FR438" s="5"/>
    </row>
    <row r="439">
      <c r="A439" s="603"/>
      <c r="B439" s="603"/>
      <c r="I439" s="479"/>
      <c r="DP439" s="604"/>
      <c r="DQ439" s="604"/>
      <c r="DR439" s="604"/>
      <c r="DS439" s="604"/>
      <c r="DT439" s="604"/>
      <c r="DU439" s="604"/>
      <c r="DV439" s="604"/>
      <c r="DW439" s="604"/>
      <c r="DX439" s="604"/>
      <c r="DY439" s="604"/>
      <c r="DZ439" s="604"/>
      <c r="EA439" s="604"/>
      <c r="EB439" s="604"/>
      <c r="EC439" s="604"/>
      <c r="ED439" s="604"/>
      <c r="EE439" s="604"/>
      <c r="EF439" s="604"/>
      <c r="EG439" s="604"/>
      <c r="EH439" s="604"/>
      <c r="EI439" s="604"/>
      <c r="EJ439" s="604"/>
      <c r="EK439" s="604"/>
      <c r="EL439" s="604"/>
      <c r="EM439" s="604"/>
      <c r="EN439" s="604"/>
      <c r="EO439" s="15"/>
      <c r="EP439" s="15"/>
      <c r="EQ439" s="15"/>
      <c r="ER439" s="15"/>
      <c r="ES439" s="15"/>
      <c r="ET439" s="15"/>
      <c r="EU439" s="15"/>
      <c r="EV439" s="604"/>
      <c r="FR439" s="5"/>
    </row>
    <row r="440">
      <c r="A440" s="603"/>
      <c r="B440" s="603"/>
      <c r="I440" s="479"/>
      <c r="DP440" s="604"/>
      <c r="DQ440" s="604"/>
      <c r="DR440" s="604"/>
      <c r="DS440" s="604"/>
      <c r="DT440" s="604"/>
      <c r="DU440" s="604"/>
      <c r="DV440" s="604"/>
      <c r="DW440" s="604"/>
      <c r="DX440" s="604"/>
      <c r="DY440" s="604"/>
      <c r="DZ440" s="604"/>
      <c r="EA440" s="604"/>
      <c r="EB440" s="604"/>
      <c r="EC440" s="604"/>
      <c r="ED440" s="604"/>
      <c r="EE440" s="604"/>
      <c r="EF440" s="604"/>
      <c r="EG440" s="604"/>
      <c r="EH440" s="604"/>
      <c r="EI440" s="604"/>
      <c r="EJ440" s="604"/>
      <c r="EK440" s="604"/>
      <c r="EL440" s="604"/>
      <c r="EM440" s="604"/>
      <c r="EN440" s="604"/>
      <c r="EO440" s="15"/>
      <c r="EP440" s="15"/>
      <c r="EQ440" s="15"/>
      <c r="ER440" s="15"/>
      <c r="ES440" s="15"/>
      <c r="ET440" s="15"/>
      <c r="EU440" s="15"/>
      <c r="EV440" s="604"/>
      <c r="FR440" s="5"/>
    </row>
    <row r="441">
      <c r="A441" s="603"/>
      <c r="B441" s="603"/>
      <c r="I441" s="479"/>
      <c r="DP441" s="604"/>
      <c r="DQ441" s="604"/>
      <c r="DR441" s="604"/>
      <c r="DS441" s="604"/>
      <c r="DT441" s="604"/>
      <c r="DU441" s="604"/>
      <c r="DV441" s="604"/>
      <c r="DW441" s="604"/>
      <c r="DX441" s="604"/>
      <c r="DY441" s="604"/>
      <c r="DZ441" s="604"/>
      <c r="EA441" s="604"/>
      <c r="EB441" s="604"/>
      <c r="EC441" s="604"/>
      <c r="ED441" s="604"/>
      <c r="EE441" s="604"/>
      <c r="EF441" s="604"/>
      <c r="EG441" s="604"/>
      <c r="EH441" s="604"/>
      <c r="EI441" s="604"/>
      <c r="EJ441" s="604"/>
      <c r="EK441" s="604"/>
      <c r="EL441" s="604"/>
      <c r="EM441" s="604"/>
      <c r="EN441" s="604"/>
      <c r="EO441" s="15"/>
      <c r="EP441" s="15"/>
      <c r="EQ441" s="15"/>
      <c r="ER441" s="15"/>
      <c r="ES441" s="15"/>
      <c r="ET441" s="15"/>
      <c r="EU441" s="15"/>
      <c r="EV441" s="604"/>
      <c r="FR441" s="5"/>
    </row>
    <row r="442">
      <c r="A442" s="603"/>
      <c r="B442" s="603"/>
      <c r="I442" s="479"/>
      <c r="DP442" s="604"/>
      <c r="DQ442" s="604"/>
      <c r="DR442" s="604"/>
      <c r="DS442" s="604"/>
      <c r="DT442" s="604"/>
      <c r="DU442" s="604"/>
      <c r="DV442" s="604"/>
      <c r="DW442" s="604"/>
      <c r="DX442" s="604"/>
      <c r="DY442" s="604"/>
      <c r="DZ442" s="604"/>
      <c r="EA442" s="604"/>
      <c r="EB442" s="604"/>
      <c r="EC442" s="604"/>
      <c r="ED442" s="604"/>
      <c r="EE442" s="604"/>
      <c r="EF442" s="604"/>
      <c r="EG442" s="604"/>
      <c r="EH442" s="604"/>
      <c r="EI442" s="604"/>
      <c r="EJ442" s="604"/>
      <c r="EK442" s="604"/>
      <c r="EL442" s="604"/>
      <c r="EM442" s="604"/>
      <c r="EN442" s="604"/>
      <c r="EO442" s="15"/>
      <c r="EP442" s="15"/>
      <c r="EQ442" s="15"/>
      <c r="ER442" s="15"/>
      <c r="ES442" s="15"/>
      <c r="ET442" s="15"/>
      <c r="EU442" s="15"/>
      <c r="EV442" s="604"/>
      <c r="FR442" s="5"/>
    </row>
    <row r="443">
      <c r="A443" s="603"/>
      <c r="B443" s="603"/>
      <c r="I443" s="479"/>
      <c r="DP443" s="604"/>
      <c r="DQ443" s="604"/>
      <c r="DR443" s="604"/>
      <c r="DS443" s="604"/>
      <c r="DT443" s="604"/>
      <c r="DU443" s="604"/>
      <c r="DV443" s="604"/>
      <c r="DW443" s="604"/>
      <c r="DX443" s="604"/>
      <c r="DY443" s="604"/>
      <c r="DZ443" s="604"/>
      <c r="EA443" s="604"/>
      <c r="EB443" s="604"/>
      <c r="EC443" s="604"/>
      <c r="ED443" s="604"/>
      <c r="EE443" s="604"/>
      <c r="EF443" s="604"/>
      <c r="EG443" s="604"/>
      <c r="EH443" s="604"/>
      <c r="EI443" s="604"/>
      <c r="EJ443" s="604"/>
      <c r="EK443" s="604"/>
      <c r="EL443" s="604"/>
      <c r="EM443" s="604"/>
      <c r="EN443" s="604"/>
      <c r="EO443" s="15"/>
      <c r="EP443" s="15"/>
      <c r="EQ443" s="15"/>
      <c r="ER443" s="15"/>
      <c r="ES443" s="15"/>
      <c r="ET443" s="15"/>
      <c r="EU443" s="15"/>
      <c r="EV443" s="604"/>
      <c r="FR443" s="5"/>
    </row>
    <row r="444">
      <c r="A444" s="603"/>
      <c r="B444" s="603"/>
      <c r="I444" s="479"/>
      <c r="DP444" s="604"/>
      <c r="DQ444" s="604"/>
      <c r="DR444" s="604"/>
      <c r="DS444" s="604"/>
      <c r="DT444" s="604"/>
      <c r="DU444" s="604"/>
      <c r="DV444" s="604"/>
      <c r="DW444" s="604"/>
      <c r="DX444" s="604"/>
      <c r="DY444" s="604"/>
      <c r="DZ444" s="604"/>
      <c r="EA444" s="604"/>
      <c r="EB444" s="604"/>
      <c r="EC444" s="604"/>
      <c r="ED444" s="604"/>
      <c r="EE444" s="604"/>
      <c r="EF444" s="604"/>
      <c r="EG444" s="604"/>
      <c r="EH444" s="604"/>
      <c r="EI444" s="604"/>
      <c r="EJ444" s="604"/>
      <c r="EK444" s="604"/>
      <c r="EL444" s="604"/>
      <c r="EM444" s="604"/>
      <c r="EN444" s="604"/>
      <c r="EO444" s="15"/>
      <c r="EP444" s="15"/>
      <c r="EQ444" s="15"/>
      <c r="ER444" s="15"/>
      <c r="ES444" s="15"/>
      <c r="ET444" s="15"/>
      <c r="EU444" s="15"/>
      <c r="EV444" s="604"/>
      <c r="FR444" s="5"/>
    </row>
    <row r="445">
      <c r="A445" s="603"/>
      <c r="B445" s="603"/>
      <c r="I445" s="479"/>
      <c r="DP445" s="604"/>
      <c r="DQ445" s="604"/>
      <c r="DR445" s="604"/>
      <c r="DS445" s="604"/>
      <c r="DT445" s="604"/>
      <c r="DU445" s="604"/>
      <c r="DV445" s="604"/>
      <c r="DW445" s="604"/>
      <c r="DX445" s="604"/>
      <c r="DY445" s="604"/>
      <c r="DZ445" s="604"/>
      <c r="EA445" s="604"/>
      <c r="EB445" s="604"/>
      <c r="EC445" s="604"/>
      <c r="ED445" s="604"/>
      <c r="EE445" s="604"/>
      <c r="EF445" s="604"/>
      <c r="EG445" s="604"/>
      <c r="EH445" s="604"/>
      <c r="EI445" s="604"/>
      <c r="EJ445" s="604"/>
      <c r="EK445" s="604"/>
      <c r="EL445" s="604"/>
      <c r="EM445" s="604"/>
      <c r="EN445" s="604"/>
      <c r="EO445" s="15"/>
      <c r="EP445" s="15"/>
      <c r="EQ445" s="15"/>
      <c r="ER445" s="15"/>
      <c r="ES445" s="15"/>
      <c r="ET445" s="15"/>
      <c r="EU445" s="15"/>
      <c r="EV445" s="604"/>
      <c r="FR445" s="5"/>
    </row>
    <row r="446">
      <c r="A446" s="603"/>
      <c r="B446" s="603"/>
      <c r="I446" s="479"/>
      <c r="DP446" s="604"/>
      <c r="DQ446" s="604"/>
      <c r="DR446" s="604"/>
      <c r="DS446" s="604"/>
      <c r="DT446" s="604"/>
      <c r="DU446" s="604"/>
      <c r="DV446" s="604"/>
      <c r="DW446" s="604"/>
      <c r="DX446" s="604"/>
      <c r="DY446" s="604"/>
      <c r="DZ446" s="604"/>
      <c r="EA446" s="604"/>
      <c r="EB446" s="604"/>
      <c r="EC446" s="604"/>
      <c r="ED446" s="604"/>
      <c r="EE446" s="604"/>
      <c r="EF446" s="604"/>
      <c r="EG446" s="604"/>
      <c r="EH446" s="604"/>
      <c r="EI446" s="604"/>
      <c r="EJ446" s="604"/>
      <c r="EK446" s="604"/>
      <c r="EL446" s="604"/>
      <c r="EM446" s="604"/>
      <c r="EN446" s="604"/>
      <c r="EO446" s="15"/>
      <c r="EP446" s="15"/>
      <c r="EQ446" s="15"/>
      <c r="ER446" s="15"/>
      <c r="ES446" s="15"/>
      <c r="ET446" s="15"/>
      <c r="EU446" s="15"/>
      <c r="EV446" s="604"/>
      <c r="FR446" s="5"/>
    </row>
    <row r="447">
      <c r="A447" s="603"/>
      <c r="B447" s="603"/>
      <c r="I447" s="479"/>
      <c r="DP447" s="604"/>
      <c r="DQ447" s="604"/>
      <c r="DR447" s="604"/>
      <c r="DS447" s="604"/>
      <c r="DT447" s="604"/>
      <c r="DU447" s="604"/>
      <c r="DV447" s="604"/>
      <c r="DW447" s="604"/>
      <c r="DX447" s="604"/>
      <c r="DY447" s="604"/>
      <c r="DZ447" s="604"/>
      <c r="EA447" s="604"/>
      <c r="EB447" s="604"/>
      <c r="EC447" s="604"/>
      <c r="ED447" s="604"/>
      <c r="EE447" s="604"/>
      <c r="EF447" s="604"/>
      <c r="EG447" s="604"/>
      <c r="EH447" s="604"/>
      <c r="EI447" s="604"/>
      <c r="EJ447" s="604"/>
      <c r="EK447" s="604"/>
      <c r="EL447" s="604"/>
      <c r="EM447" s="604"/>
      <c r="EN447" s="604"/>
      <c r="EO447" s="15"/>
      <c r="EP447" s="15"/>
      <c r="EQ447" s="15"/>
      <c r="ER447" s="15"/>
      <c r="ES447" s="15"/>
      <c r="ET447" s="15"/>
      <c r="EU447" s="15"/>
      <c r="EV447" s="604"/>
      <c r="FR447" s="5"/>
    </row>
    <row r="448">
      <c r="A448" s="603"/>
      <c r="B448" s="603"/>
      <c r="I448" s="479"/>
      <c r="DP448" s="604"/>
      <c r="DQ448" s="604"/>
      <c r="DR448" s="604"/>
      <c r="DS448" s="604"/>
      <c r="DT448" s="604"/>
      <c r="DU448" s="604"/>
      <c r="DV448" s="604"/>
      <c r="DW448" s="604"/>
      <c r="DX448" s="604"/>
      <c r="DY448" s="604"/>
      <c r="DZ448" s="604"/>
      <c r="EA448" s="604"/>
      <c r="EB448" s="604"/>
      <c r="EC448" s="604"/>
      <c r="ED448" s="604"/>
      <c r="EE448" s="604"/>
      <c r="EF448" s="604"/>
      <c r="EG448" s="604"/>
      <c r="EH448" s="604"/>
      <c r="EI448" s="604"/>
      <c r="EJ448" s="604"/>
      <c r="EK448" s="604"/>
      <c r="EL448" s="604"/>
      <c r="EM448" s="604"/>
      <c r="EN448" s="604"/>
      <c r="EO448" s="15"/>
      <c r="EP448" s="15"/>
      <c r="EQ448" s="15"/>
      <c r="ER448" s="15"/>
      <c r="ES448" s="15"/>
      <c r="ET448" s="15"/>
      <c r="EU448" s="15"/>
      <c r="EV448" s="604"/>
      <c r="FR448" s="5"/>
    </row>
    <row r="449">
      <c r="A449" s="603"/>
      <c r="B449" s="603"/>
      <c r="I449" s="479"/>
      <c r="DP449" s="604"/>
      <c r="DQ449" s="604"/>
      <c r="DR449" s="604"/>
      <c r="DS449" s="604"/>
      <c r="DT449" s="604"/>
      <c r="DU449" s="604"/>
      <c r="DV449" s="604"/>
      <c r="DW449" s="604"/>
      <c r="DX449" s="604"/>
      <c r="DY449" s="604"/>
      <c r="DZ449" s="604"/>
      <c r="EA449" s="604"/>
      <c r="EB449" s="604"/>
      <c r="EC449" s="604"/>
      <c r="ED449" s="604"/>
      <c r="EE449" s="604"/>
      <c r="EF449" s="604"/>
      <c r="EG449" s="604"/>
      <c r="EH449" s="604"/>
      <c r="EI449" s="604"/>
      <c r="EJ449" s="604"/>
      <c r="EK449" s="604"/>
      <c r="EL449" s="604"/>
      <c r="EM449" s="604"/>
      <c r="EN449" s="604"/>
      <c r="EO449" s="15"/>
      <c r="EP449" s="15"/>
      <c r="EQ449" s="15"/>
      <c r="ER449" s="15"/>
      <c r="ES449" s="15"/>
      <c r="ET449" s="15"/>
      <c r="EU449" s="15"/>
      <c r="EV449" s="604"/>
      <c r="FR449" s="5"/>
    </row>
    <row r="450">
      <c r="A450" s="603"/>
      <c r="B450" s="603"/>
      <c r="I450" s="479"/>
      <c r="DP450" s="604"/>
      <c r="DQ450" s="604"/>
      <c r="DR450" s="604"/>
      <c r="DS450" s="604"/>
      <c r="DT450" s="604"/>
      <c r="DU450" s="604"/>
      <c r="DV450" s="604"/>
      <c r="DW450" s="604"/>
      <c r="DX450" s="604"/>
      <c r="DY450" s="604"/>
      <c r="DZ450" s="604"/>
      <c r="EA450" s="604"/>
      <c r="EB450" s="604"/>
      <c r="EC450" s="604"/>
      <c r="ED450" s="604"/>
      <c r="EE450" s="604"/>
      <c r="EF450" s="604"/>
      <c r="EG450" s="604"/>
      <c r="EH450" s="604"/>
      <c r="EI450" s="604"/>
      <c r="EJ450" s="604"/>
      <c r="EK450" s="604"/>
      <c r="EL450" s="604"/>
      <c r="EM450" s="604"/>
      <c r="EN450" s="604"/>
      <c r="EO450" s="15"/>
      <c r="EP450" s="15"/>
      <c r="EQ450" s="15"/>
      <c r="ER450" s="15"/>
      <c r="ES450" s="15"/>
      <c r="ET450" s="15"/>
      <c r="EU450" s="15"/>
      <c r="EV450" s="604"/>
      <c r="FR450" s="5"/>
    </row>
    <row r="451">
      <c r="A451" s="603"/>
      <c r="B451" s="603"/>
      <c r="I451" s="479"/>
      <c r="DP451" s="604"/>
      <c r="DQ451" s="604"/>
      <c r="DR451" s="604"/>
      <c r="DS451" s="604"/>
      <c r="DT451" s="604"/>
      <c r="DU451" s="604"/>
      <c r="DV451" s="604"/>
      <c r="DW451" s="604"/>
      <c r="DX451" s="604"/>
      <c r="DY451" s="604"/>
      <c r="DZ451" s="604"/>
      <c r="EA451" s="604"/>
      <c r="EB451" s="604"/>
      <c r="EC451" s="604"/>
      <c r="ED451" s="604"/>
      <c r="EE451" s="604"/>
      <c r="EF451" s="604"/>
      <c r="EG451" s="604"/>
      <c r="EH451" s="604"/>
      <c r="EI451" s="604"/>
      <c r="EJ451" s="604"/>
      <c r="EK451" s="604"/>
      <c r="EL451" s="604"/>
      <c r="EM451" s="604"/>
      <c r="EN451" s="604"/>
      <c r="EO451" s="15"/>
      <c r="EP451" s="15"/>
      <c r="EQ451" s="15"/>
      <c r="ER451" s="15"/>
      <c r="ES451" s="15"/>
      <c r="ET451" s="15"/>
      <c r="EU451" s="15"/>
      <c r="EV451" s="604"/>
      <c r="FR451" s="5"/>
    </row>
    <row r="452">
      <c r="A452" s="603"/>
      <c r="B452" s="603"/>
      <c r="I452" s="479"/>
      <c r="DP452" s="604"/>
      <c r="DQ452" s="604"/>
      <c r="DR452" s="604"/>
      <c r="DS452" s="604"/>
      <c r="DT452" s="604"/>
      <c r="DU452" s="604"/>
      <c r="DV452" s="604"/>
      <c r="DW452" s="604"/>
      <c r="DX452" s="604"/>
      <c r="DY452" s="604"/>
      <c r="DZ452" s="604"/>
      <c r="EA452" s="604"/>
      <c r="EB452" s="604"/>
      <c r="EC452" s="604"/>
      <c r="ED452" s="604"/>
      <c r="EE452" s="604"/>
      <c r="EF452" s="604"/>
      <c r="EG452" s="604"/>
      <c r="EH452" s="604"/>
      <c r="EI452" s="604"/>
      <c r="EJ452" s="604"/>
      <c r="EK452" s="604"/>
      <c r="EL452" s="604"/>
      <c r="EM452" s="604"/>
      <c r="EN452" s="604"/>
      <c r="EO452" s="15"/>
      <c r="EP452" s="15"/>
      <c r="EQ452" s="15"/>
      <c r="ER452" s="15"/>
      <c r="ES452" s="15"/>
      <c r="ET452" s="15"/>
      <c r="EU452" s="15"/>
      <c r="EV452" s="604"/>
      <c r="FR452" s="5"/>
    </row>
    <row r="453">
      <c r="A453" s="603"/>
      <c r="B453" s="603"/>
      <c r="I453" s="479"/>
      <c r="DP453" s="604"/>
      <c r="DQ453" s="604"/>
      <c r="DR453" s="604"/>
      <c r="DS453" s="604"/>
      <c r="DT453" s="604"/>
      <c r="DU453" s="604"/>
      <c r="DV453" s="604"/>
      <c r="DW453" s="604"/>
      <c r="DX453" s="604"/>
      <c r="DY453" s="604"/>
      <c r="DZ453" s="604"/>
      <c r="EA453" s="604"/>
      <c r="EB453" s="604"/>
      <c r="EC453" s="604"/>
      <c r="ED453" s="604"/>
      <c r="EE453" s="604"/>
      <c r="EF453" s="604"/>
      <c r="EG453" s="604"/>
      <c r="EH453" s="604"/>
      <c r="EI453" s="604"/>
      <c r="EJ453" s="604"/>
      <c r="EK453" s="604"/>
      <c r="EL453" s="604"/>
      <c r="EM453" s="604"/>
      <c r="EN453" s="604"/>
      <c r="EO453" s="15"/>
      <c r="EP453" s="15"/>
      <c r="EQ453" s="15"/>
      <c r="ER453" s="15"/>
      <c r="ES453" s="15"/>
      <c r="ET453" s="15"/>
      <c r="EU453" s="15"/>
      <c r="EV453" s="604"/>
      <c r="FR453" s="5"/>
    </row>
    <row r="454">
      <c r="A454" s="603"/>
      <c r="B454" s="603"/>
      <c r="I454" s="479"/>
      <c r="DP454" s="604"/>
      <c r="DQ454" s="604"/>
      <c r="DR454" s="604"/>
      <c r="DS454" s="604"/>
      <c r="DT454" s="604"/>
      <c r="DU454" s="604"/>
      <c r="DV454" s="604"/>
      <c r="DW454" s="604"/>
      <c r="DX454" s="604"/>
      <c r="DY454" s="604"/>
      <c r="DZ454" s="604"/>
      <c r="EA454" s="604"/>
      <c r="EB454" s="604"/>
      <c r="EC454" s="604"/>
      <c r="ED454" s="604"/>
      <c r="EE454" s="604"/>
      <c r="EF454" s="604"/>
      <c r="EG454" s="604"/>
      <c r="EH454" s="604"/>
      <c r="EI454" s="604"/>
      <c r="EJ454" s="604"/>
      <c r="EK454" s="604"/>
      <c r="EL454" s="604"/>
      <c r="EM454" s="604"/>
      <c r="EN454" s="604"/>
      <c r="EO454" s="15"/>
      <c r="EP454" s="15"/>
      <c r="EQ454" s="15"/>
      <c r="ER454" s="15"/>
      <c r="ES454" s="15"/>
      <c r="ET454" s="15"/>
      <c r="EU454" s="15"/>
      <c r="EV454" s="604"/>
      <c r="FR454" s="5"/>
    </row>
    <row r="455">
      <c r="A455" s="603"/>
      <c r="B455" s="603"/>
      <c r="I455" s="479"/>
      <c r="DP455" s="604"/>
      <c r="DQ455" s="604"/>
      <c r="DR455" s="604"/>
      <c r="DS455" s="604"/>
      <c r="DT455" s="604"/>
      <c r="DU455" s="604"/>
      <c r="DV455" s="604"/>
      <c r="DW455" s="604"/>
      <c r="DX455" s="604"/>
      <c r="DY455" s="604"/>
      <c r="DZ455" s="604"/>
      <c r="EA455" s="604"/>
      <c r="EB455" s="604"/>
      <c r="EC455" s="604"/>
      <c r="ED455" s="604"/>
      <c r="EE455" s="604"/>
      <c r="EF455" s="604"/>
      <c r="EG455" s="604"/>
      <c r="EH455" s="604"/>
      <c r="EI455" s="604"/>
      <c r="EJ455" s="604"/>
      <c r="EK455" s="604"/>
      <c r="EL455" s="604"/>
      <c r="EM455" s="604"/>
      <c r="EN455" s="604"/>
      <c r="EO455" s="15"/>
      <c r="EP455" s="15"/>
      <c r="EQ455" s="15"/>
      <c r="ER455" s="15"/>
      <c r="ES455" s="15"/>
      <c r="ET455" s="15"/>
      <c r="EU455" s="15"/>
      <c r="EV455" s="604"/>
      <c r="FR455" s="5"/>
    </row>
    <row r="456">
      <c r="A456" s="603"/>
      <c r="B456" s="603"/>
      <c r="I456" s="479"/>
      <c r="DP456" s="604"/>
      <c r="DQ456" s="604"/>
      <c r="DR456" s="604"/>
      <c r="DS456" s="604"/>
      <c r="DT456" s="604"/>
      <c r="DU456" s="604"/>
      <c r="DV456" s="604"/>
      <c r="DW456" s="604"/>
      <c r="DX456" s="604"/>
      <c r="DY456" s="604"/>
      <c r="DZ456" s="604"/>
      <c r="EA456" s="604"/>
      <c r="EB456" s="604"/>
      <c r="EC456" s="604"/>
      <c r="ED456" s="604"/>
      <c r="EE456" s="604"/>
      <c r="EF456" s="604"/>
      <c r="EG456" s="604"/>
      <c r="EH456" s="604"/>
      <c r="EI456" s="604"/>
      <c r="EJ456" s="604"/>
      <c r="EK456" s="604"/>
      <c r="EL456" s="604"/>
      <c r="EM456" s="604"/>
      <c r="EN456" s="604"/>
      <c r="EO456" s="15"/>
      <c r="EP456" s="15"/>
      <c r="EQ456" s="15"/>
      <c r="ER456" s="15"/>
      <c r="ES456" s="15"/>
      <c r="ET456" s="15"/>
      <c r="EU456" s="15"/>
      <c r="EV456" s="604"/>
      <c r="FR456" s="5"/>
    </row>
    <row r="457">
      <c r="A457" s="603"/>
      <c r="B457" s="603"/>
      <c r="I457" s="479"/>
      <c r="DP457" s="604"/>
      <c r="DQ457" s="604"/>
      <c r="DR457" s="604"/>
      <c r="DS457" s="604"/>
      <c r="DT457" s="604"/>
      <c r="DU457" s="604"/>
      <c r="DV457" s="604"/>
      <c r="DW457" s="604"/>
      <c r="DX457" s="604"/>
      <c r="DY457" s="604"/>
      <c r="DZ457" s="604"/>
      <c r="EA457" s="604"/>
      <c r="EB457" s="604"/>
      <c r="EC457" s="604"/>
      <c r="ED457" s="604"/>
      <c r="EE457" s="604"/>
      <c r="EF457" s="604"/>
      <c r="EG457" s="604"/>
      <c r="EH457" s="604"/>
      <c r="EI457" s="604"/>
      <c r="EJ457" s="604"/>
      <c r="EK457" s="604"/>
      <c r="EL457" s="604"/>
      <c r="EM457" s="604"/>
      <c r="EN457" s="604"/>
      <c r="EO457" s="15"/>
      <c r="EP457" s="15"/>
      <c r="EQ457" s="15"/>
      <c r="ER457" s="15"/>
      <c r="ES457" s="15"/>
      <c r="ET457" s="15"/>
      <c r="EU457" s="15"/>
      <c r="EV457" s="604"/>
      <c r="FR457" s="5"/>
    </row>
    <row r="458">
      <c r="A458" s="603"/>
      <c r="B458" s="603"/>
      <c r="I458" s="479"/>
      <c r="DP458" s="604"/>
      <c r="DQ458" s="604"/>
      <c r="DR458" s="604"/>
      <c r="DS458" s="604"/>
      <c r="DT458" s="604"/>
      <c r="DU458" s="604"/>
      <c r="DV458" s="604"/>
      <c r="DW458" s="604"/>
      <c r="DX458" s="604"/>
      <c r="DY458" s="604"/>
      <c r="DZ458" s="604"/>
      <c r="EA458" s="604"/>
      <c r="EB458" s="604"/>
      <c r="EC458" s="604"/>
      <c r="ED458" s="604"/>
      <c r="EE458" s="604"/>
      <c r="EF458" s="604"/>
      <c r="EG458" s="604"/>
      <c r="EH458" s="604"/>
      <c r="EI458" s="604"/>
      <c r="EJ458" s="604"/>
      <c r="EK458" s="604"/>
      <c r="EL458" s="604"/>
      <c r="EM458" s="604"/>
      <c r="EN458" s="604"/>
      <c r="EO458" s="15"/>
      <c r="EP458" s="15"/>
      <c r="EQ458" s="15"/>
      <c r="ER458" s="15"/>
      <c r="ES458" s="15"/>
      <c r="ET458" s="15"/>
      <c r="EU458" s="15"/>
      <c r="EV458" s="604"/>
      <c r="FR458" s="5"/>
    </row>
    <row r="459">
      <c r="A459" s="603"/>
      <c r="B459" s="603"/>
      <c r="I459" s="479"/>
      <c r="DP459" s="604"/>
      <c r="DQ459" s="604"/>
      <c r="DR459" s="604"/>
      <c r="DS459" s="604"/>
      <c r="DT459" s="604"/>
      <c r="DU459" s="604"/>
      <c r="DV459" s="604"/>
      <c r="DW459" s="604"/>
      <c r="DX459" s="604"/>
      <c r="DY459" s="604"/>
      <c r="DZ459" s="604"/>
      <c r="EA459" s="604"/>
      <c r="EB459" s="604"/>
      <c r="EC459" s="604"/>
      <c r="ED459" s="604"/>
      <c r="EE459" s="604"/>
      <c r="EF459" s="604"/>
      <c r="EG459" s="604"/>
      <c r="EH459" s="604"/>
      <c r="EI459" s="604"/>
      <c r="EJ459" s="604"/>
      <c r="EK459" s="604"/>
      <c r="EL459" s="604"/>
      <c r="EM459" s="604"/>
      <c r="EN459" s="604"/>
      <c r="EO459" s="15"/>
      <c r="EP459" s="15"/>
      <c r="EQ459" s="15"/>
      <c r="ER459" s="15"/>
      <c r="ES459" s="15"/>
      <c r="ET459" s="15"/>
      <c r="EU459" s="15"/>
      <c r="EV459" s="604"/>
      <c r="FR459" s="5"/>
    </row>
    <row r="460">
      <c r="A460" s="603"/>
      <c r="B460" s="603"/>
      <c r="I460" s="479"/>
      <c r="DP460" s="604"/>
      <c r="DQ460" s="604"/>
      <c r="DR460" s="604"/>
      <c r="DS460" s="604"/>
      <c r="DT460" s="604"/>
      <c r="DU460" s="604"/>
      <c r="DV460" s="604"/>
      <c r="DW460" s="604"/>
      <c r="DX460" s="604"/>
      <c r="DY460" s="604"/>
      <c r="DZ460" s="604"/>
      <c r="EA460" s="604"/>
      <c r="EB460" s="604"/>
      <c r="EC460" s="604"/>
      <c r="ED460" s="604"/>
      <c r="EE460" s="604"/>
      <c r="EF460" s="604"/>
      <c r="EG460" s="604"/>
      <c r="EH460" s="604"/>
      <c r="EI460" s="604"/>
      <c r="EJ460" s="604"/>
      <c r="EK460" s="604"/>
      <c r="EL460" s="604"/>
      <c r="EM460" s="604"/>
      <c r="EN460" s="604"/>
      <c r="EO460" s="15"/>
      <c r="EP460" s="15"/>
      <c r="EQ460" s="15"/>
      <c r="ER460" s="15"/>
      <c r="ES460" s="15"/>
      <c r="ET460" s="15"/>
      <c r="EU460" s="15"/>
      <c r="EV460" s="604"/>
      <c r="FR460" s="5"/>
    </row>
    <row r="461">
      <c r="A461" s="603"/>
      <c r="B461" s="603"/>
      <c r="I461" s="479"/>
      <c r="DP461" s="604"/>
      <c r="DQ461" s="604"/>
      <c r="DR461" s="604"/>
      <c r="DS461" s="604"/>
      <c r="DT461" s="604"/>
      <c r="DU461" s="604"/>
      <c r="DV461" s="604"/>
      <c r="DW461" s="604"/>
      <c r="DX461" s="604"/>
      <c r="DY461" s="604"/>
      <c r="DZ461" s="604"/>
      <c r="EA461" s="604"/>
      <c r="EB461" s="604"/>
      <c r="EC461" s="604"/>
      <c r="ED461" s="604"/>
      <c r="EE461" s="604"/>
      <c r="EF461" s="604"/>
      <c r="EG461" s="604"/>
      <c r="EH461" s="604"/>
      <c r="EI461" s="604"/>
      <c r="EJ461" s="604"/>
      <c r="EK461" s="604"/>
      <c r="EL461" s="604"/>
      <c r="EM461" s="604"/>
      <c r="EN461" s="604"/>
      <c r="EO461" s="15"/>
      <c r="EP461" s="15"/>
      <c r="EQ461" s="15"/>
      <c r="ER461" s="15"/>
      <c r="ES461" s="15"/>
      <c r="ET461" s="15"/>
      <c r="EU461" s="15"/>
      <c r="EV461" s="604"/>
      <c r="FR461" s="5"/>
    </row>
    <row r="462">
      <c r="A462" s="603"/>
      <c r="B462" s="603"/>
      <c r="I462" s="479"/>
      <c r="DP462" s="604"/>
      <c r="DQ462" s="604"/>
      <c r="DR462" s="604"/>
      <c r="DS462" s="604"/>
      <c r="DT462" s="604"/>
      <c r="DU462" s="604"/>
      <c r="DV462" s="604"/>
      <c r="DW462" s="604"/>
      <c r="DX462" s="604"/>
      <c r="DY462" s="604"/>
      <c r="DZ462" s="604"/>
      <c r="EA462" s="604"/>
      <c r="EB462" s="604"/>
      <c r="EC462" s="604"/>
      <c r="ED462" s="604"/>
      <c r="EE462" s="604"/>
      <c r="EF462" s="604"/>
      <c r="EG462" s="604"/>
      <c r="EH462" s="604"/>
      <c r="EI462" s="604"/>
      <c r="EJ462" s="604"/>
      <c r="EK462" s="604"/>
      <c r="EL462" s="604"/>
      <c r="EM462" s="604"/>
      <c r="EN462" s="604"/>
      <c r="EO462" s="15"/>
      <c r="EP462" s="15"/>
      <c r="EQ462" s="15"/>
      <c r="ER462" s="15"/>
      <c r="ES462" s="15"/>
      <c r="ET462" s="15"/>
      <c r="EU462" s="15"/>
      <c r="EV462" s="604"/>
      <c r="FR462" s="5"/>
    </row>
    <row r="463">
      <c r="A463" s="603"/>
      <c r="B463" s="603"/>
      <c r="I463" s="479"/>
      <c r="DP463" s="604"/>
      <c r="DQ463" s="604"/>
      <c r="DR463" s="604"/>
      <c r="DS463" s="604"/>
      <c r="DT463" s="604"/>
      <c r="DU463" s="604"/>
      <c r="DV463" s="604"/>
      <c r="DW463" s="604"/>
      <c r="DX463" s="604"/>
      <c r="DY463" s="604"/>
      <c r="DZ463" s="604"/>
      <c r="EA463" s="604"/>
      <c r="EB463" s="604"/>
      <c r="EC463" s="604"/>
      <c r="ED463" s="604"/>
      <c r="EE463" s="604"/>
      <c r="EF463" s="604"/>
      <c r="EG463" s="604"/>
      <c r="EH463" s="604"/>
      <c r="EI463" s="604"/>
      <c r="EJ463" s="604"/>
      <c r="EK463" s="604"/>
      <c r="EL463" s="604"/>
      <c r="EM463" s="604"/>
      <c r="EN463" s="604"/>
      <c r="EO463" s="15"/>
      <c r="EP463" s="15"/>
      <c r="EQ463" s="15"/>
      <c r="ER463" s="15"/>
      <c r="ES463" s="15"/>
      <c r="ET463" s="15"/>
      <c r="EU463" s="15"/>
      <c r="EV463" s="604"/>
      <c r="FR463" s="5"/>
    </row>
    <row r="464">
      <c r="A464" s="603"/>
      <c r="B464" s="603"/>
      <c r="I464" s="479"/>
      <c r="DP464" s="604"/>
      <c r="DQ464" s="604"/>
      <c r="DR464" s="604"/>
      <c r="DS464" s="604"/>
      <c r="DT464" s="604"/>
      <c r="DU464" s="604"/>
      <c r="DV464" s="604"/>
      <c r="DW464" s="604"/>
      <c r="DX464" s="604"/>
      <c r="DY464" s="604"/>
      <c r="DZ464" s="604"/>
      <c r="EA464" s="604"/>
      <c r="EB464" s="604"/>
      <c r="EC464" s="604"/>
      <c r="ED464" s="604"/>
      <c r="EE464" s="604"/>
      <c r="EF464" s="604"/>
      <c r="EG464" s="604"/>
      <c r="EH464" s="604"/>
      <c r="EI464" s="604"/>
      <c r="EJ464" s="604"/>
      <c r="EK464" s="604"/>
      <c r="EL464" s="604"/>
      <c r="EM464" s="604"/>
      <c r="EN464" s="604"/>
      <c r="EO464" s="15"/>
      <c r="EP464" s="15"/>
      <c r="EQ464" s="15"/>
      <c r="ER464" s="15"/>
      <c r="ES464" s="15"/>
      <c r="ET464" s="15"/>
      <c r="EU464" s="15"/>
      <c r="EV464" s="604"/>
      <c r="FR464" s="5"/>
    </row>
    <row r="465">
      <c r="A465" s="603"/>
      <c r="B465" s="603"/>
      <c r="I465" s="479"/>
      <c r="DP465" s="604"/>
      <c r="DQ465" s="604"/>
      <c r="DR465" s="604"/>
      <c r="DS465" s="604"/>
      <c r="DT465" s="604"/>
      <c r="DU465" s="604"/>
      <c r="DV465" s="604"/>
      <c r="DW465" s="604"/>
      <c r="DX465" s="604"/>
      <c r="DY465" s="604"/>
      <c r="DZ465" s="604"/>
      <c r="EA465" s="604"/>
      <c r="EB465" s="604"/>
      <c r="EC465" s="604"/>
      <c r="ED465" s="604"/>
      <c r="EE465" s="604"/>
      <c r="EF465" s="604"/>
      <c r="EG465" s="604"/>
      <c r="EH465" s="604"/>
      <c r="EI465" s="604"/>
      <c r="EJ465" s="604"/>
      <c r="EK465" s="604"/>
      <c r="EL465" s="604"/>
      <c r="EM465" s="604"/>
      <c r="EN465" s="604"/>
      <c r="EO465" s="15"/>
      <c r="EP465" s="15"/>
      <c r="EQ465" s="15"/>
      <c r="ER465" s="15"/>
      <c r="ES465" s="15"/>
      <c r="ET465" s="15"/>
      <c r="EU465" s="15"/>
      <c r="EV465" s="604"/>
      <c r="FR465" s="5"/>
    </row>
    <row r="466">
      <c r="A466" s="603"/>
      <c r="B466" s="603"/>
      <c r="I466" s="479"/>
      <c r="DP466" s="604"/>
      <c r="DQ466" s="604"/>
      <c r="DR466" s="604"/>
      <c r="DS466" s="604"/>
      <c r="DT466" s="604"/>
      <c r="DU466" s="604"/>
      <c r="DV466" s="604"/>
      <c r="DW466" s="604"/>
      <c r="DX466" s="604"/>
      <c r="DY466" s="604"/>
      <c r="DZ466" s="604"/>
      <c r="EA466" s="604"/>
      <c r="EB466" s="604"/>
      <c r="EC466" s="604"/>
      <c r="ED466" s="604"/>
      <c r="EE466" s="604"/>
      <c r="EF466" s="604"/>
      <c r="EG466" s="604"/>
      <c r="EH466" s="604"/>
      <c r="EI466" s="604"/>
      <c r="EJ466" s="604"/>
      <c r="EK466" s="604"/>
      <c r="EL466" s="604"/>
      <c r="EM466" s="604"/>
      <c r="EN466" s="604"/>
      <c r="EO466" s="15"/>
      <c r="EP466" s="15"/>
      <c r="EQ466" s="15"/>
      <c r="ER466" s="15"/>
      <c r="ES466" s="15"/>
      <c r="ET466" s="15"/>
      <c r="EU466" s="15"/>
      <c r="EV466" s="604"/>
      <c r="FR466" s="5"/>
    </row>
    <row r="467">
      <c r="A467" s="603"/>
      <c r="B467" s="603"/>
      <c r="I467" s="479"/>
      <c r="DP467" s="604"/>
      <c r="DQ467" s="604"/>
      <c r="DR467" s="604"/>
      <c r="DS467" s="604"/>
      <c r="DT467" s="604"/>
      <c r="DU467" s="604"/>
      <c r="DV467" s="604"/>
      <c r="DW467" s="604"/>
      <c r="DX467" s="604"/>
      <c r="DY467" s="604"/>
      <c r="DZ467" s="604"/>
      <c r="EA467" s="604"/>
      <c r="EB467" s="604"/>
      <c r="EC467" s="604"/>
      <c r="ED467" s="604"/>
      <c r="EE467" s="604"/>
      <c r="EF467" s="604"/>
      <c r="EG467" s="604"/>
      <c r="EH467" s="604"/>
      <c r="EI467" s="604"/>
      <c r="EJ467" s="604"/>
      <c r="EK467" s="604"/>
      <c r="EL467" s="604"/>
      <c r="EM467" s="604"/>
      <c r="EN467" s="604"/>
      <c r="EO467" s="15"/>
      <c r="EP467" s="15"/>
      <c r="EQ467" s="15"/>
      <c r="ER467" s="15"/>
      <c r="ES467" s="15"/>
      <c r="ET467" s="15"/>
      <c r="EU467" s="15"/>
      <c r="EV467" s="604"/>
      <c r="FR467" s="5"/>
    </row>
    <row r="468">
      <c r="A468" s="603"/>
      <c r="B468" s="603"/>
      <c r="I468" s="479"/>
      <c r="DP468" s="604"/>
      <c r="DQ468" s="604"/>
      <c r="DR468" s="604"/>
      <c r="DS468" s="604"/>
      <c r="DT468" s="604"/>
      <c r="DU468" s="604"/>
      <c r="DV468" s="604"/>
      <c r="DW468" s="604"/>
      <c r="DX468" s="604"/>
      <c r="DY468" s="604"/>
      <c r="DZ468" s="604"/>
      <c r="EA468" s="604"/>
      <c r="EB468" s="604"/>
      <c r="EC468" s="604"/>
      <c r="ED468" s="604"/>
      <c r="EE468" s="604"/>
      <c r="EF468" s="604"/>
      <c r="EG468" s="604"/>
      <c r="EH468" s="604"/>
      <c r="EI468" s="604"/>
      <c r="EJ468" s="604"/>
      <c r="EK468" s="604"/>
      <c r="EL468" s="604"/>
      <c r="EM468" s="604"/>
      <c r="EN468" s="604"/>
      <c r="EO468" s="15"/>
      <c r="EP468" s="15"/>
      <c r="EQ468" s="15"/>
      <c r="ER468" s="15"/>
      <c r="ES468" s="15"/>
      <c r="ET468" s="15"/>
      <c r="EU468" s="15"/>
      <c r="EV468" s="604"/>
      <c r="FR468" s="5"/>
    </row>
    <row r="469">
      <c r="A469" s="603"/>
      <c r="B469" s="603"/>
      <c r="I469" s="479"/>
      <c r="DP469" s="604"/>
      <c r="DQ469" s="604"/>
      <c r="DR469" s="604"/>
      <c r="DS469" s="604"/>
      <c r="DT469" s="604"/>
      <c r="DU469" s="604"/>
      <c r="DV469" s="604"/>
      <c r="DW469" s="604"/>
      <c r="DX469" s="604"/>
      <c r="DY469" s="604"/>
      <c r="DZ469" s="604"/>
      <c r="EA469" s="604"/>
      <c r="EB469" s="604"/>
      <c r="EC469" s="604"/>
      <c r="ED469" s="604"/>
      <c r="EE469" s="604"/>
      <c r="EF469" s="604"/>
      <c r="EG469" s="604"/>
      <c r="EH469" s="604"/>
      <c r="EI469" s="604"/>
      <c r="EJ469" s="604"/>
      <c r="EK469" s="604"/>
      <c r="EL469" s="604"/>
      <c r="EM469" s="604"/>
      <c r="EN469" s="604"/>
      <c r="EO469" s="15"/>
      <c r="EP469" s="15"/>
      <c r="EQ469" s="15"/>
      <c r="ER469" s="15"/>
      <c r="ES469" s="15"/>
      <c r="ET469" s="15"/>
      <c r="EU469" s="15"/>
      <c r="EV469" s="604"/>
      <c r="FR469" s="5"/>
    </row>
    <row r="470">
      <c r="A470" s="603"/>
      <c r="B470" s="603"/>
      <c r="I470" s="479"/>
      <c r="DP470" s="604"/>
      <c r="DQ470" s="604"/>
      <c r="DR470" s="604"/>
      <c r="DS470" s="604"/>
      <c r="DT470" s="604"/>
      <c r="DU470" s="604"/>
      <c r="DV470" s="604"/>
      <c r="DW470" s="604"/>
      <c r="DX470" s="604"/>
      <c r="DY470" s="604"/>
      <c r="DZ470" s="604"/>
      <c r="EA470" s="604"/>
      <c r="EB470" s="604"/>
      <c r="EC470" s="604"/>
      <c r="ED470" s="604"/>
      <c r="EE470" s="604"/>
      <c r="EF470" s="604"/>
      <c r="EG470" s="604"/>
      <c r="EH470" s="604"/>
      <c r="EI470" s="604"/>
      <c r="EJ470" s="604"/>
      <c r="EK470" s="604"/>
      <c r="EL470" s="604"/>
      <c r="EM470" s="604"/>
      <c r="EN470" s="604"/>
      <c r="EO470" s="15"/>
      <c r="EP470" s="15"/>
      <c r="EQ470" s="15"/>
      <c r="ER470" s="15"/>
      <c r="ES470" s="15"/>
      <c r="ET470" s="15"/>
      <c r="EU470" s="15"/>
      <c r="EV470" s="604"/>
      <c r="FR470" s="5"/>
    </row>
    <row r="471">
      <c r="A471" s="603"/>
      <c r="B471" s="603"/>
      <c r="I471" s="479"/>
      <c r="DP471" s="604"/>
      <c r="DQ471" s="604"/>
      <c r="DR471" s="604"/>
      <c r="DS471" s="604"/>
      <c r="DT471" s="604"/>
      <c r="DU471" s="604"/>
      <c r="DV471" s="604"/>
      <c r="DW471" s="604"/>
      <c r="DX471" s="604"/>
      <c r="DY471" s="604"/>
      <c r="DZ471" s="604"/>
      <c r="EA471" s="604"/>
      <c r="EB471" s="604"/>
      <c r="EC471" s="604"/>
      <c r="ED471" s="604"/>
      <c r="EE471" s="604"/>
      <c r="EF471" s="604"/>
      <c r="EG471" s="604"/>
      <c r="EH471" s="604"/>
      <c r="EI471" s="604"/>
      <c r="EJ471" s="604"/>
      <c r="EK471" s="604"/>
      <c r="EL471" s="604"/>
      <c r="EM471" s="604"/>
      <c r="EN471" s="604"/>
      <c r="EO471" s="15"/>
      <c r="EP471" s="15"/>
      <c r="EQ471" s="15"/>
      <c r="ER471" s="15"/>
      <c r="ES471" s="15"/>
      <c r="ET471" s="15"/>
      <c r="EU471" s="15"/>
      <c r="EV471" s="604"/>
      <c r="FR471" s="5"/>
    </row>
    <row r="472">
      <c r="A472" s="603"/>
      <c r="B472" s="603"/>
      <c r="I472" s="479"/>
      <c r="DP472" s="604"/>
      <c r="DQ472" s="604"/>
      <c r="DR472" s="604"/>
      <c r="DS472" s="604"/>
      <c r="DT472" s="604"/>
      <c r="DU472" s="604"/>
      <c r="DV472" s="604"/>
      <c r="DW472" s="604"/>
      <c r="DX472" s="604"/>
      <c r="DY472" s="604"/>
      <c r="DZ472" s="604"/>
      <c r="EA472" s="604"/>
      <c r="EB472" s="604"/>
      <c r="EC472" s="604"/>
      <c r="ED472" s="604"/>
      <c r="EE472" s="604"/>
      <c r="EF472" s="604"/>
      <c r="EG472" s="604"/>
      <c r="EH472" s="604"/>
      <c r="EI472" s="604"/>
      <c r="EJ472" s="604"/>
      <c r="EK472" s="604"/>
      <c r="EL472" s="604"/>
      <c r="EM472" s="604"/>
      <c r="EN472" s="604"/>
      <c r="EO472" s="15"/>
      <c r="EP472" s="15"/>
      <c r="EQ472" s="15"/>
      <c r="ER472" s="15"/>
      <c r="ES472" s="15"/>
      <c r="ET472" s="15"/>
      <c r="EU472" s="15"/>
      <c r="EV472" s="604"/>
      <c r="FR472" s="5"/>
    </row>
    <row r="473">
      <c r="A473" s="603"/>
      <c r="B473" s="603"/>
      <c r="I473" s="479"/>
      <c r="DP473" s="604"/>
      <c r="DQ473" s="604"/>
      <c r="DR473" s="604"/>
      <c r="DS473" s="604"/>
      <c r="DT473" s="604"/>
      <c r="DU473" s="604"/>
      <c r="DV473" s="604"/>
      <c r="DW473" s="604"/>
      <c r="DX473" s="604"/>
      <c r="DY473" s="604"/>
      <c r="DZ473" s="604"/>
      <c r="EA473" s="604"/>
      <c r="EB473" s="604"/>
      <c r="EC473" s="604"/>
      <c r="ED473" s="604"/>
      <c r="EE473" s="604"/>
      <c r="EF473" s="604"/>
      <c r="EG473" s="604"/>
      <c r="EH473" s="604"/>
      <c r="EI473" s="604"/>
      <c r="EJ473" s="604"/>
      <c r="EK473" s="604"/>
      <c r="EL473" s="604"/>
      <c r="EM473" s="604"/>
      <c r="EN473" s="604"/>
      <c r="EO473" s="15"/>
      <c r="EP473" s="15"/>
      <c r="EQ473" s="15"/>
      <c r="ER473" s="15"/>
      <c r="ES473" s="15"/>
      <c r="ET473" s="15"/>
      <c r="EU473" s="15"/>
      <c r="EV473" s="604"/>
      <c r="FR473" s="5"/>
    </row>
    <row r="474">
      <c r="A474" s="603"/>
      <c r="B474" s="603"/>
      <c r="I474" s="479"/>
      <c r="DP474" s="604"/>
      <c r="DQ474" s="604"/>
      <c r="DR474" s="604"/>
      <c r="DS474" s="604"/>
      <c r="DT474" s="604"/>
      <c r="DU474" s="604"/>
      <c r="DV474" s="604"/>
      <c r="DW474" s="604"/>
      <c r="DX474" s="604"/>
      <c r="DY474" s="604"/>
      <c r="DZ474" s="604"/>
      <c r="EA474" s="604"/>
      <c r="EB474" s="604"/>
      <c r="EC474" s="604"/>
      <c r="ED474" s="604"/>
      <c r="EE474" s="604"/>
      <c r="EF474" s="604"/>
      <c r="EG474" s="604"/>
      <c r="EH474" s="604"/>
      <c r="EI474" s="604"/>
      <c r="EJ474" s="604"/>
      <c r="EK474" s="604"/>
      <c r="EL474" s="604"/>
      <c r="EM474" s="604"/>
      <c r="EN474" s="604"/>
      <c r="EO474" s="15"/>
      <c r="EP474" s="15"/>
      <c r="EQ474" s="15"/>
      <c r="ER474" s="15"/>
      <c r="ES474" s="15"/>
      <c r="ET474" s="15"/>
      <c r="EU474" s="15"/>
      <c r="EV474" s="604"/>
      <c r="FR474" s="5"/>
    </row>
    <row r="475">
      <c r="A475" s="603"/>
      <c r="B475" s="603"/>
      <c r="I475" s="479"/>
      <c r="DP475" s="604"/>
      <c r="DQ475" s="604"/>
      <c r="DR475" s="604"/>
      <c r="DS475" s="604"/>
      <c r="DT475" s="604"/>
      <c r="DU475" s="604"/>
      <c r="DV475" s="604"/>
      <c r="DW475" s="604"/>
      <c r="DX475" s="604"/>
      <c r="DY475" s="604"/>
      <c r="DZ475" s="604"/>
      <c r="EA475" s="604"/>
      <c r="EB475" s="604"/>
      <c r="EC475" s="604"/>
      <c r="ED475" s="604"/>
      <c r="EE475" s="604"/>
      <c r="EF475" s="604"/>
      <c r="EG475" s="604"/>
      <c r="EH475" s="604"/>
      <c r="EI475" s="604"/>
      <c r="EJ475" s="604"/>
      <c r="EK475" s="604"/>
      <c r="EL475" s="604"/>
      <c r="EM475" s="604"/>
      <c r="EN475" s="604"/>
      <c r="EO475" s="15"/>
      <c r="EP475" s="15"/>
      <c r="EQ475" s="15"/>
      <c r="ER475" s="15"/>
      <c r="ES475" s="15"/>
      <c r="ET475" s="15"/>
      <c r="EU475" s="15"/>
      <c r="EV475" s="604"/>
      <c r="FR475" s="5"/>
    </row>
    <row r="476">
      <c r="A476" s="603"/>
      <c r="B476" s="603"/>
      <c r="I476" s="479"/>
      <c r="DP476" s="604"/>
      <c r="DQ476" s="604"/>
      <c r="DR476" s="604"/>
      <c r="DS476" s="604"/>
      <c r="DT476" s="604"/>
      <c r="DU476" s="604"/>
      <c r="DV476" s="604"/>
      <c r="DW476" s="604"/>
      <c r="DX476" s="604"/>
      <c r="DY476" s="604"/>
      <c r="DZ476" s="604"/>
      <c r="EA476" s="604"/>
      <c r="EB476" s="604"/>
      <c r="EC476" s="604"/>
      <c r="ED476" s="604"/>
      <c r="EE476" s="604"/>
      <c r="EF476" s="604"/>
      <c r="EG476" s="604"/>
      <c r="EH476" s="604"/>
      <c r="EI476" s="604"/>
      <c r="EJ476" s="604"/>
      <c r="EK476" s="604"/>
      <c r="EL476" s="604"/>
      <c r="EM476" s="604"/>
      <c r="EN476" s="604"/>
      <c r="EO476" s="15"/>
      <c r="EP476" s="15"/>
      <c r="EQ476" s="15"/>
      <c r="ER476" s="15"/>
      <c r="ES476" s="15"/>
      <c r="ET476" s="15"/>
      <c r="EU476" s="15"/>
      <c r="EV476" s="604"/>
      <c r="FR476" s="5"/>
    </row>
    <row r="477">
      <c r="A477" s="603"/>
      <c r="B477" s="603"/>
      <c r="I477" s="479"/>
      <c r="DP477" s="604"/>
      <c r="DQ477" s="604"/>
      <c r="DR477" s="604"/>
      <c r="DS477" s="604"/>
      <c r="DT477" s="604"/>
      <c r="DU477" s="604"/>
      <c r="DV477" s="604"/>
      <c r="DW477" s="604"/>
      <c r="DX477" s="604"/>
      <c r="DY477" s="604"/>
      <c r="DZ477" s="604"/>
      <c r="EA477" s="604"/>
      <c r="EB477" s="604"/>
      <c r="EC477" s="604"/>
      <c r="ED477" s="604"/>
      <c r="EE477" s="604"/>
      <c r="EF477" s="604"/>
      <c r="EG477" s="604"/>
      <c r="EH477" s="604"/>
      <c r="EI477" s="604"/>
      <c r="EJ477" s="604"/>
      <c r="EK477" s="604"/>
      <c r="EL477" s="604"/>
      <c r="EM477" s="604"/>
      <c r="EN477" s="604"/>
      <c r="EO477" s="15"/>
      <c r="EP477" s="15"/>
      <c r="EQ477" s="15"/>
      <c r="ER477" s="15"/>
      <c r="ES477" s="15"/>
      <c r="ET477" s="15"/>
      <c r="EU477" s="15"/>
      <c r="EV477" s="604"/>
      <c r="FR477" s="5"/>
    </row>
    <row r="478">
      <c r="A478" s="603"/>
      <c r="B478" s="603"/>
      <c r="I478" s="479"/>
      <c r="DP478" s="604"/>
      <c r="DQ478" s="604"/>
      <c r="DR478" s="604"/>
      <c r="DS478" s="604"/>
      <c r="DT478" s="604"/>
      <c r="DU478" s="604"/>
      <c r="DV478" s="604"/>
      <c r="DW478" s="604"/>
      <c r="DX478" s="604"/>
      <c r="DY478" s="604"/>
      <c r="DZ478" s="604"/>
      <c r="EA478" s="604"/>
      <c r="EB478" s="604"/>
      <c r="EC478" s="604"/>
      <c r="ED478" s="604"/>
      <c r="EE478" s="604"/>
      <c r="EF478" s="604"/>
      <c r="EG478" s="604"/>
      <c r="EH478" s="604"/>
      <c r="EI478" s="604"/>
      <c r="EJ478" s="604"/>
      <c r="EK478" s="604"/>
      <c r="EL478" s="604"/>
      <c r="EM478" s="604"/>
      <c r="EN478" s="604"/>
      <c r="EO478" s="15"/>
      <c r="EP478" s="15"/>
      <c r="EQ478" s="15"/>
      <c r="ER478" s="15"/>
      <c r="ES478" s="15"/>
      <c r="ET478" s="15"/>
      <c r="EU478" s="15"/>
      <c r="EV478" s="604"/>
      <c r="FR478" s="5"/>
    </row>
    <row r="479">
      <c r="A479" s="603"/>
      <c r="B479" s="603"/>
      <c r="I479" s="479"/>
      <c r="DP479" s="604"/>
      <c r="DQ479" s="604"/>
      <c r="DR479" s="604"/>
      <c r="DS479" s="604"/>
      <c r="DT479" s="604"/>
      <c r="DU479" s="604"/>
      <c r="DV479" s="604"/>
      <c r="DW479" s="604"/>
      <c r="DX479" s="604"/>
      <c r="DY479" s="604"/>
      <c r="DZ479" s="604"/>
      <c r="EA479" s="604"/>
      <c r="EB479" s="604"/>
      <c r="EC479" s="604"/>
      <c r="ED479" s="604"/>
      <c r="EE479" s="604"/>
      <c r="EF479" s="604"/>
      <c r="EG479" s="604"/>
      <c r="EH479" s="604"/>
      <c r="EI479" s="604"/>
      <c r="EJ479" s="604"/>
      <c r="EK479" s="604"/>
      <c r="EL479" s="604"/>
      <c r="EM479" s="604"/>
      <c r="EN479" s="604"/>
      <c r="EO479" s="15"/>
      <c r="EP479" s="15"/>
      <c r="EQ479" s="15"/>
      <c r="ER479" s="15"/>
      <c r="ES479" s="15"/>
      <c r="ET479" s="15"/>
      <c r="EU479" s="15"/>
      <c r="EV479" s="604"/>
      <c r="FR479" s="5"/>
    </row>
    <row r="480">
      <c r="A480" s="603"/>
      <c r="B480" s="603"/>
      <c r="I480" s="479"/>
      <c r="DP480" s="604"/>
      <c r="DQ480" s="604"/>
      <c r="DR480" s="604"/>
      <c r="DS480" s="604"/>
      <c r="DT480" s="604"/>
      <c r="DU480" s="604"/>
      <c r="DV480" s="604"/>
      <c r="DW480" s="604"/>
      <c r="DX480" s="604"/>
      <c r="DY480" s="604"/>
      <c r="DZ480" s="604"/>
      <c r="EA480" s="604"/>
      <c r="EB480" s="604"/>
      <c r="EC480" s="604"/>
      <c r="ED480" s="604"/>
      <c r="EE480" s="604"/>
      <c r="EF480" s="604"/>
      <c r="EG480" s="604"/>
      <c r="EH480" s="604"/>
      <c r="EI480" s="604"/>
      <c r="EJ480" s="604"/>
      <c r="EK480" s="604"/>
      <c r="EL480" s="604"/>
      <c r="EM480" s="604"/>
      <c r="EN480" s="604"/>
      <c r="EO480" s="15"/>
      <c r="EP480" s="15"/>
      <c r="EQ480" s="15"/>
      <c r="ER480" s="15"/>
      <c r="ES480" s="15"/>
      <c r="ET480" s="15"/>
      <c r="EU480" s="15"/>
      <c r="EV480" s="604"/>
      <c r="FR480" s="5"/>
    </row>
    <row r="481">
      <c r="A481" s="603"/>
      <c r="B481" s="603"/>
      <c r="I481" s="479"/>
      <c r="DP481" s="604"/>
      <c r="DQ481" s="604"/>
      <c r="DR481" s="604"/>
      <c r="DS481" s="604"/>
      <c r="DT481" s="604"/>
      <c r="DU481" s="604"/>
      <c r="DV481" s="604"/>
      <c r="DW481" s="604"/>
      <c r="DX481" s="604"/>
      <c r="DY481" s="604"/>
      <c r="DZ481" s="604"/>
      <c r="EA481" s="604"/>
      <c r="EB481" s="604"/>
      <c r="EC481" s="604"/>
      <c r="ED481" s="604"/>
      <c r="EE481" s="604"/>
      <c r="EF481" s="604"/>
      <c r="EG481" s="604"/>
      <c r="EH481" s="604"/>
      <c r="EI481" s="604"/>
      <c r="EJ481" s="604"/>
      <c r="EK481" s="604"/>
      <c r="EL481" s="604"/>
      <c r="EM481" s="604"/>
      <c r="EN481" s="604"/>
      <c r="EO481" s="15"/>
      <c r="EP481" s="15"/>
      <c r="EQ481" s="15"/>
      <c r="ER481" s="15"/>
      <c r="ES481" s="15"/>
      <c r="ET481" s="15"/>
      <c r="EU481" s="15"/>
      <c r="EV481" s="604"/>
      <c r="FR481" s="5"/>
    </row>
    <row r="482">
      <c r="A482" s="603"/>
      <c r="B482" s="603"/>
      <c r="I482" s="479"/>
      <c r="DP482" s="604"/>
      <c r="DQ482" s="604"/>
      <c r="DR482" s="604"/>
      <c r="DS482" s="604"/>
      <c r="DT482" s="604"/>
      <c r="DU482" s="604"/>
      <c r="DV482" s="604"/>
      <c r="DW482" s="604"/>
      <c r="DX482" s="604"/>
      <c r="DY482" s="604"/>
      <c r="DZ482" s="604"/>
      <c r="EA482" s="604"/>
      <c r="EB482" s="604"/>
      <c r="EC482" s="604"/>
      <c r="ED482" s="604"/>
      <c r="EE482" s="604"/>
      <c r="EF482" s="604"/>
      <c r="EG482" s="604"/>
      <c r="EH482" s="604"/>
      <c r="EI482" s="604"/>
      <c r="EJ482" s="604"/>
      <c r="EK482" s="604"/>
      <c r="EL482" s="604"/>
      <c r="EM482" s="604"/>
      <c r="EN482" s="604"/>
      <c r="EO482" s="15"/>
      <c r="EP482" s="15"/>
      <c r="EQ482" s="15"/>
      <c r="ER482" s="15"/>
      <c r="ES482" s="15"/>
      <c r="ET482" s="15"/>
      <c r="EU482" s="15"/>
      <c r="EV482" s="604"/>
      <c r="FR482" s="5"/>
    </row>
    <row r="483">
      <c r="A483" s="603"/>
      <c r="B483" s="603"/>
      <c r="I483" s="479"/>
      <c r="DP483" s="604"/>
      <c r="DQ483" s="604"/>
      <c r="DR483" s="604"/>
      <c r="DS483" s="604"/>
      <c r="DT483" s="604"/>
      <c r="DU483" s="604"/>
      <c r="DV483" s="604"/>
      <c r="DW483" s="604"/>
      <c r="DX483" s="604"/>
      <c r="DY483" s="604"/>
      <c r="DZ483" s="604"/>
      <c r="EA483" s="604"/>
      <c r="EB483" s="604"/>
      <c r="EC483" s="604"/>
      <c r="ED483" s="604"/>
      <c r="EE483" s="604"/>
      <c r="EF483" s="604"/>
      <c r="EG483" s="604"/>
      <c r="EH483" s="604"/>
      <c r="EI483" s="604"/>
      <c r="EJ483" s="604"/>
      <c r="EK483" s="604"/>
      <c r="EL483" s="604"/>
      <c r="EM483" s="604"/>
      <c r="EN483" s="604"/>
      <c r="EO483" s="15"/>
      <c r="EP483" s="15"/>
      <c r="EQ483" s="15"/>
      <c r="ER483" s="15"/>
      <c r="ES483" s="15"/>
      <c r="ET483" s="15"/>
      <c r="EU483" s="15"/>
      <c r="EV483" s="604"/>
      <c r="FR483" s="5"/>
    </row>
    <row r="484">
      <c r="A484" s="603"/>
      <c r="B484" s="603"/>
      <c r="I484" s="479"/>
      <c r="DP484" s="604"/>
      <c r="DQ484" s="604"/>
      <c r="DR484" s="604"/>
      <c r="DS484" s="604"/>
      <c r="DT484" s="604"/>
      <c r="DU484" s="604"/>
      <c r="DV484" s="604"/>
      <c r="DW484" s="604"/>
      <c r="DX484" s="604"/>
      <c r="DY484" s="604"/>
      <c r="DZ484" s="604"/>
      <c r="EA484" s="604"/>
      <c r="EB484" s="604"/>
      <c r="EC484" s="604"/>
      <c r="ED484" s="604"/>
      <c r="EE484" s="604"/>
      <c r="EF484" s="604"/>
      <c r="EG484" s="604"/>
      <c r="EH484" s="604"/>
      <c r="EI484" s="604"/>
      <c r="EJ484" s="604"/>
      <c r="EK484" s="604"/>
      <c r="EL484" s="604"/>
      <c r="EM484" s="604"/>
      <c r="EN484" s="604"/>
      <c r="EO484" s="15"/>
      <c r="EP484" s="15"/>
      <c r="EQ484" s="15"/>
      <c r="ER484" s="15"/>
      <c r="ES484" s="15"/>
      <c r="ET484" s="15"/>
      <c r="EU484" s="15"/>
      <c r="EV484" s="604"/>
      <c r="FR484" s="5"/>
    </row>
    <row r="485">
      <c r="A485" s="603"/>
      <c r="B485" s="603"/>
      <c r="I485" s="479"/>
      <c r="DP485" s="604"/>
      <c r="DQ485" s="604"/>
      <c r="DR485" s="604"/>
      <c r="DS485" s="604"/>
      <c r="DT485" s="604"/>
      <c r="DU485" s="604"/>
      <c r="DV485" s="604"/>
      <c r="DW485" s="604"/>
      <c r="DX485" s="604"/>
      <c r="DY485" s="604"/>
      <c r="DZ485" s="604"/>
      <c r="EA485" s="604"/>
      <c r="EB485" s="604"/>
      <c r="EC485" s="604"/>
      <c r="ED485" s="604"/>
      <c r="EE485" s="604"/>
      <c r="EF485" s="604"/>
      <c r="EG485" s="604"/>
      <c r="EH485" s="604"/>
      <c r="EI485" s="604"/>
      <c r="EJ485" s="604"/>
      <c r="EK485" s="604"/>
      <c r="EL485" s="604"/>
      <c r="EM485" s="604"/>
      <c r="EN485" s="604"/>
      <c r="EO485" s="15"/>
      <c r="EP485" s="15"/>
      <c r="EQ485" s="15"/>
      <c r="ER485" s="15"/>
      <c r="ES485" s="15"/>
      <c r="ET485" s="15"/>
      <c r="EU485" s="15"/>
      <c r="EV485" s="604"/>
      <c r="FR485" s="5"/>
    </row>
    <row r="486">
      <c r="A486" s="603"/>
      <c r="B486" s="603"/>
      <c r="I486" s="479"/>
      <c r="DP486" s="604"/>
      <c r="DQ486" s="604"/>
      <c r="DR486" s="604"/>
      <c r="DS486" s="604"/>
      <c r="DT486" s="604"/>
      <c r="DU486" s="604"/>
      <c r="DV486" s="604"/>
      <c r="DW486" s="604"/>
      <c r="DX486" s="604"/>
      <c r="DY486" s="604"/>
      <c r="DZ486" s="604"/>
      <c r="EA486" s="604"/>
      <c r="EB486" s="604"/>
      <c r="EC486" s="604"/>
      <c r="ED486" s="604"/>
      <c r="EE486" s="604"/>
      <c r="EF486" s="604"/>
      <c r="EG486" s="604"/>
      <c r="EH486" s="604"/>
      <c r="EI486" s="604"/>
      <c r="EJ486" s="604"/>
      <c r="EK486" s="604"/>
      <c r="EL486" s="604"/>
      <c r="EM486" s="604"/>
      <c r="EN486" s="604"/>
      <c r="EO486" s="15"/>
      <c r="EP486" s="15"/>
      <c r="EQ486" s="15"/>
      <c r="ER486" s="15"/>
      <c r="ES486" s="15"/>
      <c r="ET486" s="15"/>
      <c r="EU486" s="15"/>
      <c r="EV486" s="604"/>
      <c r="FR486" s="5"/>
    </row>
    <row r="487">
      <c r="A487" s="603"/>
      <c r="B487" s="603"/>
      <c r="I487" s="479"/>
      <c r="DP487" s="604"/>
      <c r="DQ487" s="604"/>
      <c r="DR487" s="604"/>
      <c r="DS487" s="604"/>
      <c r="DT487" s="604"/>
      <c r="DU487" s="604"/>
      <c r="DV487" s="604"/>
      <c r="DW487" s="604"/>
      <c r="DX487" s="604"/>
      <c r="DY487" s="604"/>
      <c r="DZ487" s="604"/>
      <c r="EA487" s="604"/>
      <c r="EB487" s="604"/>
      <c r="EC487" s="604"/>
      <c r="ED487" s="604"/>
      <c r="EE487" s="604"/>
      <c r="EF487" s="604"/>
      <c r="EG487" s="604"/>
      <c r="EH487" s="604"/>
      <c r="EI487" s="604"/>
      <c r="EJ487" s="604"/>
      <c r="EK487" s="604"/>
      <c r="EL487" s="604"/>
      <c r="EM487" s="604"/>
      <c r="EN487" s="604"/>
      <c r="EO487" s="15"/>
      <c r="EP487" s="15"/>
      <c r="EQ487" s="15"/>
      <c r="ER487" s="15"/>
      <c r="ES487" s="15"/>
      <c r="ET487" s="15"/>
      <c r="EU487" s="15"/>
      <c r="EV487" s="604"/>
      <c r="FR487" s="5"/>
    </row>
    <row r="488">
      <c r="A488" s="603"/>
      <c r="B488" s="603"/>
      <c r="I488" s="479"/>
      <c r="DP488" s="604"/>
      <c r="DQ488" s="604"/>
      <c r="DR488" s="604"/>
      <c r="DS488" s="604"/>
      <c r="DT488" s="604"/>
      <c r="DU488" s="604"/>
      <c r="DV488" s="604"/>
      <c r="DW488" s="604"/>
      <c r="DX488" s="604"/>
      <c r="DY488" s="604"/>
      <c r="DZ488" s="604"/>
      <c r="EA488" s="604"/>
      <c r="EB488" s="604"/>
      <c r="EC488" s="604"/>
      <c r="ED488" s="604"/>
      <c r="EE488" s="604"/>
      <c r="EF488" s="604"/>
      <c r="EG488" s="604"/>
      <c r="EH488" s="604"/>
      <c r="EI488" s="604"/>
      <c r="EJ488" s="604"/>
      <c r="EK488" s="604"/>
      <c r="EL488" s="604"/>
      <c r="EM488" s="604"/>
      <c r="EN488" s="604"/>
      <c r="EO488" s="15"/>
      <c r="EP488" s="15"/>
      <c r="EQ488" s="15"/>
      <c r="ER488" s="15"/>
      <c r="ES488" s="15"/>
      <c r="ET488" s="15"/>
      <c r="EU488" s="15"/>
      <c r="EV488" s="604"/>
      <c r="FR488" s="5"/>
    </row>
    <row r="489">
      <c r="A489" s="603"/>
      <c r="B489" s="603"/>
      <c r="I489" s="479"/>
      <c r="DP489" s="604"/>
      <c r="DQ489" s="604"/>
      <c r="DR489" s="604"/>
      <c r="DS489" s="604"/>
      <c r="DT489" s="604"/>
      <c r="DU489" s="604"/>
      <c r="DV489" s="604"/>
      <c r="DW489" s="604"/>
      <c r="DX489" s="604"/>
      <c r="DY489" s="604"/>
      <c r="DZ489" s="604"/>
      <c r="EA489" s="604"/>
      <c r="EB489" s="604"/>
      <c r="EC489" s="604"/>
      <c r="ED489" s="604"/>
      <c r="EE489" s="604"/>
      <c r="EF489" s="604"/>
      <c r="EG489" s="604"/>
      <c r="EH489" s="604"/>
      <c r="EI489" s="604"/>
      <c r="EJ489" s="604"/>
      <c r="EK489" s="604"/>
      <c r="EL489" s="604"/>
      <c r="EM489" s="604"/>
      <c r="EN489" s="604"/>
      <c r="EO489" s="15"/>
      <c r="EP489" s="15"/>
      <c r="EQ489" s="15"/>
      <c r="ER489" s="15"/>
      <c r="ES489" s="15"/>
      <c r="ET489" s="15"/>
      <c r="EU489" s="15"/>
      <c r="EV489" s="604"/>
      <c r="FR489" s="5"/>
    </row>
    <row r="490">
      <c r="A490" s="603"/>
      <c r="B490" s="603"/>
      <c r="I490" s="479"/>
      <c r="DP490" s="604"/>
      <c r="DQ490" s="604"/>
      <c r="DR490" s="604"/>
      <c r="DS490" s="604"/>
      <c r="DT490" s="604"/>
      <c r="DU490" s="604"/>
      <c r="DV490" s="604"/>
      <c r="DW490" s="604"/>
      <c r="DX490" s="604"/>
      <c r="DY490" s="604"/>
      <c r="DZ490" s="604"/>
      <c r="EA490" s="604"/>
      <c r="EB490" s="604"/>
      <c r="EC490" s="604"/>
      <c r="ED490" s="604"/>
      <c r="EE490" s="604"/>
      <c r="EF490" s="604"/>
      <c r="EG490" s="604"/>
      <c r="EH490" s="604"/>
      <c r="EI490" s="604"/>
      <c r="EJ490" s="604"/>
      <c r="EK490" s="604"/>
      <c r="EL490" s="604"/>
      <c r="EM490" s="604"/>
      <c r="EN490" s="604"/>
      <c r="EO490" s="15"/>
      <c r="EP490" s="15"/>
      <c r="EQ490" s="15"/>
      <c r="ER490" s="15"/>
      <c r="ES490" s="15"/>
      <c r="ET490" s="15"/>
      <c r="EU490" s="15"/>
      <c r="EV490" s="604"/>
      <c r="FR490" s="5"/>
    </row>
    <row r="491">
      <c r="A491" s="603"/>
      <c r="B491" s="603"/>
      <c r="I491" s="479"/>
      <c r="DP491" s="604"/>
      <c r="DQ491" s="604"/>
      <c r="DR491" s="604"/>
      <c r="DS491" s="604"/>
      <c r="DT491" s="604"/>
      <c r="DU491" s="604"/>
      <c r="DV491" s="604"/>
      <c r="DW491" s="604"/>
      <c r="DX491" s="604"/>
      <c r="DY491" s="604"/>
      <c r="DZ491" s="604"/>
      <c r="EA491" s="604"/>
      <c r="EB491" s="604"/>
      <c r="EC491" s="604"/>
      <c r="ED491" s="604"/>
      <c r="EE491" s="604"/>
      <c r="EF491" s="604"/>
      <c r="EG491" s="604"/>
      <c r="EH491" s="604"/>
      <c r="EI491" s="604"/>
      <c r="EJ491" s="604"/>
      <c r="EK491" s="604"/>
      <c r="EL491" s="604"/>
      <c r="EM491" s="604"/>
      <c r="EN491" s="604"/>
      <c r="EO491" s="15"/>
      <c r="EP491" s="15"/>
      <c r="EQ491" s="15"/>
      <c r="ER491" s="15"/>
      <c r="ES491" s="15"/>
      <c r="ET491" s="15"/>
      <c r="EU491" s="15"/>
      <c r="EV491" s="604"/>
      <c r="FR491" s="5"/>
    </row>
    <row r="492">
      <c r="A492" s="603"/>
      <c r="B492" s="603"/>
      <c r="I492" s="479"/>
      <c r="DP492" s="604"/>
      <c r="DQ492" s="604"/>
      <c r="DR492" s="604"/>
      <c r="DS492" s="604"/>
      <c r="DT492" s="604"/>
      <c r="DU492" s="604"/>
      <c r="DV492" s="604"/>
      <c r="DW492" s="604"/>
      <c r="DX492" s="604"/>
      <c r="DY492" s="604"/>
      <c r="DZ492" s="604"/>
      <c r="EA492" s="604"/>
      <c r="EB492" s="604"/>
      <c r="EC492" s="604"/>
      <c r="ED492" s="604"/>
      <c r="EE492" s="604"/>
      <c r="EF492" s="604"/>
      <c r="EG492" s="604"/>
      <c r="EH492" s="604"/>
      <c r="EI492" s="604"/>
      <c r="EJ492" s="604"/>
      <c r="EK492" s="604"/>
      <c r="EL492" s="604"/>
      <c r="EM492" s="604"/>
      <c r="EN492" s="604"/>
      <c r="EO492" s="15"/>
      <c r="EP492" s="15"/>
      <c r="EQ492" s="15"/>
      <c r="ER492" s="15"/>
      <c r="ES492" s="15"/>
      <c r="ET492" s="15"/>
      <c r="EU492" s="15"/>
      <c r="EV492" s="604"/>
      <c r="FR492" s="5"/>
    </row>
    <row r="493">
      <c r="A493" s="603"/>
      <c r="B493" s="603"/>
      <c r="I493" s="479"/>
      <c r="DP493" s="604"/>
      <c r="DQ493" s="604"/>
      <c r="DR493" s="604"/>
      <c r="DS493" s="604"/>
      <c r="DT493" s="604"/>
      <c r="DU493" s="604"/>
      <c r="DV493" s="604"/>
      <c r="DW493" s="604"/>
      <c r="DX493" s="604"/>
      <c r="DY493" s="604"/>
      <c r="DZ493" s="604"/>
      <c r="EA493" s="604"/>
      <c r="EB493" s="604"/>
      <c r="EC493" s="604"/>
      <c r="ED493" s="604"/>
      <c r="EE493" s="604"/>
      <c r="EF493" s="604"/>
      <c r="EG493" s="604"/>
      <c r="EH493" s="604"/>
      <c r="EI493" s="604"/>
      <c r="EJ493" s="604"/>
      <c r="EK493" s="604"/>
      <c r="EL493" s="604"/>
      <c r="EM493" s="604"/>
      <c r="EN493" s="604"/>
      <c r="EO493" s="15"/>
      <c r="EP493" s="15"/>
      <c r="EQ493" s="15"/>
      <c r="ER493" s="15"/>
      <c r="ES493" s="15"/>
      <c r="ET493" s="15"/>
      <c r="EU493" s="15"/>
      <c r="EV493" s="604"/>
      <c r="FR493" s="5"/>
    </row>
    <row r="494">
      <c r="A494" s="603"/>
      <c r="B494" s="603"/>
      <c r="I494" s="479"/>
      <c r="DP494" s="604"/>
      <c r="DQ494" s="604"/>
      <c r="DR494" s="604"/>
      <c r="DS494" s="604"/>
      <c r="DT494" s="604"/>
      <c r="DU494" s="604"/>
      <c r="DV494" s="604"/>
      <c r="DW494" s="604"/>
      <c r="DX494" s="604"/>
      <c r="DY494" s="604"/>
      <c r="DZ494" s="604"/>
      <c r="EA494" s="604"/>
      <c r="EB494" s="604"/>
      <c r="EC494" s="604"/>
      <c r="ED494" s="604"/>
      <c r="EE494" s="604"/>
      <c r="EF494" s="604"/>
      <c r="EG494" s="604"/>
      <c r="EH494" s="604"/>
      <c r="EI494" s="604"/>
      <c r="EJ494" s="604"/>
      <c r="EK494" s="604"/>
      <c r="EL494" s="604"/>
      <c r="EM494" s="604"/>
      <c r="EN494" s="604"/>
      <c r="EO494" s="15"/>
      <c r="EP494" s="15"/>
      <c r="EQ494" s="15"/>
      <c r="ER494" s="15"/>
      <c r="ES494" s="15"/>
      <c r="ET494" s="15"/>
      <c r="EU494" s="15"/>
      <c r="EV494" s="604"/>
      <c r="FR494" s="5"/>
    </row>
    <row r="495">
      <c r="A495" s="603"/>
      <c r="B495" s="603"/>
      <c r="I495" s="479"/>
      <c r="DP495" s="604"/>
      <c r="DQ495" s="604"/>
      <c r="DR495" s="604"/>
      <c r="DS495" s="604"/>
      <c r="DT495" s="604"/>
      <c r="DU495" s="604"/>
      <c r="DV495" s="604"/>
      <c r="DW495" s="604"/>
      <c r="DX495" s="604"/>
      <c r="DY495" s="604"/>
      <c r="DZ495" s="604"/>
      <c r="EA495" s="604"/>
      <c r="EB495" s="604"/>
      <c r="EC495" s="604"/>
      <c r="ED495" s="604"/>
      <c r="EE495" s="604"/>
      <c r="EF495" s="604"/>
      <c r="EG495" s="604"/>
      <c r="EH495" s="604"/>
      <c r="EI495" s="604"/>
      <c r="EJ495" s="604"/>
      <c r="EK495" s="604"/>
      <c r="EL495" s="604"/>
      <c r="EM495" s="604"/>
      <c r="EN495" s="604"/>
      <c r="EO495" s="15"/>
      <c r="EP495" s="15"/>
      <c r="EQ495" s="15"/>
      <c r="ER495" s="15"/>
      <c r="ES495" s="15"/>
      <c r="ET495" s="15"/>
      <c r="EU495" s="15"/>
      <c r="EV495" s="604"/>
      <c r="FR495" s="5"/>
    </row>
    <row r="496">
      <c r="A496" s="603"/>
      <c r="B496" s="603"/>
      <c r="I496" s="479"/>
      <c r="DP496" s="604"/>
      <c r="DQ496" s="604"/>
      <c r="DR496" s="604"/>
      <c r="DS496" s="604"/>
      <c r="DT496" s="604"/>
      <c r="DU496" s="604"/>
      <c r="DV496" s="604"/>
      <c r="DW496" s="604"/>
      <c r="DX496" s="604"/>
      <c r="DY496" s="604"/>
      <c r="DZ496" s="604"/>
      <c r="EA496" s="604"/>
      <c r="EB496" s="604"/>
      <c r="EC496" s="604"/>
      <c r="ED496" s="604"/>
      <c r="EE496" s="604"/>
      <c r="EF496" s="604"/>
      <c r="EG496" s="604"/>
      <c r="EH496" s="604"/>
      <c r="EI496" s="604"/>
      <c r="EJ496" s="604"/>
      <c r="EK496" s="604"/>
      <c r="EL496" s="604"/>
      <c r="EM496" s="604"/>
      <c r="EN496" s="604"/>
      <c r="EO496" s="15"/>
      <c r="EP496" s="15"/>
      <c r="EQ496" s="15"/>
      <c r="ER496" s="15"/>
      <c r="ES496" s="15"/>
      <c r="ET496" s="15"/>
      <c r="EU496" s="15"/>
      <c r="EV496" s="604"/>
      <c r="FR496" s="5"/>
    </row>
    <row r="497">
      <c r="A497" s="603"/>
      <c r="B497" s="603"/>
      <c r="I497" s="479"/>
      <c r="DP497" s="604"/>
      <c r="DQ497" s="604"/>
      <c r="DR497" s="604"/>
      <c r="DS497" s="604"/>
      <c r="DT497" s="604"/>
      <c r="DU497" s="604"/>
      <c r="DV497" s="604"/>
      <c r="DW497" s="604"/>
      <c r="DX497" s="604"/>
      <c r="DY497" s="604"/>
      <c r="DZ497" s="604"/>
      <c r="EA497" s="604"/>
      <c r="EB497" s="604"/>
      <c r="EC497" s="604"/>
      <c r="ED497" s="604"/>
      <c r="EE497" s="604"/>
      <c r="EF497" s="604"/>
      <c r="EG497" s="604"/>
      <c r="EH497" s="604"/>
      <c r="EI497" s="604"/>
      <c r="EJ497" s="604"/>
      <c r="EK497" s="604"/>
      <c r="EL497" s="604"/>
      <c r="EM497" s="604"/>
      <c r="EN497" s="604"/>
      <c r="EO497" s="15"/>
      <c r="EP497" s="15"/>
      <c r="EQ497" s="15"/>
      <c r="ER497" s="15"/>
      <c r="ES497" s="15"/>
      <c r="ET497" s="15"/>
      <c r="EU497" s="15"/>
      <c r="EV497" s="604"/>
      <c r="FR497" s="5"/>
    </row>
    <row r="498">
      <c r="A498" s="603"/>
      <c r="B498" s="603"/>
      <c r="I498" s="479"/>
      <c r="DP498" s="604"/>
      <c r="DQ498" s="604"/>
      <c r="DR498" s="604"/>
      <c r="DS498" s="604"/>
      <c r="DT498" s="604"/>
      <c r="DU498" s="604"/>
      <c r="DV498" s="604"/>
      <c r="DW498" s="604"/>
      <c r="DX498" s="604"/>
      <c r="DY498" s="604"/>
      <c r="DZ498" s="604"/>
      <c r="EA498" s="604"/>
      <c r="EB498" s="604"/>
      <c r="EC498" s="604"/>
      <c r="ED498" s="604"/>
      <c r="EE498" s="604"/>
      <c r="EF498" s="604"/>
      <c r="EG498" s="604"/>
      <c r="EH498" s="604"/>
      <c r="EI498" s="604"/>
      <c r="EJ498" s="604"/>
      <c r="EK498" s="604"/>
      <c r="EL498" s="604"/>
      <c r="EM498" s="604"/>
      <c r="EN498" s="604"/>
      <c r="EO498" s="15"/>
      <c r="EP498" s="15"/>
      <c r="EQ498" s="15"/>
      <c r="ER498" s="15"/>
      <c r="ES498" s="15"/>
      <c r="ET498" s="15"/>
      <c r="EU498" s="15"/>
      <c r="EV498" s="604"/>
      <c r="FR498" s="5"/>
    </row>
    <row r="499">
      <c r="A499" s="603"/>
      <c r="B499" s="603"/>
      <c r="I499" s="479"/>
      <c r="DP499" s="604"/>
      <c r="DQ499" s="604"/>
      <c r="DR499" s="604"/>
      <c r="DS499" s="604"/>
      <c r="DT499" s="604"/>
      <c r="DU499" s="604"/>
      <c r="DV499" s="604"/>
      <c r="DW499" s="604"/>
      <c r="DX499" s="604"/>
      <c r="DY499" s="604"/>
      <c r="DZ499" s="604"/>
      <c r="EA499" s="604"/>
      <c r="EB499" s="604"/>
      <c r="EC499" s="604"/>
      <c r="ED499" s="604"/>
      <c r="EE499" s="604"/>
      <c r="EF499" s="604"/>
      <c r="EG499" s="604"/>
      <c r="EH499" s="604"/>
      <c r="EI499" s="604"/>
      <c r="EJ499" s="604"/>
      <c r="EK499" s="604"/>
      <c r="EL499" s="604"/>
      <c r="EM499" s="604"/>
      <c r="EN499" s="604"/>
      <c r="EO499" s="15"/>
      <c r="EP499" s="15"/>
      <c r="EQ499" s="15"/>
      <c r="ER499" s="15"/>
      <c r="ES499" s="15"/>
      <c r="ET499" s="15"/>
      <c r="EU499" s="15"/>
      <c r="EV499" s="604"/>
      <c r="FR499" s="5"/>
    </row>
    <row r="500">
      <c r="A500" s="603"/>
      <c r="B500" s="603"/>
      <c r="I500" s="479"/>
      <c r="DP500" s="604"/>
      <c r="DQ500" s="604"/>
      <c r="DR500" s="604"/>
      <c r="DS500" s="604"/>
      <c r="DT500" s="604"/>
      <c r="DU500" s="604"/>
      <c r="DV500" s="604"/>
      <c r="DW500" s="604"/>
      <c r="DX500" s="604"/>
      <c r="DY500" s="604"/>
      <c r="DZ500" s="604"/>
      <c r="EA500" s="604"/>
      <c r="EB500" s="604"/>
      <c r="EC500" s="604"/>
      <c r="ED500" s="604"/>
      <c r="EE500" s="604"/>
      <c r="EF500" s="604"/>
      <c r="EG500" s="604"/>
      <c r="EH500" s="604"/>
      <c r="EI500" s="604"/>
      <c r="EJ500" s="604"/>
      <c r="EK500" s="604"/>
      <c r="EL500" s="604"/>
      <c r="EM500" s="604"/>
      <c r="EN500" s="604"/>
      <c r="EO500" s="15"/>
      <c r="EP500" s="15"/>
      <c r="EQ500" s="15"/>
      <c r="ER500" s="15"/>
      <c r="ES500" s="15"/>
      <c r="ET500" s="15"/>
      <c r="EU500" s="15"/>
      <c r="EV500" s="604"/>
      <c r="FR500" s="5"/>
    </row>
    <row r="501">
      <c r="A501" s="603"/>
      <c r="B501" s="603"/>
      <c r="I501" s="479"/>
      <c r="DP501" s="604"/>
      <c r="DQ501" s="604"/>
      <c r="DR501" s="604"/>
      <c r="DS501" s="604"/>
      <c r="DT501" s="604"/>
      <c r="DU501" s="604"/>
      <c r="DV501" s="604"/>
      <c r="DW501" s="604"/>
      <c r="DX501" s="604"/>
      <c r="DY501" s="604"/>
      <c r="DZ501" s="604"/>
      <c r="EA501" s="604"/>
      <c r="EB501" s="604"/>
      <c r="EC501" s="604"/>
      <c r="ED501" s="604"/>
      <c r="EE501" s="604"/>
      <c r="EF501" s="604"/>
      <c r="EG501" s="604"/>
      <c r="EH501" s="604"/>
      <c r="EI501" s="604"/>
      <c r="EJ501" s="604"/>
      <c r="EK501" s="604"/>
      <c r="EL501" s="604"/>
      <c r="EM501" s="604"/>
      <c r="EN501" s="604"/>
      <c r="EO501" s="15"/>
      <c r="EP501" s="15"/>
      <c r="EQ501" s="15"/>
      <c r="ER501" s="15"/>
      <c r="ES501" s="15"/>
      <c r="ET501" s="15"/>
      <c r="EU501" s="15"/>
      <c r="EV501" s="604"/>
      <c r="FR501" s="5"/>
    </row>
    <row r="502">
      <c r="A502" s="603"/>
      <c r="B502" s="603"/>
      <c r="I502" s="479"/>
      <c r="DP502" s="604"/>
      <c r="DQ502" s="604"/>
      <c r="DR502" s="604"/>
      <c r="DS502" s="604"/>
      <c r="DT502" s="604"/>
      <c r="DU502" s="604"/>
      <c r="DV502" s="604"/>
      <c r="DW502" s="604"/>
      <c r="DX502" s="604"/>
      <c r="DY502" s="604"/>
      <c r="DZ502" s="604"/>
      <c r="EA502" s="604"/>
      <c r="EB502" s="604"/>
      <c r="EC502" s="604"/>
      <c r="ED502" s="604"/>
      <c r="EE502" s="604"/>
      <c r="EF502" s="604"/>
      <c r="EG502" s="604"/>
      <c r="EH502" s="604"/>
      <c r="EI502" s="604"/>
      <c r="EJ502" s="604"/>
      <c r="EK502" s="604"/>
      <c r="EL502" s="604"/>
      <c r="EM502" s="604"/>
      <c r="EN502" s="604"/>
      <c r="EO502" s="15"/>
      <c r="EP502" s="15"/>
      <c r="EQ502" s="15"/>
      <c r="ER502" s="15"/>
      <c r="ES502" s="15"/>
      <c r="ET502" s="15"/>
      <c r="EU502" s="15"/>
      <c r="EV502" s="604"/>
      <c r="FR502" s="5"/>
    </row>
    <row r="503">
      <c r="A503" s="603"/>
      <c r="B503" s="603"/>
      <c r="I503" s="479"/>
      <c r="DP503" s="604"/>
      <c r="DQ503" s="604"/>
      <c r="DR503" s="604"/>
      <c r="DS503" s="604"/>
      <c r="DT503" s="604"/>
      <c r="DU503" s="604"/>
      <c r="DV503" s="604"/>
      <c r="DW503" s="604"/>
      <c r="DX503" s="604"/>
      <c r="DY503" s="604"/>
      <c r="DZ503" s="604"/>
      <c r="EA503" s="604"/>
      <c r="EB503" s="604"/>
      <c r="EC503" s="604"/>
      <c r="ED503" s="604"/>
      <c r="EE503" s="604"/>
      <c r="EF503" s="604"/>
      <c r="EG503" s="604"/>
      <c r="EH503" s="604"/>
      <c r="EI503" s="604"/>
      <c r="EJ503" s="604"/>
      <c r="EK503" s="604"/>
      <c r="EL503" s="604"/>
      <c r="EM503" s="604"/>
      <c r="EN503" s="604"/>
      <c r="EO503" s="15"/>
      <c r="EP503" s="15"/>
      <c r="EQ503" s="15"/>
      <c r="ER503" s="15"/>
      <c r="ES503" s="15"/>
      <c r="ET503" s="15"/>
      <c r="EU503" s="15"/>
      <c r="EV503" s="604"/>
      <c r="FR503" s="5"/>
    </row>
    <row r="504">
      <c r="A504" s="603"/>
      <c r="B504" s="603"/>
      <c r="I504" s="479"/>
      <c r="DP504" s="604"/>
      <c r="DQ504" s="604"/>
      <c r="DR504" s="604"/>
      <c r="DS504" s="604"/>
      <c r="DT504" s="604"/>
      <c r="DU504" s="604"/>
      <c r="DV504" s="604"/>
      <c r="DW504" s="604"/>
      <c r="DX504" s="604"/>
      <c r="DY504" s="604"/>
      <c r="DZ504" s="604"/>
      <c r="EA504" s="604"/>
      <c r="EB504" s="604"/>
      <c r="EC504" s="604"/>
      <c r="ED504" s="604"/>
      <c r="EE504" s="604"/>
      <c r="EF504" s="604"/>
      <c r="EG504" s="604"/>
      <c r="EH504" s="604"/>
      <c r="EI504" s="604"/>
      <c r="EJ504" s="604"/>
      <c r="EK504" s="604"/>
      <c r="EL504" s="604"/>
      <c r="EM504" s="604"/>
      <c r="EN504" s="604"/>
      <c r="EO504" s="15"/>
      <c r="EP504" s="15"/>
      <c r="EQ504" s="15"/>
      <c r="ER504" s="15"/>
      <c r="ES504" s="15"/>
      <c r="ET504" s="15"/>
      <c r="EU504" s="15"/>
      <c r="EV504" s="604"/>
      <c r="FR504" s="5"/>
    </row>
    <row r="505">
      <c r="A505" s="603"/>
      <c r="B505" s="603"/>
      <c r="I505" s="479"/>
      <c r="DP505" s="604"/>
      <c r="DQ505" s="604"/>
      <c r="DR505" s="604"/>
      <c r="DS505" s="604"/>
      <c r="DT505" s="604"/>
      <c r="DU505" s="604"/>
      <c r="DV505" s="604"/>
      <c r="DW505" s="604"/>
      <c r="DX505" s="604"/>
      <c r="DY505" s="604"/>
      <c r="DZ505" s="604"/>
      <c r="EA505" s="604"/>
      <c r="EB505" s="604"/>
      <c r="EC505" s="604"/>
      <c r="ED505" s="604"/>
      <c r="EE505" s="604"/>
      <c r="EF505" s="604"/>
      <c r="EG505" s="604"/>
      <c r="EH505" s="604"/>
      <c r="EI505" s="604"/>
      <c r="EJ505" s="604"/>
      <c r="EK505" s="604"/>
      <c r="EL505" s="604"/>
      <c r="EM505" s="604"/>
      <c r="EN505" s="604"/>
      <c r="EO505" s="15"/>
      <c r="EP505" s="15"/>
      <c r="EQ505" s="15"/>
      <c r="ER505" s="15"/>
      <c r="ES505" s="15"/>
      <c r="ET505" s="15"/>
      <c r="EU505" s="15"/>
      <c r="EV505" s="604"/>
      <c r="FR505" s="5"/>
    </row>
    <row r="506">
      <c r="A506" s="603"/>
      <c r="B506" s="603"/>
      <c r="I506" s="479"/>
      <c r="DP506" s="604"/>
      <c r="DQ506" s="604"/>
      <c r="DR506" s="604"/>
      <c r="DS506" s="604"/>
      <c r="DT506" s="604"/>
      <c r="DU506" s="604"/>
      <c r="DV506" s="604"/>
      <c r="DW506" s="604"/>
      <c r="DX506" s="604"/>
      <c r="DY506" s="604"/>
      <c r="DZ506" s="604"/>
      <c r="EA506" s="604"/>
      <c r="EB506" s="604"/>
      <c r="EC506" s="604"/>
      <c r="ED506" s="604"/>
      <c r="EE506" s="604"/>
      <c r="EF506" s="604"/>
      <c r="EG506" s="604"/>
      <c r="EH506" s="604"/>
      <c r="EI506" s="604"/>
      <c r="EJ506" s="604"/>
      <c r="EK506" s="604"/>
      <c r="EL506" s="604"/>
      <c r="EM506" s="604"/>
      <c r="EN506" s="604"/>
      <c r="EO506" s="15"/>
      <c r="EP506" s="15"/>
      <c r="EQ506" s="15"/>
      <c r="ER506" s="15"/>
      <c r="ES506" s="15"/>
      <c r="ET506" s="15"/>
      <c r="EU506" s="15"/>
      <c r="EV506" s="604"/>
      <c r="FR506" s="5"/>
    </row>
    <row r="507">
      <c r="A507" s="603"/>
      <c r="B507" s="603"/>
      <c r="I507" s="479"/>
      <c r="DP507" s="604"/>
      <c r="DQ507" s="604"/>
      <c r="DR507" s="604"/>
      <c r="DS507" s="604"/>
      <c r="DT507" s="604"/>
      <c r="DU507" s="604"/>
      <c r="DV507" s="604"/>
      <c r="DW507" s="604"/>
      <c r="DX507" s="604"/>
      <c r="DY507" s="604"/>
      <c r="DZ507" s="604"/>
      <c r="EA507" s="604"/>
      <c r="EB507" s="604"/>
      <c r="EC507" s="604"/>
      <c r="ED507" s="604"/>
      <c r="EE507" s="604"/>
      <c r="EF507" s="604"/>
      <c r="EG507" s="604"/>
      <c r="EH507" s="604"/>
      <c r="EI507" s="604"/>
      <c r="EJ507" s="604"/>
      <c r="EK507" s="604"/>
      <c r="EL507" s="604"/>
      <c r="EM507" s="604"/>
      <c r="EN507" s="604"/>
      <c r="EO507" s="15"/>
      <c r="EP507" s="15"/>
      <c r="EQ507" s="15"/>
      <c r="ER507" s="15"/>
      <c r="ES507" s="15"/>
      <c r="ET507" s="15"/>
      <c r="EU507" s="15"/>
      <c r="EV507" s="604"/>
      <c r="FR507" s="5"/>
    </row>
    <row r="508">
      <c r="A508" s="603"/>
      <c r="B508" s="603"/>
      <c r="I508" s="479"/>
      <c r="DP508" s="604"/>
      <c r="DQ508" s="604"/>
      <c r="DR508" s="604"/>
      <c r="DS508" s="604"/>
      <c r="DT508" s="604"/>
      <c r="DU508" s="604"/>
      <c r="DV508" s="604"/>
      <c r="DW508" s="604"/>
      <c r="DX508" s="604"/>
      <c r="DY508" s="604"/>
      <c r="DZ508" s="604"/>
      <c r="EA508" s="604"/>
      <c r="EB508" s="604"/>
      <c r="EC508" s="604"/>
      <c r="ED508" s="604"/>
      <c r="EE508" s="604"/>
      <c r="EF508" s="604"/>
      <c r="EG508" s="604"/>
      <c r="EH508" s="604"/>
      <c r="EI508" s="604"/>
      <c r="EJ508" s="604"/>
      <c r="EK508" s="604"/>
      <c r="EL508" s="604"/>
      <c r="EM508" s="604"/>
      <c r="EN508" s="604"/>
      <c r="EO508" s="15"/>
      <c r="EP508" s="15"/>
      <c r="EQ508" s="15"/>
      <c r="ER508" s="15"/>
      <c r="ES508" s="15"/>
      <c r="ET508" s="15"/>
      <c r="EU508" s="15"/>
      <c r="EV508" s="604"/>
      <c r="FR508" s="5"/>
    </row>
    <row r="509">
      <c r="A509" s="603"/>
      <c r="B509" s="603"/>
      <c r="I509" s="479"/>
      <c r="DP509" s="604"/>
      <c r="DQ509" s="604"/>
      <c r="DR509" s="604"/>
      <c r="DS509" s="604"/>
      <c r="DT509" s="604"/>
      <c r="DU509" s="604"/>
      <c r="DV509" s="604"/>
      <c r="DW509" s="604"/>
      <c r="DX509" s="604"/>
      <c r="DY509" s="604"/>
      <c r="DZ509" s="604"/>
      <c r="EA509" s="604"/>
      <c r="EB509" s="604"/>
      <c r="EC509" s="604"/>
      <c r="ED509" s="604"/>
      <c r="EE509" s="604"/>
      <c r="EF509" s="604"/>
      <c r="EG509" s="604"/>
      <c r="EH509" s="604"/>
      <c r="EI509" s="604"/>
      <c r="EJ509" s="604"/>
      <c r="EK509" s="604"/>
      <c r="EL509" s="604"/>
      <c r="EM509" s="604"/>
      <c r="EN509" s="604"/>
      <c r="EO509" s="15"/>
      <c r="EP509" s="15"/>
      <c r="EQ509" s="15"/>
      <c r="ER509" s="15"/>
      <c r="ES509" s="15"/>
      <c r="ET509" s="15"/>
      <c r="EU509" s="15"/>
      <c r="EV509" s="604"/>
      <c r="FR509" s="5"/>
    </row>
    <row r="510">
      <c r="A510" s="603"/>
      <c r="B510" s="603"/>
      <c r="I510" s="479"/>
      <c r="DP510" s="604"/>
      <c r="DQ510" s="604"/>
      <c r="DR510" s="604"/>
      <c r="DS510" s="604"/>
      <c r="DT510" s="604"/>
      <c r="DU510" s="604"/>
      <c r="DV510" s="604"/>
      <c r="DW510" s="604"/>
      <c r="DX510" s="604"/>
      <c r="DY510" s="604"/>
      <c r="DZ510" s="604"/>
      <c r="EA510" s="604"/>
      <c r="EB510" s="604"/>
      <c r="EC510" s="604"/>
      <c r="ED510" s="604"/>
      <c r="EE510" s="604"/>
      <c r="EF510" s="604"/>
      <c r="EG510" s="604"/>
      <c r="EH510" s="604"/>
      <c r="EI510" s="604"/>
      <c r="EJ510" s="604"/>
      <c r="EK510" s="604"/>
      <c r="EL510" s="604"/>
      <c r="EM510" s="604"/>
      <c r="EN510" s="604"/>
      <c r="EO510" s="15"/>
      <c r="EP510" s="15"/>
      <c r="EQ510" s="15"/>
      <c r="ER510" s="15"/>
      <c r="ES510" s="15"/>
      <c r="ET510" s="15"/>
      <c r="EU510" s="15"/>
      <c r="EV510" s="604"/>
      <c r="FR510" s="5"/>
    </row>
    <row r="511">
      <c r="A511" s="603"/>
      <c r="B511" s="603"/>
      <c r="I511" s="479"/>
      <c r="DP511" s="604"/>
      <c r="DQ511" s="604"/>
      <c r="DR511" s="604"/>
      <c r="DS511" s="604"/>
      <c r="DT511" s="604"/>
      <c r="DU511" s="604"/>
      <c r="DV511" s="604"/>
      <c r="DW511" s="604"/>
      <c r="DX511" s="604"/>
      <c r="DY511" s="604"/>
      <c r="DZ511" s="604"/>
      <c r="EA511" s="604"/>
      <c r="EB511" s="604"/>
      <c r="EC511" s="604"/>
      <c r="ED511" s="604"/>
      <c r="EE511" s="604"/>
      <c r="EF511" s="604"/>
      <c r="EG511" s="604"/>
      <c r="EH511" s="604"/>
      <c r="EI511" s="604"/>
      <c r="EJ511" s="604"/>
      <c r="EK511" s="604"/>
      <c r="EL511" s="604"/>
      <c r="EM511" s="604"/>
      <c r="EN511" s="604"/>
      <c r="EO511" s="15"/>
      <c r="EP511" s="15"/>
      <c r="EQ511" s="15"/>
      <c r="ER511" s="15"/>
      <c r="ES511" s="15"/>
      <c r="ET511" s="15"/>
      <c r="EU511" s="15"/>
      <c r="EV511" s="604"/>
      <c r="FR511" s="5"/>
    </row>
    <row r="512">
      <c r="A512" s="603"/>
      <c r="B512" s="603"/>
      <c r="I512" s="479"/>
      <c r="DP512" s="604"/>
      <c r="DQ512" s="604"/>
      <c r="DR512" s="604"/>
      <c r="DS512" s="604"/>
      <c r="DT512" s="604"/>
      <c r="DU512" s="604"/>
      <c r="DV512" s="604"/>
      <c r="DW512" s="604"/>
      <c r="DX512" s="604"/>
      <c r="DY512" s="604"/>
      <c r="DZ512" s="604"/>
      <c r="EA512" s="604"/>
      <c r="EB512" s="604"/>
      <c r="EC512" s="604"/>
      <c r="ED512" s="604"/>
      <c r="EE512" s="604"/>
      <c r="EF512" s="604"/>
      <c r="EG512" s="604"/>
      <c r="EH512" s="604"/>
      <c r="EI512" s="604"/>
      <c r="EJ512" s="604"/>
      <c r="EK512" s="604"/>
      <c r="EL512" s="604"/>
      <c r="EM512" s="604"/>
      <c r="EN512" s="604"/>
      <c r="EO512" s="15"/>
      <c r="EP512" s="15"/>
      <c r="EQ512" s="15"/>
      <c r="ER512" s="15"/>
      <c r="ES512" s="15"/>
      <c r="ET512" s="15"/>
      <c r="EU512" s="15"/>
      <c r="EV512" s="604"/>
      <c r="FR512" s="5"/>
    </row>
    <row r="513">
      <c r="A513" s="603"/>
      <c r="B513" s="603"/>
      <c r="I513" s="479"/>
      <c r="DP513" s="604"/>
      <c r="DQ513" s="604"/>
      <c r="DR513" s="604"/>
      <c r="DS513" s="604"/>
      <c r="DT513" s="604"/>
      <c r="DU513" s="604"/>
      <c r="DV513" s="604"/>
      <c r="DW513" s="604"/>
      <c r="DX513" s="604"/>
      <c r="DY513" s="604"/>
      <c r="DZ513" s="604"/>
      <c r="EA513" s="604"/>
      <c r="EB513" s="604"/>
      <c r="EC513" s="604"/>
      <c r="ED513" s="604"/>
      <c r="EE513" s="604"/>
      <c r="EF513" s="604"/>
      <c r="EG513" s="604"/>
      <c r="EH513" s="604"/>
      <c r="EI513" s="604"/>
      <c r="EJ513" s="604"/>
      <c r="EK513" s="604"/>
      <c r="EL513" s="604"/>
      <c r="EM513" s="604"/>
      <c r="EN513" s="604"/>
      <c r="EO513" s="15"/>
      <c r="EP513" s="15"/>
      <c r="EQ513" s="15"/>
      <c r="ER513" s="15"/>
      <c r="ES513" s="15"/>
      <c r="ET513" s="15"/>
      <c r="EU513" s="15"/>
      <c r="EV513" s="604"/>
      <c r="FR513" s="5"/>
    </row>
    <row r="514">
      <c r="A514" s="603"/>
      <c r="B514" s="603"/>
      <c r="I514" s="479"/>
      <c r="DP514" s="604"/>
      <c r="DQ514" s="604"/>
      <c r="DR514" s="604"/>
      <c r="DS514" s="604"/>
      <c r="DT514" s="604"/>
      <c r="DU514" s="604"/>
      <c r="DV514" s="604"/>
      <c r="DW514" s="604"/>
      <c r="DX514" s="604"/>
      <c r="DY514" s="604"/>
      <c r="DZ514" s="604"/>
      <c r="EA514" s="604"/>
      <c r="EB514" s="604"/>
      <c r="EC514" s="604"/>
      <c r="ED514" s="604"/>
      <c r="EE514" s="604"/>
      <c r="EF514" s="604"/>
      <c r="EG514" s="604"/>
      <c r="EH514" s="604"/>
      <c r="EI514" s="604"/>
      <c r="EJ514" s="604"/>
      <c r="EK514" s="604"/>
      <c r="EL514" s="604"/>
      <c r="EM514" s="604"/>
      <c r="EN514" s="604"/>
      <c r="EO514" s="15"/>
      <c r="EP514" s="15"/>
      <c r="EQ514" s="15"/>
      <c r="ER514" s="15"/>
      <c r="ES514" s="15"/>
      <c r="ET514" s="15"/>
      <c r="EU514" s="15"/>
      <c r="EV514" s="604"/>
      <c r="FR514" s="5"/>
    </row>
    <row r="515">
      <c r="A515" s="603"/>
      <c r="B515" s="603"/>
      <c r="I515" s="479"/>
      <c r="DP515" s="604"/>
      <c r="DQ515" s="604"/>
      <c r="DR515" s="604"/>
      <c r="DS515" s="604"/>
      <c r="DT515" s="604"/>
      <c r="DU515" s="604"/>
      <c r="DV515" s="604"/>
      <c r="DW515" s="604"/>
      <c r="DX515" s="604"/>
      <c r="DY515" s="604"/>
      <c r="DZ515" s="604"/>
      <c r="EA515" s="604"/>
      <c r="EB515" s="604"/>
      <c r="EC515" s="604"/>
      <c r="ED515" s="604"/>
      <c r="EE515" s="604"/>
      <c r="EF515" s="604"/>
      <c r="EG515" s="604"/>
      <c r="EH515" s="604"/>
      <c r="EI515" s="604"/>
      <c r="EJ515" s="604"/>
      <c r="EK515" s="604"/>
      <c r="EL515" s="604"/>
      <c r="EM515" s="604"/>
      <c r="EN515" s="604"/>
      <c r="EO515" s="15"/>
      <c r="EP515" s="15"/>
      <c r="EQ515" s="15"/>
      <c r="ER515" s="15"/>
      <c r="ES515" s="15"/>
      <c r="ET515" s="15"/>
      <c r="EU515" s="15"/>
      <c r="EV515" s="604"/>
      <c r="FR515" s="5"/>
    </row>
    <row r="516">
      <c r="A516" s="603"/>
      <c r="B516" s="603"/>
      <c r="I516" s="479"/>
      <c r="DP516" s="604"/>
      <c r="DQ516" s="604"/>
      <c r="DR516" s="604"/>
      <c r="DS516" s="604"/>
      <c r="DT516" s="604"/>
      <c r="DU516" s="604"/>
      <c r="DV516" s="604"/>
      <c r="DW516" s="604"/>
      <c r="DX516" s="604"/>
      <c r="DY516" s="604"/>
      <c r="DZ516" s="604"/>
      <c r="EA516" s="604"/>
      <c r="EB516" s="604"/>
      <c r="EC516" s="604"/>
      <c r="ED516" s="604"/>
      <c r="EE516" s="604"/>
      <c r="EF516" s="604"/>
      <c r="EG516" s="604"/>
      <c r="EH516" s="604"/>
      <c r="EI516" s="604"/>
      <c r="EJ516" s="604"/>
      <c r="EK516" s="604"/>
      <c r="EL516" s="604"/>
      <c r="EM516" s="604"/>
      <c r="EN516" s="604"/>
      <c r="EO516" s="15"/>
      <c r="EP516" s="15"/>
      <c r="EQ516" s="15"/>
      <c r="ER516" s="15"/>
      <c r="ES516" s="15"/>
      <c r="ET516" s="15"/>
      <c r="EU516" s="15"/>
      <c r="EV516" s="604"/>
      <c r="FR516" s="5"/>
    </row>
    <row r="517">
      <c r="A517" s="603"/>
      <c r="B517" s="603"/>
      <c r="I517" s="479"/>
      <c r="DP517" s="604"/>
      <c r="DQ517" s="604"/>
      <c r="DR517" s="604"/>
      <c r="DS517" s="604"/>
      <c r="DT517" s="604"/>
      <c r="DU517" s="604"/>
      <c r="DV517" s="604"/>
      <c r="DW517" s="604"/>
      <c r="DX517" s="604"/>
      <c r="DY517" s="604"/>
      <c r="DZ517" s="604"/>
      <c r="EA517" s="604"/>
      <c r="EB517" s="604"/>
      <c r="EC517" s="604"/>
      <c r="ED517" s="604"/>
      <c r="EE517" s="604"/>
      <c r="EF517" s="604"/>
      <c r="EG517" s="604"/>
      <c r="EH517" s="604"/>
      <c r="EI517" s="604"/>
      <c r="EJ517" s="604"/>
      <c r="EK517" s="604"/>
      <c r="EL517" s="604"/>
      <c r="EM517" s="604"/>
      <c r="EN517" s="604"/>
      <c r="EO517" s="15"/>
      <c r="EP517" s="15"/>
      <c r="EQ517" s="15"/>
      <c r="ER517" s="15"/>
      <c r="ES517" s="15"/>
      <c r="ET517" s="15"/>
      <c r="EU517" s="15"/>
      <c r="EV517" s="604"/>
      <c r="FR517" s="5"/>
    </row>
    <row r="518">
      <c r="A518" s="603"/>
      <c r="B518" s="603"/>
      <c r="I518" s="479"/>
      <c r="DP518" s="604"/>
      <c r="DQ518" s="604"/>
      <c r="DR518" s="604"/>
      <c r="DS518" s="604"/>
      <c r="DT518" s="604"/>
      <c r="DU518" s="604"/>
      <c r="DV518" s="604"/>
      <c r="DW518" s="604"/>
      <c r="DX518" s="604"/>
      <c r="DY518" s="604"/>
      <c r="DZ518" s="604"/>
      <c r="EA518" s="604"/>
      <c r="EB518" s="604"/>
      <c r="EC518" s="604"/>
      <c r="ED518" s="604"/>
      <c r="EE518" s="604"/>
      <c r="EF518" s="604"/>
      <c r="EG518" s="604"/>
      <c r="EH518" s="604"/>
      <c r="EI518" s="604"/>
      <c r="EJ518" s="604"/>
      <c r="EK518" s="604"/>
      <c r="EL518" s="604"/>
      <c r="EM518" s="604"/>
      <c r="EN518" s="604"/>
      <c r="EO518" s="15"/>
      <c r="EP518" s="15"/>
      <c r="EQ518" s="15"/>
      <c r="ER518" s="15"/>
      <c r="ES518" s="15"/>
      <c r="ET518" s="15"/>
      <c r="EU518" s="15"/>
      <c r="EV518" s="604"/>
      <c r="FR518" s="5"/>
    </row>
    <row r="519">
      <c r="A519" s="603"/>
      <c r="B519" s="603"/>
      <c r="I519" s="479"/>
      <c r="DP519" s="604"/>
      <c r="DQ519" s="604"/>
      <c r="DR519" s="604"/>
      <c r="DS519" s="604"/>
      <c r="DT519" s="604"/>
      <c r="DU519" s="604"/>
      <c r="DV519" s="604"/>
      <c r="DW519" s="604"/>
      <c r="DX519" s="604"/>
      <c r="DY519" s="604"/>
      <c r="DZ519" s="604"/>
      <c r="EA519" s="604"/>
      <c r="EB519" s="604"/>
      <c r="EC519" s="604"/>
      <c r="ED519" s="604"/>
      <c r="EE519" s="604"/>
      <c r="EF519" s="604"/>
      <c r="EG519" s="604"/>
      <c r="EH519" s="604"/>
      <c r="EI519" s="604"/>
      <c r="EJ519" s="604"/>
      <c r="EK519" s="604"/>
      <c r="EL519" s="604"/>
      <c r="EM519" s="604"/>
      <c r="EN519" s="604"/>
      <c r="EO519" s="15"/>
      <c r="EP519" s="15"/>
      <c r="EQ519" s="15"/>
      <c r="ER519" s="15"/>
      <c r="ES519" s="15"/>
      <c r="ET519" s="15"/>
      <c r="EU519" s="15"/>
      <c r="EV519" s="604"/>
      <c r="FR519" s="5"/>
    </row>
    <row r="520">
      <c r="A520" s="603"/>
      <c r="B520" s="603"/>
      <c r="I520" s="479"/>
      <c r="DP520" s="604"/>
      <c r="DQ520" s="604"/>
      <c r="DR520" s="604"/>
      <c r="DS520" s="604"/>
      <c r="DT520" s="604"/>
      <c r="DU520" s="604"/>
      <c r="DV520" s="604"/>
      <c r="DW520" s="604"/>
      <c r="DX520" s="604"/>
      <c r="DY520" s="604"/>
      <c r="DZ520" s="604"/>
      <c r="EA520" s="604"/>
      <c r="EB520" s="604"/>
      <c r="EC520" s="604"/>
      <c r="ED520" s="604"/>
      <c r="EE520" s="604"/>
      <c r="EF520" s="604"/>
      <c r="EG520" s="604"/>
      <c r="EH520" s="604"/>
      <c r="EI520" s="604"/>
      <c r="EJ520" s="604"/>
      <c r="EK520" s="604"/>
      <c r="EL520" s="604"/>
      <c r="EM520" s="604"/>
      <c r="EN520" s="604"/>
      <c r="EO520" s="15"/>
      <c r="EP520" s="15"/>
      <c r="EQ520" s="15"/>
      <c r="ER520" s="15"/>
      <c r="ES520" s="15"/>
      <c r="ET520" s="15"/>
      <c r="EU520" s="15"/>
      <c r="EV520" s="604"/>
      <c r="FR520" s="5"/>
    </row>
    <row r="521">
      <c r="A521" s="603"/>
      <c r="B521" s="603"/>
      <c r="I521" s="479"/>
      <c r="DP521" s="604"/>
      <c r="DQ521" s="604"/>
      <c r="DR521" s="604"/>
      <c r="DS521" s="604"/>
      <c r="DT521" s="604"/>
      <c r="DU521" s="604"/>
      <c r="DV521" s="604"/>
      <c r="DW521" s="604"/>
      <c r="DX521" s="604"/>
      <c r="DY521" s="604"/>
      <c r="DZ521" s="604"/>
      <c r="EA521" s="604"/>
      <c r="EB521" s="604"/>
      <c r="EC521" s="604"/>
      <c r="ED521" s="604"/>
      <c r="EE521" s="604"/>
      <c r="EF521" s="604"/>
      <c r="EG521" s="604"/>
      <c r="EH521" s="604"/>
      <c r="EI521" s="604"/>
      <c r="EJ521" s="604"/>
      <c r="EK521" s="604"/>
      <c r="EL521" s="604"/>
      <c r="EM521" s="604"/>
      <c r="EN521" s="604"/>
      <c r="EO521" s="15"/>
      <c r="EP521" s="15"/>
      <c r="EQ521" s="15"/>
      <c r="ER521" s="15"/>
      <c r="ES521" s="15"/>
      <c r="ET521" s="15"/>
      <c r="EU521" s="15"/>
      <c r="EV521" s="604"/>
      <c r="FR521" s="5"/>
    </row>
    <row r="522">
      <c r="A522" s="603"/>
      <c r="B522" s="603"/>
      <c r="I522" s="479"/>
      <c r="DP522" s="604"/>
      <c r="DQ522" s="604"/>
      <c r="DR522" s="604"/>
      <c r="DS522" s="604"/>
      <c r="DT522" s="604"/>
      <c r="DU522" s="604"/>
      <c r="DV522" s="604"/>
      <c r="DW522" s="604"/>
      <c r="DX522" s="604"/>
      <c r="DY522" s="604"/>
      <c r="DZ522" s="604"/>
      <c r="EA522" s="604"/>
      <c r="EB522" s="604"/>
      <c r="EC522" s="604"/>
      <c r="ED522" s="604"/>
      <c r="EE522" s="604"/>
      <c r="EF522" s="604"/>
      <c r="EG522" s="604"/>
      <c r="EH522" s="604"/>
      <c r="EI522" s="604"/>
      <c r="EJ522" s="604"/>
      <c r="EK522" s="604"/>
      <c r="EL522" s="604"/>
      <c r="EM522" s="604"/>
      <c r="EN522" s="604"/>
      <c r="EO522" s="15"/>
      <c r="EP522" s="15"/>
      <c r="EQ522" s="15"/>
      <c r="ER522" s="15"/>
      <c r="ES522" s="15"/>
      <c r="ET522" s="15"/>
      <c r="EU522" s="15"/>
      <c r="EV522" s="604"/>
      <c r="FR522" s="5"/>
    </row>
    <row r="523">
      <c r="A523" s="603"/>
      <c r="B523" s="603"/>
      <c r="I523" s="479"/>
      <c r="DP523" s="604"/>
      <c r="DQ523" s="604"/>
      <c r="DR523" s="604"/>
      <c r="DS523" s="604"/>
      <c r="DT523" s="604"/>
      <c r="DU523" s="604"/>
      <c r="DV523" s="604"/>
      <c r="DW523" s="604"/>
      <c r="DX523" s="604"/>
      <c r="DY523" s="604"/>
      <c r="DZ523" s="604"/>
      <c r="EA523" s="604"/>
      <c r="EB523" s="604"/>
      <c r="EC523" s="604"/>
      <c r="ED523" s="604"/>
      <c r="EE523" s="604"/>
      <c r="EF523" s="604"/>
      <c r="EG523" s="604"/>
      <c r="EH523" s="604"/>
      <c r="EI523" s="604"/>
      <c r="EJ523" s="604"/>
      <c r="EK523" s="604"/>
      <c r="EL523" s="604"/>
      <c r="EM523" s="604"/>
      <c r="EN523" s="604"/>
      <c r="EO523" s="15"/>
      <c r="EP523" s="15"/>
      <c r="EQ523" s="15"/>
      <c r="ER523" s="15"/>
      <c r="ES523" s="15"/>
      <c r="ET523" s="15"/>
      <c r="EU523" s="15"/>
      <c r="EV523" s="604"/>
      <c r="FR523" s="5"/>
    </row>
    <row r="524">
      <c r="A524" s="603"/>
      <c r="B524" s="603"/>
      <c r="I524" s="479"/>
      <c r="DP524" s="604"/>
      <c r="DQ524" s="604"/>
      <c r="DR524" s="604"/>
      <c r="DS524" s="604"/>
      <c r="DT524" s="604"/>
      <c r="DU524" s="604"/>
      <c r="DV524" s="604"/>
      <c r="DW524" s="604"/>
      <c r="DX524" s="604"/>
      <c r="DY524" s="604"/>
      <c r="DZ524" s="604"/>
      <c r="EA524" s="604"/>
      <c r="EB524" s="604"/>
      <c r="EC524" s="604"/>
      <c r="ED524" s="604"/>
      <c r="EE524" s="604"/>
      <c r="EF524" s="604"/>
      <c r="EG524" s="604"/>
      <c r="EH524" s="604"/>
      <c r="EI524" s="604"/>
      <c r="EJ524" s="604"/>
      <c r="EK524" s="604"/>
      <c r="EL524" s="604"/>
      <c r="EM524" s="604"/>
      <c r="EN524" s="604"/>
      <c r="EO524" s="15"/>
      <c r="EP524" s="15"/>
      <c r="EQ524" s="15"/>
      <c r="ER524" s="15"/>
      <c r="ES524" s="15"/>
      <c r="ET524" s="15"/>
      <c r="EU524" s="15"/>
      <c r="EV524" s="604"/>
      <c r="FR524" s="5"/>
    </row>
    <row r="525">
      <c r="A525" s="603"/>
      <c r="B525" s="603"/>
      <c r="I525" s="479"/>
      <c r="DP525" s="604"/>
      <c r="DQ525" s="604"/>
      <c r="DR525" s="604"/>
      <c r="DS525" s="604"/>
      <c r="DT525" s="604"/>
      <c r="DU525" s="604"/>
      <c r="DV525" s="604"/>
      <c r="DW525" s="604"/>
      <c r="DX525" s="604"/>
      <c r="DY525" s="604"/>
      <c r="DZ525" s="604"/>
      <c r="EA525" s="604"/>
      <c r="EB525" s="604"/>
      <c r="EC525" s="604"/>
      <c r="ED525" s="604"/>
      <c r="EE525" s="604"/>
      <c r="EF525" s="604"/>
      <c r="EG525" s="604"/>
      <c r="EH525" s="604"/>
      <c r="EI525" s="604"/>
      <c r="EJ525" s="604"/>
      <c r="EK525" s="604"/>
      <c r="EL525" s="604"/>
      <c r="EM525" s="604"/>
      <c r="EN525" s="604"/>
      <c r="EO525" s="15"/>
      <c r="EP525" s="15"/>
      <c r="EQ525" s="15"/>
      <c r="ER525" s="15"/>
      <c r="ES525" s="15"/>
      <c r="ET525" s="15"/>
      <c r="EU525" s="15"/>
      <c r="EV525" s="604"/>
      <c r="FR525" s="5"/>
    </row>
    <row r="526">
      <c r="A526" s="603"/>
      <c r="B526" s="603"/>
      <c r="I526" s="479"/>
      <c r="DP526" s="604"/>
      <c r="DQ526" s="604"/>
      <c r="DR526" s="604"/>
      <c r="DS526" s="604"/>
      <c r="DT526" s="604"/>
      <c r="DU526" s="604"/>
      <c r="DV526" s="604"/>
      <c r="DW526" s="604"/>
      <c r="DX526" s="604"/>
      <c r="DY526" s="604"/>
      <c r="DZ526" s="604"/>
      <c r="EA526" s="604"/>
      <c r="EB526" s="604"/>
      <c r="EC526" s="604"/>
      <c r="ED526" s="604"/>
      <c r="EE526" s="604"/>
      <c r="EF526" s="604"/>
      <c r="EG526" s="604"/>
      <c r="EH526" s="604"/>
      <c r="EI526" s="604"/>
      <c r="EJ526" s="604"/>
      <c r="EK526" s="604"/>
      <c r="EL526" s="604"/>
      <c r="EM526" s="604"/>
      <c r="EN526" s="604"/>
      <c r="EO526" s="15"/>
      <c r="EP526" s="15"/>
      <c r="EQ526" s="15"/>
      <c r="ER526" s="15"/>
      <c r="ES526" s="15"/>
      <c r="ET526" s="15"/>
      <c r="EU526" s="15"/>
      <c r="EV526" s="604"/>
      <c r="FR526" s="5"/>
    </row>
    <row r="527">
      <c r="A527" s="603"/>
      <c r="B527" s="603"/>
      <c r="I527" s="479"/>
      <c r="DP527" s="604"/>
      <c r="DQ527" s="604"/>
      <c r="DR527" s="604"/>
      <c r="DS527" s="604"/>
      <c r="DT527" s="604"/>
      <c r="DU527" s="604"/>
      <c r="DV527" s="604"/>
      <c r="DW527" s="604"/>
      <c r="DX527" s="604"/>
      <c r="DY527" s="604"/>
      <c r="DZ527" s="604"/>
      <c r="EA527" s="604"/>
      <c r="EB527" s="604"/>
      <c r="EC527" s="604"/>
      <c r="ED527" s="604"/>
      <c r="EE527" s="604"/>
      <c r="EF527" s="604"/>
      <c r="EG527" s="604"/>
      <c r="EH527" s="604"/>
      <c r="EI527" s="604"/>
      <c r="EJ527" s="604"/>
      <c r="EK527" s="604"/>
      <c r="EL527" s="604"/>
      <c r="EM527" s="604"/>
      <c r="EN527" s="604"/>
      <c r="EO527" s="15"/>
      <c r="EP527" s="15"/>
      <c r="EQ527" s="15"/>
      <c r="ER527" s="15"/>
      <c r="ES527" s="15"/>
      <c r="ET527" s="15"/>
      <c r="EU527" s="15"/>
      <c r="EV527" s="604"/>
      <c r="FR527" s="5"/>
    </row>
    <row r="528">
      <c r="A528" s="603"/>
      <c r="B528" s="603"/>
      <c r="I528" s="479"/>
      <c r="DP528" s="604"/>
      <c r="DQ528" s="604"/>
      <c r="DR528" s="604"/>
      <c r="DS528" s="604"/>
      <c r="DT528" s="604"/>
      <c r="DU528" s="604"/>
      <c r="DV528" s="604"/>
      <c r="DW528" s="604"/>
      <c r="DX528" s="604"/>
      <c r="DY528" s="604"/>
      <c r="DZ528" s="604"/>
      <c r="EA528" s="604"/>
      <c r="EB528" s="604"/>
      <c r="EC528" s="604"/>
      <c r="ED528" s="604"/>
      <c r="EE528" s="604"/>
      <c r="EF528" s="604"/>
      <c r="EG528" s="604"/>
      <c r="EH528" s="604"/>
      <c r="EI528" s="604"/>
      <c r="EJ528" s="604"/>
      <c r="EK528" s="604"/>
      <c r="EL528" s="604"/>
      <c r="EM528" s="604"/>
      <c r="EN528" s="604"/>
      <c r="EO528" s="15"/>
      <c r="EP528" s="15"/>
      <c r="EQ528" s="15"/>
      <c r="ER528" s="15"/>
      <c r="ES528" s="15"/>
      <c r="ET528" s="15"/>
      <c r="EU528" s="15"/>
      <c r="EV528" s="604"/>
      <c r="FR528" s="5"/>
    </row>
    <row r="529">
      <c r="A529" s="603"/>
      <c r="B529" s="603"/>
      <c r="I529" s="479"/>
      <c r="DP529" s="604"/>
      <c r="DQ529" s="604"/>
      <c r="DR529" s="604"/>
      <c r="DS529" s="604"/>
      <c r="DT529" s="604"/>
      <c r="DU529" s="604"/>
      <c r="DV529" s="604"/>
      <c r="DW529" s="604"/>
      <c r="DX529" s="604"/>
      <c r="DY529" s="604"/>
      <c r="DZ529" s="604"/>
      <c r="EA529" s="604"/>
      <c r="EB529" s="604"/>
      <c r="EC529" s="604"/>
      <c r="ED529" s="604"/>
      <c r="EE529" s="604"/>
      <c r="EF529" s="604"/>
      <c r="EG529" s="604"/>
      <c r="EH529" s="604"/>
      <c r="EI529" s="604"/>
      <c r="EJ529" s="604"/>
      <c r="EK529" s="604"/>
      <c r="EL529" s="604"/>
      <c r="EM529" s="604"/>
      <c r="EN529" s="604"/>
      <c r="EO529" s="15"/>
      <c r="EP529" s="15"/>
      <c r="EQ529" s="15"/>
      <c r="ER529" s="15"/>
      <c r="ES529" s="15"/>
      <c r="ET529" s="15"/>
      <c r="EU529" s="15"/>
      <c r="EV529" s="604"/>
      <c r="FR529" s="5"/>
    </row>
    <row r="530">
      <c r="A530" s="603"/>
      <c r="B530" s="603"/>
      <c r="I530" s="479"/>
      <c r="DP530" s="604"/>
      <c r="DQ530" s="604"/>
      <c r="DR530" s="604"/>
      <c r="DS530" s="604"/>
      <c r="DT530" s="604"/>
      <c r="DU530" s="604"/>
      <c r="DV530" s="604"/>
      <c r="DW530" s="604"/>
      <c r="DX530" s="604"/>
      <c r="DY530" s="604"/>
      <c r="DZ530" s="604"/>
      <c r="EA530" s="604"/>
      <c r="EB530" s="604"/>
      <c r="EC530" s="604"/>
      <c r="ED530" s="604"/>
      <c r="EE530" s="604"/>
      <c r="EF530" s="604"/>
      <c r="EG530" s="604"/>
      <c r="EH530" s="604"/>
      <c r="EI530" s="604"/>
      <c r="EJ530" s="604"/>
      <c r="EK530" s="604"/>
      <c r="EL530" s="604"/>
      <c r="EM530" s="604"/>
      <c r="EN530" s="604"/>
      <c r="EO530" s="15"/>
      <c r="EP530" s="15"/>
      <c r="EQ530" s="15"/>
      <c r="ER530" s="15"/>
      <c r="ES530" s="15"/>
      <c r="ET530" s="15"/>
      <c r="EU530" s="15"/>
      <c r="EV530" s="604"/>
      <c r="FR530" s="5"/>
    </row>
    <row r="531">
      <c r="A531" s="603"/>
      <c r="B531" s="603"/>
      <c r="I531" s="479"/>
      <c r="DP531" s="604"/>
      <c r="DQ531" s="604"/>
      <c r="DR531" s="604"/>
      <c r="DS531" s="604"/>
      <c r="DT531" s="604"/>
      <c r="DU531" s="604"/>
      <c r="DV531" s="604"/>
      <c r="DW531" s="604"/>
      <c r="DX531" s="604"/>
      <c r="DY531" s="604"/>
      <c r="DZ531" s="604"/>
      <c r="EA531" s="604"/>
      <c r="EB531" s="604"/>
      <c r="EC531" s="604"/>
      <c r="ED531" s="604"/>
      <c r="EE531" s="604"/>
      <c r="EF531" s="604"/>
      <c r="EG531" s="604"/>
      <c r="EH531" s="604"/>
      <c r="EI531" s="604"/>
      <c r="EJ531" s="604"/>
      <c r="EK531" s="604"/>
      <c r="EL531" s="604"/>
      <c r="EM531" s="604"/>
      <c r="EN531" s="604"/>
      <c r="EO531" s="15"/>
      <c r="EP531" s="15"/>
      <c r="EQ531" s="15"/>
      <c r="ER531" s="15"/>
      <c r="ES531" s="15"/>
      <c r="ET531" s="15"/>
      <c r="EU531" s="15"/>
      <c r="EV531" s="604"/>
      <c r="FR531" s="5"/>
    </row>
    <row r="532">
      <c r="A532" s="603"/>
      <c r="B532" s="603"/>
      <c r="I532" s="479"/>
      <c r="DP532" s="604"/>
      <c r="DQ532" s="604"/>
      <c r="DR532" s="604"/>
      <c r="DS532" s="604"/>
      <c r="DT532" s="604"/>
      <c r="DU532" s="604"/>
      <c r="DV532" s="604"/>
      <c r="DW532" s="604"/>
      <c r="DX532" s="604"/>
      <c r="DY532" s="604"/>
      <c r="DZ532" s="604"/>
      <c r="EA532" s="604"/>
      <c r="EB532" s="604"/>
      <c r="EC532" s="604"/>
      <c r="ED532" s="604"/>
      <c r="EE532" s="604"/>
      <c r="EF532" s="604"/>
      <c r="EG532" s="604"/>
      <c r="EH532" s="604"/>
      <c r="EI532" s="604"/>
      <c r="EJ532" s="604"/>
      <c r="EK532" s="604"/>
      <c r="EL532" s="604"/>
      <c r="EM532" s="604"/>
      <c r="EN532" s="604"/>
      <c r="EO532" s="15"/>
      <c r="EP532" s="15"/>
      <c r="EQ532" s="15"/>
      <c r="ER532" s="15"/>
      <c r="ES532" s="15"/>
      <c r="ET532" s="15"/>
      <c r="EU532" s="15"/>
      <c r="EV532" s="604"/>
      <c r="FR532" s="5"/>
    </row>
    <row r="533">
      <c r="A533" s="603"/>
      <c r="B533" s="603"/>
      <c r="I533" s="479"/>
      <c r="DP533" s="604"/>
      <c r="DQ533" s="604"/>
      <c r="DR533" s="604"/>
      <c r="DS533" s="604"/>
      <c r="DT533" s="604"/>
      <c r="DU533" s="604"/>
      <c r="DV533" s="604"/>
      <c r="DW533" s="604"/>
      <c r="DX533" s="604"/>
      <c r="DY533" s="604"/>
      <c r="DZ533" s="604"/>
      <c r="EA533" s="604"/>
      <c r="EB533" s="604"/>
      <c r="EC533" s="604"/>
      <c r="ED533" s="604"/>
      <c r="EE533" s="604"/>
      <c r="EF533" s="604"/>
      <c r="EG533" s="604"/>
      <c r="EH533" s="604"/>
      <c r="EI533" s="604"/>
      <c r="EJ533" s="604"/>
      <c r="EK533" s="604"/>
      <c r="EL533" s="604"/>
      <c r="EM533" s="604"/>
      <c r="EN533" s="604"/>
      <c r="EO533" s="15"/>
      <c r="EP533" s="15"/>
      <c r="EQ533" s="15"/>
      <c r="ER533" s="15"/>
      <c r="ES533" s="15"/>
      <c r="ET533" s="15"/>
      <c r="EU533" s="15"/>
      <c r="EV533" s="604"/>
      <c r="FR533" s="5"/>
    </row>
    <row r="534">
      <c r="A534" s="603"/>
      <c r="B534" s="603"/>
      <c r="I534" s="479"/>
      <c r="DP534" s="604"/>
      <c r="DQ534" s="604"/>
      <c r="DR534" s="604"/>
      <c r="DS534" s="604"/>
      <c r="DT534" s="604"/>
      <c r="DU534" s="604"/>
      <c r="DV534" s="604"/>
      <c r="DW534" s="604"/>
      <c r="DX534" s="604"/>
      <c r="DY534" s="604"/>
      <c r="DZ534" s="604"/>
      <c r="EA534" s="604"/>
      <c r="EB534" s="604"/>
      <c r="EC534" s="604"/>
      <c r="ED534" s="604"/>
      <c r="EE534" s="604"/>
      <c r="EF534" s="604"/>
      <c r="EG534" s="604"/>
      <c r="EH534" s="604"/>
      <c r="EI534" s="604"/>
      <c r="EJ534" s="604"/>
      <c r="EK534" s="604"/>
      <c r="EL534" s="604"/>
      <c r="EM534" s="604"/>
      <c r="EN534" s="604"/>
      <c r="EO534" s="15"/>
      <c r="EP534" s="15"/>
      <c r="EQ534" s="15"/>
      <c r="ER534" s="15"/>
      <c r="ES534" s="15"/>
      <c r="ET534" s="15"/>
      <c r="EU534" s="15"/>
      <c r="EV534" s="604"/>
      <c r="FR534" s="5"/>
    </row>
    <row r="535">
      <c r="A535" s="603"/>
      <c r="B535" s="603"/>
      <c r="I535" s="479"/>
      <c r="DP535" s="604"/>
      <c r="DQ535" s="604"/>
      <c r="DR535" s="604"/>
      <c r="DS535" s="604"/>
      <c r="DT535" s="604"/>
      <c r="DU535" s="604"/>
      <c r="DV535" s="604"/>
      <c r="DW535" s="604"/>
      <c r="DX535" s="604"/>
      <c r="DY535" s="604"/>
      <c r="DZ535" s="604"/>
      <c r="EA535" s="604"/>
      <c r="EB535" s="604"/>
      <c r="EC535" s="604"/>
      <c r="ED535" s="604"/>
      <c r="EE535" s="604"/>
      <c r="EF535" s="604"/>
      <c r="EG535" s="604"/>
      <c r="EH535" s="604"/>
      <c r="EI535" s="604"/>
      <c r="EJ535" s="604"/>
      <c r="EK535" s="604"/>
      <c r="EL535" s="604"/>
      <c r="EM535" s="604"/>
      <c r="EN535" s="604"/>
      <c r="EO535" s="15"/>
      <c r="EP535" s="15"/>
      <c r="EQ535" s="15"/>
      <c r="ER535" s="15"/>
      <c r="ES535" s="15"/>
      <c r="ET535" s="15"/>
      <c r="EU535" s="15"/>
      <c r="EV535" s="604"/>
      <c r="FR535" s="5"/>
    </row>
    <row r="536">
      <c r="A536" s="603"/>
      <c r="B536" s="603"/>
      <c r="I536" s="479"/>
      <c r="DP536" s="604"/>
      <c r="DQ536" s="604"/>
      <c r="DR536" s="604"/>
      <c r="DS536" s="604"/>
      <c r="DT536" s="604"/>
      <c r="DU536" s="604"/>
      <c r="DV536" s="604"/>
      <c r="DW536" s="604"/>
      <c r="DX536" s="604"/>
      <c r="DY536" s="604"/>
      <c r="DZ536" s="604"/>
      <c r="EA536" s="604"/>
      <c r="EB536" s="604"/>
      <c r="EC536" s="604"/>
      <c r="ED536" s="604"/>
      <c r="EE536" s="604"/>
      <c r="EF536" s="604"/>
      <c r="EG536" s="604"/>
      <c r="EH536" s="604"/>
      <c r="EI536" s="604"/>
      <c r="EJ536" s="604"/>
      <c r="EK536" s="604"/>
      <c r="EL536" s="604"/>
      <c r="EM536" s="604"/>
      <c r="EN536" s="604"/>
      <c r="EO536" s="15"/>
      <c r="EP536" s="15"/>
      <c r="EQ536" s="15"/>
      <c r="ER536" s="15"/>
      <c r="ES536" s="15"/>
      <c r="ET536" s="15"/>
      <c r="EU536" s="15"/>
      <c r="EV536" s="604"/>
      <c r="FR536" s="5"/>
    </row>
    <row r="537">
      <c r="A537" s="603"/>
      <c r="B537" s="603"/>
      <c r="I537" s="479"/>
      <c r="DP537" s="604"/>
      <c r="DQ537" s="604"/>
      <c r="DR537" s="604"/>
      <c r="DS537" s="604"/>
      <c r="DT537" s="604"/>
      <c r="DU537" s="604"/>
      <c r="DV537" s="604"/>
      <c r="DW537" s="604"/>
      <c r="DX537" s="604"/>
      <c r="DY537" s="604"/>
      <c r="DZ537" s="604"/>
      <c r="EA537" s="604"/>
      <c r="EB537" s="604"/>
      <c r="EC537" s="604"/>
      <c r="ED537" s="604"/>
      <c r="EE537" s="604"/>
      <c r="EF537" s="604"/>
      <c r="EG537" s="604"/>
      <c r="EH537" s="604"/>
      <c r="EI537" s="604"/>
      <c r="EJ537" s="604"/>
      <c r="EK537" s="604"/>
      <c r="EL537" s="604"/>
      <c r="EM537" s="604"/>
      <c r="EN537" s="604"/>
      <c r="EO537" s="15"/>
      <c r="EP537" s="15"/>
      <c r="EQ537" s="15"/>
      <c r="ER537" s="15"/>
      <c r="ES537" s="15"/>
      <c r="ET537" s="15"/>
      <c r="EU537" s="15"/>
      <c r="EV537" s="604"/>
      <c r="FR537" s="5"/>
    </row>
    <row r="538">
      <c r="A538" s="603"/>
      <c r="B538" s="603"/>
      <c r="I538" s="479"/>
      <c r="DP538" s="604"/>
      <c r="DQ538" s="604"/>
      <c r="DR538" s="604"/>
      <c r="DS538" s="604"/>
      <c r="DT538" s="604"/>
      <c r="DU538" s="604"/>
      <c r="DV538" s="604"/>
      <c r="DW538" s="604"/>
      <c r="DX538" s="604"/>
      <c r="DY538" s="604"/>
      <c r="DZ538" s="604"/>
      <c r="EA538" s="604"/>
      <c r="EB538" s="604"/>
      <c r="EC538" s="604"/>
      <c r="ED538" s="604"/>
      <c r="EE538" s="604"/>
      <c r="EF538" s="604"/>
      <c r="EG538" s="604"/>
      <c r="EH538" s="604"/>
      <c r="EI538" s="604"/>
      <c r="EJ538" s="604"/>
      <c r="EK538" s="604"/>
      <c r="EL538" s="604"/>
      <c r="EM538" s="604"/>
      <c r="EN538" s="604"/>
      <c r="EO538" s="15"/>
      <c r="EP538" s="15"/>
      <c r="EQ538" s="15"/>
      <c r="ER538" s="15"/>
      <c r="ES538" s="15"/>
      <c r="ET538" s="15"/>
      <c r="EU538" s="15"/>
      <c r="EV538" s="604"/>
      <c r="FR538" s="5"/>
    </row>
    <row r="539">
      <c r="A539" s="603"/>
      <c r="B539" s="603"/>
      <c r="I539" s="479"/>
      <c r="DP539" s="604"/>
      <c r="DQ539" s="604"/>
      <c r="DR539" s="604"/>
      <c r="DS539" s="604"/>
      <c r="DT539" s="604"/>
      <c r="DU539" s="604"/>
      <c r="DV539" s="604"/>
      <c r="DW539" s="604"/>
      <c r="DX539" s="604"/>
      <c r="DY539" s="604"/>
      <c r="DZ539" s="604"/>
      <c r="EA539" s="604"/>
      <c r="EB539" s="604"/>
      <c r="EC539" s="604"/>
      <c r="ED539" s="604"/>
      <c r="EE539" s="604"/>
      <c r="EF539" s="604"/>
      <c r="EG539" s="604"/>
      <c r="EH539" s="604"/>
      <c r="EI539" s="604"/>
      <c r="EJ539" s="604"/>
      <c r="EK539" s="604"/>
      <c r="EL539" s="604"/>
      <c r="EM539" s="604"/>
      <c r="EN539" s="604"/>
      <c r="EO539" s="15"/>
      <c r="EP539" s="15"/>
      <c r="EQ539" s="15"/>
      <c r="ER539" s="15"/>
      <c r="ES539" s="15"/>
      <c r="ET539" s="15"/>
      <c r="EU539" s="15"/>
      <c r="EV539" s="604"/>
      <c r="FR539" s="5"/>
    </row>
    <row r="540">
      <c r="A540" s="603"/>
      <c r="B540" s="603"/>
      <c r="I540" s="479"/>
      <c r="DP540" s="604"/>
      <c r="DQ540" s="604"/>
      <c r="DR540" s="604"/>
      <c r="DS540" s="604"/>
      <c r="DT540" s="604"/>
      <c r="DU540" s="604"/>
      <c r="DV540" s="604"/>
      <c r="DW540" s="604"/>
      <c r="DX540" s="604"/>
      <c r="DY540" s="604"/>
      <c r="DZ540" s="604"/>
      <c r="EA540" s="604"/>
      <c r="EB540" s="604"/>
      <c r="EC540" s="604"/>
      <c r="ED540" s="604"/>
      <c r="EE540" s="604"/>
      <c r="EF540" s="604"/>
      <c r="EG540" s="604"/>
      <c r="EH540" s="604"/>
      <c r="EI540" s="604"/>
      <c r="EJ540" s="604"/>
      <c r="EK540" s="604"/>
      <c r="EL540" s="604"/>
      <c r="EM540" s="604"/>
      <c r="EN540" s="604"/>
      <c r="EO540" s="15"/>
      <c r="EP540" s="15"/>
      <c r="EQ540" s="15"/>
      <c r="ER540" s="15"/>
      <c r="ES540" s="15"/>
      <c r="ET540" s="15"/>
      <c r="EU540" s="15"/>
      <c r="EV540" s="604"/>
      <c r="FR540" s="5"/>
    </row>
    <row r="541">
      <c r="A541" s="603"/>
      <c r="B541" s="603"/>
      <c r="I541" s="479"/>
      <c r="DP541" s="604"/>
      <c r="DQ541" s="604"/>
      <c r="DR541" s="604"/>
      <c r="DS541" s="604"/>
      <c r="DT541" s="604"/>
      <c r="DU541" s="604"/>
      <c r="DV541" s="604"/>
      <c r="DW541" s="604"/>
      <c r="DX541" s="604"/>
      <c r="DY541" s="604"/>
      <c r="DZ541" s="604"/>
      <c r="EA541" s="604"/>
      <c r="EB541" s="604"/>
      <c r="EC541" s="604"/>
      <c r="ED541" s="604"/>
      <c r="EE541" s="604"/>
      <c r="EF541" s="604"/>
      <c r="EG541" s="604"/>
      <c r="EH541" s="604"/>
      <c r="EI541" s="604"/>
      <c r="EJ541" s="604"/>
      <c r="EK541" s="604"/>
      <c r="EL541" s="604"/>
      <c r="EM541" s="604"/>
      <c r="EN541" s="604"/>
      <c r="EO541" s="15"/>
      <c r="EP541" s="15"/>
      <c r="EQ541" s="15"/>
      <c r="ER541" s="15"/>
      <c r="ES541" s="15"/>
      <c r="ET541" s="15"/>
      <c r="EU541" s="15"/>
      <c r="EV541" s="604"/>
      <c r="FR541" s="5"/>
    </row>
    <row r="542">
      <c r="A542" s="603"/>
      <c r="B542" s="603"/>
      <c r="I542" s="479"/>
      <c r="DP542" s="604"/>
      <c r="DQ542" s="604"/>
      <c r="DR542" s="604"/>
      <c r="DS542" s="604"/>
      <c r="DT542" s="604"/>
      <c r="DU542" s="604"/>
      <c r="DV542" s="604"/>
      <c r="DW542" s="604"/>
      <c r="DX542" s="604"/>
      <c r="DY542" s="604"/>
      <c r="DZ542" s="604"/>
      <c r="EA542" s="604"/>
      <c r="EB542" s="604"/>
      <c r="EC542" s="604"/>
      <c r="ED542" s="604"/>
      <c r="EE542" s="604"/>
      <c r="EF542" s="604"/>
      <c r="EG542" s="604"/>
      <c r="EH542" s="604"/>
      <c r="EI542" s="604"/>
      <c r="EJ542" s="604"/>
      <c r="EK542" s="604"/>
      <c r="EL542" s="604"/>
      <c r="EM542" s="604"/>
      <c r="EN542" s="604"/>
      <c r="EO542" s="15"/>
      <c r="EP542" s="15"/>
      <c r="EQ542" s="15"/>
      <c r="ER542" s="15"/>
      <c r="ES542" s="15"/>
      <c r="ET542" s="15"/>
      <c r="EU542" s="15"/>
      <c r="EV542" s="604"/>
      <c r="FR542" s="5"/>
    </row>
    <row r="543">
      <c r="A543" s="603"/>
      <c r="B543" s="603"/>
      <c r="I543" s="479"/>
      <c r="DP543" s="604"/>
      <c r="DQ543" s="604"/>
      <c r="DR543" s="604"/>
      <c r="DS543" s="604"/>
      <c r="DT543" s="604"/>
      <c r="DU543" s="604"/>
      <c r="DV543" s="604"/>
      <c r="DW543" s="604"/>
      <c r="DX543" s="604"/>
      <c r="DY543" s="604"/>
      <c r="DZ543" s="604"/>
      <c r="EA543" s="604"/>
      <c r="EB543" s="604"/>
      <c r="EC543" s="604"/>
      <c r="ED543" s="604"/>
      <c r="EE543" s="604"/>
      <c r="EF543" s="604"/>
      <c r="EG543" s="604"/>
      <c r="EH543" s="604"/>
      <c r="EI543" s="604"/>
      <c r="EJ543" s="604"/>
      <c r="EK543" s="604"/>
      <c r="EL543" s="604"/>
      <c r="EM543" s="604"/>
      <c r="EN543" s="604"/>
      <c r="EO543" s="15"/>
      <c r="EP543" s="15"/>
      <c r="EQ543" s="15"/>
      <c r="ER543" s="15"/>
      <c r="ES543" s="15"/>
      <c r="ET543" s="15"/>
      <c r="EU543" s="15"/>
      <c r="EV543" s="604"/>
      <c r="FR543" s="5"/>
    </row>
    <row r="544">
      <c r="A544" s="603"/>
      <c r="B544" s="603"/>
      <c r="I544" s="479"/>
      <c r="DP544" s="604"/>
      <c r="DQ544" s="604"/>
      <c r="DR544" s="604"/>
      <c r="DS544" s="604"/>
      <c r="DT544" s="604"/>
      <c r="DU544" s="604"/>
      <c r="DV544" s="604"/>
      <c r="DW544" s="604"/>
      <c r="DX544" s="604"/>
      <c r="DY544" s="604"/>
      <c r="DZ544" s="604"/>
      <c r="EA544" s="604"/>
      <c r="EB544" s="604"/>
      <c r="EC544" s="604"/>
      <c r="ED544" s="604"/>
      <c r="EE544" s="604"/>
      <c r="EF544" s="604"/>
      <c r="EG544" s="604"/>
      <c r="EH544" s="604"/>
      <c r="EI544" s="604"/>
      <c r="EJ544" s="604"/>
      <c r="EK544" s="604"/>
      <c r="EL544" s="604"/>
      <c r="EM544" s="604"/>
      <c r="EN544" s="604"/>
      <c r="EO544" s="15"/>
      <c r="EP544" s="15"/>
      <c r="EQ544" s="15"/>
      <c r="ER544" s="15"/>
      <c r="ES544" s="15"/>
      <c r="ET544" s="15"/>
      <c r="EU544" s="15"/>
      <c r="EV544" s="604"/>
      <c r="FR544" s="5"/>
    </row>
    <row r="545">
      <c r="A545" s="603"/>
      <c r="B545" s="603"/>
      <c r="I545" s="479"/>
      <c r="DP545" s="604"/>
      <c r="DQ545" s="604"/>
      <c r="DR545" s="604"/>
      <c r="DS545" s="604"/>
      <c r="DT545" s="604"/>
      <c r="DU545" s="604"/>
      <c r="DV545" s="604"/>
      <c r="DW545" s="604"/>
      <c r="DX545" s="604"/>
      <c r="DY545" s="604"/>
      <c r="DZ545" s="604"/>
      <c r="EA545" s="604"/>
      <c r="EB545" s="604"/>
      <c r="EC545" s="604"/>
      <c r="ED545" s="604"/>
      <c r="EE545" s="604"/>
      <c r="EF545" s="604"/>
      <c r="EG545" s="604"/>
      <c r="EH545" s="604"/>
      <c r="EI545" s="604"/>
      <c r="EJ545" s="604"/>
      <c r="EK545" s="604"/>
      <c r="EL545" s="604"/>
      <c r="EM545" s="604"/>
      <c r="EN545" s="604"/>
      <c r="EO545" s="15"/>
      <c r="EP545" s="15"/>
      <c r="EQ545" s="15"/>
      <c r="ER545" s="15"/>
      <c r="ES545" s="15"/>
      <c r="ET545" s="15"/>
      <c r="EU545" s="15"/>
      <c r="EV545" s="604"/>
      <c r="FR545" s="5"/>
    </row>
    <row r="546">
      <c r="A546" s="603"/>
      <c r="B546" s="603"/>
      <c r="I546" s="479"/>
      <c r="DP546" s="604"/>
      <c r="DQ546" s="604"/>
      <c r="DR546" s="604"/>
      <c r="DS546" s="604"/>
      <c r="DT546" s="604"/>
      <c r="DU546" s="604"/>
      <c r="DV546" s="604"/>
      <c r="DW546" s="604"/>
      <c r="DX546" s="604"/>
      <c r="DY546" s="604"/>
      <c r="DZ546" s="604"/>
      <c r="EA546" s="604"/>
      <c r="EB546" s="604"/>
      <c r="EC546" s="604"/>
      <c r="ED546" s="604"/>
      <c r="EE546" s="604"/>
      <c r="EF546" s="604"/>
      <c r="EG546" s="604"/>
      <c r="EH546" s="604"/>
      <c r="EI546" s="604"/>
      <c r="EJ546" s="604"/>
      <c r="EK546" s="604"/>
      <c r="EL546" s="604"/>
      <c r="EM546" s="604"/>
      <c r="EN546" s="604"/>
      <c r="EO546" s="15"/>
      <c r="EP546" s="15"/>
      <c r="EQ546" s="15"/>
      <c r="ER546" s="15"/>
      <c r="ES546" s="15"/>
      <c r="ET546" s="15"/>
      <c r="EU546" s="15"/>
      <c r="EV546" s="604"/>
      <c r="FR546" s="5"/>
    </row>
    <row r="547">
      <c r="A547" s="603"/>
      <c r="B547" s="603"/>
      <c r="I547" s="479"/>
      <c r="DP547" s="604"/>
      <c r="DQ547" s="604"/>
      <c r="DR547" s="604"/>
      <c r="DS547" s="604"/>
      <c r="DT547" s="604"/>
      <c r="DU547" s="604"/>
      <c r="DV547" s="604"/>
      <c r="DW547" s="604"/>
      <c r="DX547" s="604"/>
      <c r="DY547" s="604"/>
      <c r="DZ547" s="604"/>
      <c r="EA547" s="604"/>
      <c r="EB547" s="604"/>
      <c r="EC547" s="604"/>
      <c r="ED547" s="604"/>
      <c r="EE547" s="604"/>
      <c r="EF547" s="604"/>
      <c r="EG547" s="604"/>
      <c r="EH547" s="604"/>
      <c r="EI547" s="604"/>
      <c r="EJ547" s="604"/>
      <c r="EK547" s="604"/>
      <c r="EL547" s="604"/>
      <c r="EM547" s="604"/>
      <c r="EN547" s="604"/>
      <c r="EO547" s="15"/>
      <c r="EP547" s="15"/>
      <c r="EQ547" s="15"/>
      <c r="ER547" s="15"/>
      <c r="ES547" s="15"/>
      <c r="ET547" s="15"/>
      <c r="EU547" s="15"/>
      <c r="EV547" s="604"/>
      <c r="FR547" s="5"/>
    </row>
    <row r="548">
      <c r="A548" s="603"/>
      <c r="B548" s="603"/>
      <c r="I548" s="479"/>
      <c r="DP548" s="604"/>
      <c r="DQ548" s="604"/>
      <c r="DR548" s="604"/>
      <c r="DS548" s="604"/>
      <c r="DT548" s="604"/>
      <c r="DU548" s="604"/>
      <c r="DV548" s="604"/>
      <c r="DW548" s="604"/>
      <c r="DX548" s="604"/>
      <c r="DY548" s="604"/>
      <c r="DZ548" s="604"/>
      <c r="EA548" s="604"/>
      <c r="EB548" s="604"/>
      <c r="EC548" s="604"/>
      <c r="ED548" s="604"/>
      <c r="EE548" s="604"/>
      <c r="EF548" s="604"/>
      <c r="EG548" s="604"/>
      <c r="EH548" s="604"/>
      <c r="EI548" s="604"/>
      <c r="EJ548" s="604"/>
      <c r="EK548" s="604"/>
      <c r="EL548" s="604"/>
      <c r="EM548" s="604"/>
      <c r="EN548" s="604"/>
      <c r="EO548" s="15"/>
      <c r="EP548" s="15"/>
      <c r="EQ548" s="15"/>
      <c r="ER548" s="15"/>
      <c r="ES548" s="15"/>
      <c r="ET548" s="15"/>
      <c r="EU548" s="15"/>
      <c r="EV548" s="604"/>
      <c r="FR548" s="5"/>
    </row>
    <row r="549">
      <c r="A549" s="603"/>
      <c r="B549" s="603"/>
      <c r="I549" s="479"/>
      <c r="DP549" s="604"/>
      <c r="DQ549" s="604"/>
      <c r="DR549" s="604"/>
      <c r="DS549" s="604"/>
      <c r="DT549" s="604"/>
      <c r="DU549" s="604"/>
      <c r="DV549" s="604"/>
      <c r="DW549" s="604"/>
      <c r="DX549" s="604"/>
      <c r="DY549" s="604"/>
      <c r="DZ549" s="604"/>
      <c r="EA549" s="604"/>
      <c r="EB549" s="604"/>
      <c r="EC549" s="604"/>
      <c r="ED549" s="604"/>
      <c r="EE549" s="604"/>
      <c r="EF549" s="604"/>
      <c r="EG549" s="604"/>
      <c r="EH549" s="604"/>
      <c r="EI549" s="604"/>
      <c r="EJ549" s="604"/>
      <c r="EK549" s="604"/>
      <c r="EL549" s="604"/>
      <c r="EM549" s="604"/>
      <c r="EN549" s="604"/>
      <c r="EO549" s="15"/>
      <c r="EP549" s="15"/>
      <c r="EQ549" s="15"/>
      <c r="ER549" s="15"/>
      <c r="ES549" s="15"/>
      <c r="ET549" s="15"/>
      <c r="EU549" s="15"/>
      <c r="EV549" s="604"/>
      <c r="FR549" s="5"/>
    </row>
    <row r="550">
      <c r="A550" s="603"/>
      <c r="B550" s="603"/>
      <c r="I550" s="479"/>
      <c r="DP550" s="604"/>
      <c r="DQ550" s="604"/>
      <c r="DR550" s="604"/>
      <c r="DS550" s="604"/>
      <c r="DT550" s="604"/>
      <c r="DU550" s="604"/>
      <c r="DV550" s="604"/>
      <c r="DW550" s="604"/>
      <c r="DX550" s="604"/>
      <c r="DY550" s="604"/>
      <c r="DZ550" s="604"/>
      <c r="EA550" s="604"/>
      <c r="EB550" s="604"/>
      <c r="EC550" s="604"/>
      <c r="ED550" s="604"/>
      <c r="EE550" s="604"/>
      <c r="EF550" s="604"/>
      <c r="EG550" s="604"/>
      <c r="EH550" s="604"/>
      <c r="EI550" s="604"/>
      <c r="EJ550" s="604"/>
      <c r="EK550" s="604"/>
      <c r="EL550" s="604"/>
      <c r="EM550" s="604"/>
      <c r="EN550" s="604"/>
      <c r="EO550" s="15"/>
      <c r="EP550" s="15"/>
      <c r="EQ550" s="15"/>
      <c r="ER550" s="15"/>
      <c r="ES550" s="15"/>
      <c r="ET550" s="15"/>
      <c r="EU550" s="15"/>
      <c r="EV550" s="604"/>
      <c r="FR550" s="5"/>
    </row>
    <row r="551">
      <c r="A551" s="603"/>
      <c r="B551" s="603"/>
      <c r="I551" s="479"/>
      <c r="DP551" s="604"/>
      <c r="DQ551" s="604"/>
      <c r="DR551" s="604"/>
      <c r="DS551" s="604"/>
      <c r="DT551" s="604"/>
      <c r="DU551" s="604"/>
      <c r="DV551" s="604"/>
      <c r="DW551" s="604"/>
      <c r="DX551" s="604"/>
      <c r="DY551" s="604"/>
      <c r="DZ551" s="604"/>
      <c r="EA551" s="604"/>
      <c r="EB551" s="604"/>
      <c r="EC551" s="604"/>
      <c r="ED551" s="604"/>
      <c r="EE551" s="604"/>
      <c r="EF551" s="604"/>
      <c r="EG551" s="604"/>
      <c r="EH551" s="604"/>
      <c r="EI551" s="604"/>
      <c r="EJ551" s="604"/>
      <c r="EK551" s="604"/>
      <c r="EL551" s="604"/>
      <c r="EM551" s="604"/>
      <c r="EN551" s="604"/>
      <c r="EO551" s="15"/>
      <c r="EP551" s="15"/>
      <c r="EQ551" s="15"/>
      <c r="ER551" s="15"/>
      <c r="ES551" s="15"/>
      <c r="ET551" s="15"/>
      <c r="EU551" s="15"/>
      <c r="EV551" s="604"/>
      <c r="FR551" s="5"/>
    </row>
    <row r="552">
      <c r="A552" s="603"/>
      <c r="B552" s="603"/>
      <c r="I552" s="479"/>
      <c r="DP552" s="604"/>
      <c r="DQ552" s="604"/>
      <c r="DR552" s="604"/>
      <c r="DS552" s="604"/>
      <c r="DT552" s="604"/>
      <c r="DU552" s="604"/>
      <c r="DV552" s="604"/>
      <c r="DW552" s="604"/>
      <c r="DX552" s="604"/>
      <c r="DY552" s="604"/>
      <c r="DZ552" s="604"/>
      <c r="EA552" s="604"/>
      <c r="EB552" s="604"/>
      <c r="EC552" s="604"/>
      <c r="ED552" s="604"/>
      <c r="EE552" s="604"/>
      <c r="EF552" s="604"/>
      <c r="EG552" s="604"/>
      <c r="EH552" s="604"/>
      <c r="EI552" s="604"/>
      <c r="EJ552" s="604"/>
      <c r="EK552" s="604"/>
      <c r="EL552" s="604"/>
      <c r="EM552" s="604"/>
      <c r="EN552" s="604"/>
      <c r="EO552" s="15"/>
      <c r="EP552" s="15"/>
      <c r="EQ552" s="15"/>
      <c r="ER552" s="15"/>
      <c r="ES552" s="15"/>
      <c r="ET552" s="15"/>
      <c r="EU552" s="15"/>
      <c r="EV552" s="604"/>
      <c r="FR552" s="5"/>
    </row>
    <row r="553">
      <c r="A553" s="603"/>
      <c r="B553" s="603"/>
      <c r="I553" s="479"/>
      <c r="DP553" s="604"/>
      <c r="DQ553" s="604"/>
      <c r="DR553" s="604"/>
      <c r="DS553" s="604"/>
      <c r="DT553" s="604"/>
      <c r="DU553" s="604"/>
      <c r="DV553" s="604"/>
      <c r="DW553" s="604"/>
      <c r="DX553" s="604"/>
      <c r="DY553" s="604"/>
      <c r="DZ553" s="604"/>
      <c r="EA553" s="604"/>
      <c r="EB553" s="604"/>
      <c r="EC553" s="604"/>
      <c r="ED553" s="604"/>
      <c r="EE553" s="604"/>
      <c r="EF553" s="604"/>
      <c r="EG553" s="604"/>
      <c r="EH553" s="604"/>
      <c r="EI553" s="604"/>
      <c r="EJ553" s="604"/>
      <c r="EK553" s="604"/>
      <c r="EL553" s="604"/>
      <c r="EM553" s="604"/>
      <c r="EN553" s="604"/>
      <c r="EO553" s="15"/>
      <c r="EP553" s="15"/>
      <c r="EQ553" s="15"/>
      <c r="ER553" s="15"/>
      <c r="ES553" s="15"/>
      <c r="ET553" s="15"/>
      <c r="EU553" s="15"/>
      <c r="EV553" s="604"/>
      <c r="FR553" s="5"/>
    </row>
    <row r="554">
      <c r="A554" s="603"/>
      <c r="B554" s="603"/>
      <c r="I554" s="479"/>
      <c r="DP554" s="604"/>
      <c r="DQ554" s="604"/>
      <c r="DR554" s="604"/>
      <c r="DS554" s="604"/>
      <c r="DT554" s="604"/>
      <c r="DU554" s="604"/>
      <c r="DV554" s="604"/>
      <c r="DW554" s="604"/>
      <c r="DX554" s="604"/>
      <c r="DY554" s="604"/>
      <c r="DZ554" s="604"/>
      <c r="EA554" s="604"/>
      <c r="EB554" s="604"/>
      <c r="EC554" s="604"/>
      <c r="ED554" s="604"/>
      <c r="EE554" s="604"/>
      <c r="EF554" s="604"/>
      <c r="EG554" s="604"/>
      <c r="EH554" s="604"/>
      <c r="EI554" s="604"/>
      <c r="EJ554" s="604"/>
      <c r="EK554" s="604"/>
      <c r="EL554" s="604"/>
      <c r="EM554" s="604"/>
      <c r="EN554" s="604"/>
      <c r="EO554" s="15"/>
      <c r="EP554" s="15"/>
      <c r="EQ554" s="15"/>
      <c r="ER554" s="15"/>
      <c r="ES554" s="15"/>
      <c r="ET554" s="15"/>
      <c r="EU554" s="15"/>
      <c r="EV554" s="604"/>
      <c r="FR554" s="5"/>
    </row>
    <row r="555">
      <c r="A555" s="603"/>
      <c r="B555" s="603"/>
      <c r="I555" s="479"/>
      <c r="DP555" s="604"/>
      <c r="DQ555" s="604"/>
      <c r="DR555" s="604"/>
      <c r="DS555" s="604"/>
      <c r="DT555" s="604"/>
      <c r="DU555" s="604"/>
      <c r="DV555" s="604"/>
      <c r="DW555" s="604"/>
      <c r="DX555" s="604"/>
      <c r="DY555" s="604"/>
      <c r="DZ555" s="604"/>
      <c r="EA555" s="604"/>
      <c r="EB555" s="604"/>
      <c r="EC555" s="604"/>
      <c r="ED555" s="604"/>
      <c r="EE555" s="604"/>
      <c r="EF555" s="604"/>
      <c r="EG555" s="604"/>
      <c r="EH555" s="604"/>
      <c r="EI555" s="604"/>
      <c r="EJ555" s="604"/>
      <c r="EK555" s="604"/>
      <c r="EL555" s="604"/>
      <c r="EM555" s="604"/>
      <c r="EN555" s="604"/>
      <c r="EO555" s="15"/>
      <c r="EP555" s="15"/>
      <c r="EQ555" s="15"/>
      <c r="ER555" s="15"/>
      <c r="ES555" s="15"/>
      <c r="ET555" s="15"/>
      <c r="EU555" s="15"/>
      <c r="EV555" s="604"/>
      <c r="FR555" s="5"/>
    </row>
    <row r="556">
      <c r="A556" s="603"/>
      <c r="B556" s="603"/>
      <c r="I556" s="479"/>
      <c r="DP556" s="604"/>
      <c r="DQ556" s="604"/>
      <c r="DR556" s="604"/>
      <c r="DS556" s="604"/>
      <c r="DT556" s="604"/>
      <c r="DU556" s="604"/>
      <c r="DV556" s="604"/>
      <c r="DW556" s="604"/>
      <c r="DX556" s="604"/>
      <c r="DY556" s="604"/>
      <c r="DZ556" s="604"/>
      <c r="EA556" s="604"/>
      <c r="EB556" s="604"/>
      <c r="EC556" s="604"/>
      <c r="ED556" s="604"/>
      <c r="EE556" s="604"/>
      <c r="EF556" s="604"/>
      <c r="EG556" s="604"/>
      <c r="EH556" s="604"/>
      <c r="EI556" s="604"/>
      <c r="EJ556" s="604"/>
      <c r="EK556" s="604"/>
      <c r="EL556" s="604"/>
      <c r="EM556" s="604"/>
      <c r="EN556" s="604"/>
      <c r="EO556" s="15"/>
      <c r="EP556" s="15"/>
      <c r="EQ556" s="15"/>
      <c r="ER556" s="15"/>
      <c r="ES556" s="15"/>
      <c r="ET556" s="15"/>
      <c r="EU556" s="15"/>
      <c r="EV556" s="604"/>
      <c r="FR556" s="5"/>
    </row>
    <row r="557">
      <c r="A557" s="603"/>
      <c r="B557" s="603"/>
      <c r="I557" s="479"/>
      <c r="DP557" s="604"/>
      <c r="DQ557" s="604"/>
      <c r="DR557" s="604"/>
      <c r="DS557" s="604"/>
      <c r="DT557" s="604"/>
      <c r="DU557" s="604"/>
      <c r="DV557" s="604"/>
      <c r="DW557" s="604"/>
      <c r="DX557" s="604"/>
      <c r="DY557" s="604"/>
      <c r="DZ557" s="604"/>
      <c r="EA557" s="604"/>
      <c r="EB557" s="604"/>
      <c r="EC557" s="604"/>
      <c r="ED557" s="604"/>
      <c r="EE557" s="604"/>
      <c r="EF557" s="604"/>
      <c r="EG557" s="604"/>
      <c r="EH557" s="604"/>
      <c r="EI557" s="604"/>
      <c r="EJ557" s="604"/>
      <c r="EK557" s="604"/>
      <c r="EL557" s="604"/>
      <c r="EM557" s="604"/>
      <c r="EN557" s="604"/>
      <c r="EO557" s="15"/>
      <c r="EP557" s="15"/>
      <c r="EQ557" s="15"/>
      <c r="ER557" s="15"/>
      <c r="ES557" s="15"/>
      <c r="ET557" s="15"/>
      <c r="EU557" s="15"/>
      <c r="EV557" s="604"/>
      <c r="FR557" s="5"/>
    </row>
    <row r="558">
      <c r="A558" s="603"/>
      <c r="B558" s="603"/>
      <c r="I558" s="479"/>
      <c r="DP558" s="604"/>
      <c r="DQ558" s="604"/>
      <c r="DR558" s="604"/>
      <c r="DS558" s="604"/>
      <c r="DT558" s="604"/>
      <c r="DU558" s="604"/>
      <c r="DV558" s="604"/>
      <c r="DW558" s="604"/>
      <c r="DX558" s="604"/>
      <c r="DY558" s="604"/>
      <c r="DZ558" s="604"/>
      <c r="EA558" s="604"/>
      <c r="EB558" s="604"/>
      <c r="EC558" s="604"/>
      <c r="ED558" s="604"/>
      <c r="EE558" s="604"/>
      <c r="EF558" s="604"/>
      <c r="EG558" s="604"/>
      <c r="EH558" s="604"/>
      <c r="EI558" s="604"/>
      <c r="EJ558" s="604"/>
      <c r="EK558" s="604"/>
      <c r="EL558" s="604"/>
      <c r="EM558" s="604"/>
      <c r="EN558" s="604"/>
      <c r="EO558" s="15"/>
      <c r="EP558" s="15"/>
      <c r="EQ558" s="15"/>
      <c r="ER558" s="15"/>
      <c r="ES558" s="15"/>
      <c r="ET558" s="15"/>
      <c r="EU558" s="15"/>
      <c r="EV558" s="604"/>
      <c r="FR558" s="5"/>
    </row>
    <row r="559">
      <c r="A559" s="603"/>
      <c r="B559" s="603"/>
      <c r="I559" s="479"/>
      <c r="DP559" s="604"/>
      <c r="DQ559" s="604"/>
      <c r="DR559" s="604"/>
      <c r="DS559" s="604"/>
      <c r="DT559" s="604"/>
      <c r="DU559" s="604"/>
      <c r="DV559" s="604"/>
      <c r="DW559" s="604"/>
      <c r="DX559" s="604"/>
      <c r="DY559" s="604"/>
      <c r="DZ559" s="604"/>
      <c r="EA559" s="604"/>
      <c r="EB559" s="604"/>
      <c r="EC559" s="604"/>
      <c r="ED559" s="604"/>
      <c r="EE559" s="604"/>
      <c r="EF559" s="604"/>
      <c r="EG559" s="604"/>
      <c r="EH559" s="604"/>
      <c r="EI559" s="604"/>
      <c r="EJ559" s="604"/>
      <c r="EK559" s="604"/>
      <c r="EL559" s="604"/>
      <c r="EM559" s="604"/>
      <c r="EN559" s="604"/>
      <c r="EO559" s="15"/>
      <c r="EP559" s="15"/>
      <c r="EQ559" s="15"/>
      <c r="ER559" s="15"/>
      <c r="ES559" s="15"/>
      <c r="ET559" s="15"/>
      <c r="EU559" s="15"/>
      <c r="EV559" s="604"/>
      <c r="FR559" s="5"/>
    </row>
    <row r="560">
      <c r="A560" s="603"/>
      <c r="B560" s="603"/>
      <c r="I560" s="479"/>
      <c r="DP560" s="604"/>
      <c r="DQ560" s="604"/>
      <c r="DR560" s="604"/>
      <c r="DS560" s="604"/>
      <c r="DT560" s="604"/>
      <c r="DU560" s="604"/>
      <c r="DV560" s="604"/>
      <c r="DW560" s="604"/>
      <c r="DX560" s="604"/>
      <c r="DY560" s="604"/>
      <c r="DZ560" s="604"/>
      <c r="EA560" s="604"/>
      <c r="EB560" s="604"/>
      <c r="EC560" s="604"/>
      <c r="ED560" s="604"/>
      <c r="EE560" s="604"/>
      <c r="EF560" s="604"/>
      <c r="EG560" s="604"/>
      <c r="EH560" s="604"/>
      <c r="EI560" s="604"/>
      <c r="EJ560" s="604"/>
      <c r="EK560" s="604"/>
      <c r="EL560" s="604"/>
      <c r="EM560" s="604"/>
      <c r="EN560" s="604"/>
      <c r="EO560" s="15"/>
      <c r="EP560" s="15"/>
      <c r="EQ560" s="15"/>
      <c r="ER560" s="15"/>
      <c r="ES560" s="15"/>
      <c r="ET560" s="15"/>
      <c r="EU560" s="15"/>
      <c r="EV560" s="604"/>
      <c r="FR560" s="5"/>
    </row>
    <row r="561">
      <c r="A561" s="603"/>
      <c r="B561" s="603"/>
      <c r="I561" s="479"/>
      <c r="DP561" s="604"/>
      <c r="DQ561" s="604"/>
      <c r="DR561" s="604"/>
      <c r="DS561" s="604"/>
      <c r="DT561" s="604"/>
      <c r="DU561" s="604"/>
      <c r="DV561" s="604"/>
      <c r="DW561" s="604"/>
      <c r="DX561" s="604"/>
      <c r="DY561" s="604"/>
      <c r="DZ561" s="604"/>
      <c r="EA561" s="604"/>
      <c r="EB561" s="604"/>
      <c r="EC561" s="604"/>
      <c r="ED561" s="604"/>
      <c r="EE561" s="604"/>
      <c r="EF561" s="604"/>
      <c r="EG561" s="604"/>
      <c r="EH561" s="604"/>
      <c r="EI561" s="604"/>
      <c r="EJ561" s="604"/>
      <c r="EK561" s="604"/>
      <c r="EL561" s="604"/>
      <c r="EM561" s="604"/>
      <c r="EN561" s="604"/>
      <c r="EO561" s="15"/>
      <c r="EP561" s="15"/>
      <c r="EQ561" s="15"/>
      <c r="ER561" s="15"/>
      <c r="ES561" s="15"/>
      <c r="ET561" s="15"/>
      <c r="EU561" s="15"/>
      <c r="EV561" s="604"/>
      <c r="FR561" s="5"/>
    </row>
    <row r="562">
      <c r="A562" s="603"/>
      <c r="B562" s="603"/>
      <c r="I562" s="479"/>
      <c r="DP562" s="604"/>
      <c r="DQ562" s="604"/>
      <c r="DR562" s="604"/>
      <c r="DS562" s="604"/>
      <c r="DT562" s="604"/>
      <c r="DU562" s="604"/>
      <c r="DV562" s="604"/>
      <c r="DW562" s="604"/>
      <c r="DX562" s="604"/>
      <c r="DY562" s="604"/>
      <c r="DZ562" s="604"/>
      <c r="EA562" s="604"/>
      <c r="EB562" s="604"/>
      <c r="EC562" s="604"/>
      <c r="ED562" s="604"/>
      <c r="EE562" s="604"/>
      <c r="EF562" s="604"/>
      <c r="EG562" s="604"/>
      <c r="EH562" s="604"/>
      <c r="EI562" s="604"/>
      <c r="EJ562" s="604"/>
      <c r="EK562" s="604"/>
      <c r="EL562" s="604"/>
      <c r="EM562" s="604"/>
      <c r="EN562" s="604"/>
      <c r="EO562" s="15"/>
      <c r="EP562" s="15"/>
      <c r="EQ562" s="15"/>
      <c r="ER562" s="15"/>
      <c r="ES562" s="15"/>
      <c r="ET562" s="15"/>
      <c r="EU562" s="15"/>
      <c r="EV562" s="604"/>
      <c r="FR562" s="5"/>
    </row>
    <row r="563">
      <c r="A563" s="603"/>
      <c r="B563" s="603"/>
      <c r="I563" s="479"/>
      <c r="DP563" s="604"/>
      <c r="DQ563" s="604"/>
      <c r="DR563" s="604"/>
      <c r="DS563" s="604"/>
      <c r="DT563" s="604"/>
      <c r="DU563" s="604"/>
      <c r="DV563" s="604"/>
      <c r="DW563" s="604"/>
      <c r="DX563" s="604"/>
      <c r="DY563" s="604"/>
      <c r="DZ563" s="604"/>
      <c r="EA563" s="604"/>
      <c r="EB563" s="604"/>
      <c r="EC563" s="604"/>
      <c r="ED563" s="604"/>
      <c r="EE563" s="604"/>
      <c r="EF563" s="604"/>
      <c r="EG563" s="604"/>
      <c r="EH563" s="604"/>
      <c r="EI563" s="604"/>
      <c r="EJ563" s="604"/>
      <c r="EK563" s="604"/>
      <c r="EL563" s="604"/>
      <c r="EM563" s="604"/>
      <c r="EN563" s="604"/>
      <c r="EO563" s="15"/>
      <c r="EP563" s="15"/>
      <c r="EQ563" s="15"/>
      <c r="ER563" s="15"/>
      <c r="ES563" s="15"/>
      <c r="ET563" s="15"/>
      <c r="EU563" s="15"/>
      <c r="EV563" s="604"/>
      <c r="FR563" s="5"/>
    </row>
    <row r="564">
      <c r="A564" s="603"/>
      <c r="B564" s="603"/>
      <c r="I564" s="479"/>
      <c r="DP564" s="604"/>
      <c r="DQ564" s="604"/>
      <c r="DR564" s="604"/>
      <c r="DS564" s="604"/>
      <c r="DT564" s="604"/>
      <c r="DU564" s="604"/>
      <c r="DV564" s="604"/>
      <c r="DW564" s="604"/>
      <c r="DX564" s="604"/>
      <c r="DY564" s="604"/>
      <c r="DZ564" s="604"/>
      <c r="EA564" s="604"/>
      <c r="EB564" s="604"/>
      <c r="EC564" s="604"/>
      <c r="ED564" s="604"/>
      <c r="EE564" s="604"/>
      <c r="EF564" s="604"/>
      <c r="EG564" s="604"/>
      <c r="EH564" s="604"/>
      <c r="EI564" s="604"/>
      <c r="EJ564" s="604"/>
      <c r="EK564" s="604"/>
      <c r="EL564" s="604"/>
      <c r="EM564" s="604"/>
      <c r="EN564" s="604"/>
      <c r="EO564" s="15"/>
      <c r="EP564" s="15"/>
      <c r="EQ564" s="15"/>
      <c r="ER564" s="15"/>
      <c r="ES564" s="15"/>
      <c r="ET564" s="15"/>
      <c r="EU564" s="15"/>
      <c r="EV564" s="604"/>
      <c r="FR564" s="5"/>
    </row>
    <row r="565">
      <c r="A565" s="603"/>
      <c r="B565" s="603"/>
      <c r="I565" s="479"/>
      <c r="DP565" s="604"/>
      <c r="DQ565" s="604"/>
      <c r="DR565" s="604"/>
      <c r="DS565" s="604"/>
      <c r="DT565" s="604"/>
      <c r="DU565" s="604"/>
      <c r="DV565" s="604"/>
      <c r="DW565" s="604"/>
      <c r="DX565" s="604"/>
      <c r="DY565" s="604"/>
      <c r="DZ565" s="604"/>
      <c r="EA565" s="604"/>
      <c r="EB565" s="604"/>
      <c r="EC565" s="604"/>
      <c r="ED565" s="604"/>
      <c r="EE565" s="604"/>
      <c r="EF565" s="604"/>
      <c r="EG565" s="604"/>
      <c r="EH565" s="604"/>
      <c r="EI565" s="604"/>
      <c r="EJ565" s="604"/>
      <c r="EK565" s="604"/>
      <c r="EL565" s="604"/>
      <c r="EM565" s="604"/>
      <c r="EN565" s="604"/>
      <c r="EO565" s="15"/>
      <c r="EP565" s="15"/>
      <c r="EQ565" s="15"/>
      <c r="ER565" s="15"/>
      <c r="ES565" s="15"/>
      <c r="ET565" s="15"/>
      <c r="EU565" s="15"/>
      <c r="EV565" s="604"/>
      <c r="FR565" s="5"/>
    </row>
    <row r="566">
      <c r="A566" s="603"/>
      <c r="B566" s="603"/>
      <c r="I566" s="479"/>
      <c r="DP566" s="604"/>
      <c r="DQ566" s="604"/>
      <c r="DR566" s="604"/>
      <c r="DS566" s="604"/>
      <c r="DT566" s="604"/>
      <c r="DU566" s="604"/>
      <c r="DV566" s="604"/>
      <c r="DW566" s="604"/>
      <c r="DX566" s="604"/>
      <c r="DY566" s="604"/>
      <c r="DZ566" s="604"/>
      <c r="EA566" s="604"/>
      <c r="EB566" s="604"/>
      <c r="EC566" s="604"/>
      <c r="ED566" s="604"/>
      <c r="EE566" s="604"/>
      <c r="EF566" s="604"/>
      <c r="EG566" s="604"/>
      <c r="EH566" s="604"/>
      <c r="EI566" s="604"/>
      <c r="EJ566" s="604"/>
      <c r="EK566" s="604"/>
      <c r="EL566" s="604"/>
      <c r="EM566" s="604"/>
      <c r="EN566" s="604"/>
      <c r="EO566" s="15"/>
      <c r="EP566" s="15"/>
      <c r="EQ566" s="15"/>
      <c r="ER566" s="15"/>
      <c r="ES566" s="15"/>
      <c r="ET566" s="15"/>
      <c r="EU566" s="15"/>
      <c r="EV566" s="604"/>
      <c r="FR566" s="5"/>
    </row>
    <row r="567">
      <c r="A567" s="603"/>
      <c r="B567" s="603"/>
      <c r="I567" s="479"/>
      <c r="DP567" s="604"/>
      <c r="DQ567" s="604"/>
      <c r="DR567" s="604"/>
      <c r="DS567" s="604"/>
      <c r="DT567" s="604"/>
      <c r="DU567" s="604"/>
      <c r="DV567" s="604"/>
      <c r="DW567" s="604"/>
      <c r="DX567" s="604"/>
      <c r="DY567" s="604"/>
      <c r="DZ567" s="604"/>
      <c r="EA567" s="604"/>
      <c r="EB567" s="604"/>
      <c r="EC567" s="604"/>
      <c r="ED567" s="604"/>
      <c r="EE567" s="604"/>
      <c r="EF567" s="604"/>
      <c r="EG567" s="604"/>
      <c r="EH567" s="604"/>
      <c r="EI567" s="604"/>
      <c r="EJ567" s="604"/>
      <c r="EK567" s="604"/>
      <c r="EL567" s="604"/>
      <c r="EM567" s="604"/>
      <c r="EN567" s="604"/>
      <c r="EO567" s="15"/>
      <c r="EP567" s="15"/>
      <c r="EQ567" s="15"/>
      <c r="ER567" s="15"/>
      <c r="ES567" s="15"/>
      <c r="ET567" s="15"/>
      <c r="EU567" s="15"/>
      <c r="EV567" s="604"/>
      <c r="FR567" s="5"/>
    </row>
    <row r="568">
      <c r="A568" s="603"/>
      <c r="B568" s="603"/>
      <c r="I568" s="479"/>
      <c r="DP568" s="604"/>
      <c r="DQ568" s="604"/>
      <c r="DR568" s="604"/>
      <c r="DS568" s="604"/>
      <c r="DT568" s="604"/>
      <c r="DU568" s="604"/>
      <c r="DV568" s="604"/>
      <c r="DW568" s="604"/>
      <c r="DX568" s="604"/>
      <c r="DY568" s="604"/>
      <c r="DZ568" s="604"/>
      <c r="EA568" s="604"/>
      <c r="EB568" s="604"/>
      <c r="EC568" s="604"/>
      <c r="ED568" s="604"/>
      <c r="EE568" s="604"/>
      <c r="EF568" s="604"/>
      <c r="EG568" s="604"/>
      <c r="EH568" s="604"/>
      <c r="EI568" s="604"/>
      <c r="EJ568" s="604"/>
      <c r="EK568" s="604"/>
      <c r="EL568" s="604"/>
      <c r="EM568" s="604"/>
      <c r="EN568" s="604"/>
      <c r="EO568" s="15"/>
      <c r="EP568" s="15"/>
      <c r="EQ568" s="15"/>
      <c r="ER568" s="15"/>
      <c r="ES568" s="15"/>
      <c r="ET568" s="15"/>
      <c r="EU568" s="15"/>
      <c r="EV568" s="604"/>
      <c r="FR568" s="5"/>
    </row>
    <row r="569">
      <c r="A569" s="603"/>
      <c r="B569" s="603"/>
      <c r="I569" s="479"/>
      <c r="DP569" s="604"/>
      <c r="DQ569" s="604"/>
      <c r="DR569" s="604"/>
      <c r="DS569" s="604"/>
      <c r="DT569" s="604"/>
      <c r="DU569" s="604"/>
      <c r="DV569" s="604"/>
      <c r="DW569" s="604"/>
      <c r="DX569" s="604"/>
      <c r="DY569" s="604"/>
      <c r="DZ569" s="604"/>
      <c r="EA569" s="604"/>
      <c r="EB569" s="604"/>
      <c r="EC569" s="604"/>
      <c r="ED569" s="604"/>
      <c r="EE569" s="604"/>
      <c r="EF569" s="604"/>
      <c r="EG569" s="604"/>
      <c r="EH569" s="604"/>
      <c r="EI569" s="604"/>
      <c r="EJ569" s="604"/>
      <c r="EK569" s="604"/>
      <c r="EL569" s="604"/>
      <c r="EM569" s="604"/>
      <c r="EN569" s="604"/>
      <c r="EO569" s="15"/>
      <c r="EP569" s="15"/>
      <c r="EQ569" s="15"/>
      <c r="ER569" s="15"/>
      <c r="ES569" s="15"/>
      <c r="ET569" s="15"/>
      <c r="EU569" s="15"/>
      <c r="EV569" s="604"/>
      <c r="FR569" s="5"/>
    </row>
    <row r="570">
      <c r="A570" s="603"/>
      <c r="B570" s="603"/>
      <c r="I570" s="479"/>
      <c r="DP570" s="604"/>
      <c r="DQ570" s="604"/>
      <c r="DR570" s="604"/>
      <c r="DS570" s="604"/>
      <c r="DT570" s="604"/>
      <c r="DU570" s="604"/>
      <c r="DV570" s="604"/>
      <c r="DW570" s="604"/>
      <c r="DX570" s="604"/>
      <c r="DY570" s="604"/>
      <c r="DZ570" s="604"/>
      <c r="EA570" s="604"/>
      <c r="EB570" s="604"/>
      <c r="EC570" s="604"/>
      <c r="ED570" s="604"/>
      <c r="EE570" s="604"/>
      <c r="EF570" s="604"/>
      <c r="EG570" s="604"/>
      <c r="EH570" s="604"/>
      <c r="EI570" s="604"/>
      <c r="EJ570" s="604"/>
      <c r="EK570" s="604"/>
      <c r="EL570" s="604"/>
      <c r="EM570" s="604"/>
      <c r="EN570" s="604"/>
      <c r="EO570" s="15"/>
      <c r="EP570" s="15"/>
      <c r="EQ570" s="15"/>
      <c r="ER570" s="15"/>
      <c r="ES570" s="15"/>
      <c r="ET570" s="15"/>
      <c r="EU570" s="15"/>
      <c r="EV570" s="604"/>
      <c r="FR570" s="5"/>
    </row>
    <row r="571">
      <c r="A571" s="603"/>
      <c r="B571" s="603"/>
      <c r="I571" s="479"/>
      <c r="DP571" s="604"/>
      <c r="DQ571" s="604"/>
      <c r="DR571" s="604"/>
      <c r="DS571" s="604"/>
      <c r="DT571" s="604"/>
      <c r="DU571" s="604"/>
      <c r="DV571" s="604"/>
      <c r="DW571" s="604"/>
      <c r="DX571" s="604"/>
      <c r="DY571" s="604"/>
      <c r="DZ571" s="604"/>
      <c r="EA571" s="604"/>
      <c r="EB571" s="604"/>
      <c r="EC571" s="604"/>
      <c r="ED571" s="604"/>
      <c r="EE571" s="604"/>
      <c r="EF571" s="604"/>
      <c r="EG571" s="604"/>
      <c r="EH571" s="604"/>
      <c r="EI571" s="604"/>
      <c r="EJ571" s="604"/>
      <c r="EK571" s="604"/>
      <c r="EL571" s="604"/>
      <c r="EM571" s="604"/>
      <c r="EN571" s="604"/>
      <c r="EO571" s="15"/>
      <c r="EP571" s="15"/>
      <c r="EQ571" s="15"/>
      <c r="ER571" s="15"/>
      <c r="ES571" s="15"/>
      <c r="ET571" s="15"/>
      <c r="EU571" s="15"/>
      <c r="EV571" s="604"/>
      <c r="FR571" s="5"/>
    </row>
    <row r="572">
      <c r="A572" s="603"/>
      <c r="B572" s="603"/>
      <c r="I572" s="479"/>
      <c r="DP572" s="604"/>
      <c r="DQ572" s="604"/>
      <c r="DR572" s="604"/>
      <c r="DS572" s="604"/>
      <c r="DT572" s="604"/>
      <c r="DU572" s="604"/>
      <c r="DV572" s="604"/>
      <c r="DW572" s="604"/>
      <c r="DX572" s="604"/>
      <c r="DY572" s="604"/>
      <c r="DZ572" s="604"/>
      <c r="EA572" s="604"/>
      <c r="EB572" s="604"/>
      <c r="EC572" s="604"/>
      <c r="ED572" s="604"/>
      <c r="EE572" s="604"/>
      <c r="EF572" s="604"/>
      <c r="EG572" s="604"/>
      <c r="EH572" s="604"/>
      <c r="EI572" s="604"/>
      <c r="EJ572" s="604"/>
      <c r="EK572" s="604"/>
      <c r="EL572" s="604"/>
      <c r="EM572" s="604"/>
      <c r="EN572" s="604"/>
      <c r="EO572" s="15"/>
      <c r="EP572" s="15"/>
      <c r="EQ572" s="15"/>
      <c r="ER572" s="15"/>
      <c r="ES572" s="15"/>
      <c r="ET572" s="15"/>
      <c r="EU572" s="15"/>
      <c r="EV572" s="604"/>
      <c r="FR572" s="5"/>
    </row>
    <row r="573">
      <c r="A573" s="603"/>
      <c r="B573" s="603"/>
      <c r="I573" s="479"/>
      <c r="DP573" s="604"/>
      <c r="DQ573" s="604"/>
      <c r="DR573" s="604"/>
      <c r="DS573" s="604"/>
      <c r="DT573" s="604"/>
      <c r="DU573" s="604"/>
      <c r="DV573" s="604"/>
      <c r="DW573" s="604"/>
      <c r="DX573" s="604"/>
      <c r="DY573" s="604"/>
      <c r="DZ573" s="604"/>
      <c r="EA573" s="604"/>
      <c r="EB573" s="604"/>
      <c r="EC573" s="604"/>
      <c r="ED573" s="604"/>
      <c r="EE573" s="604"/>
      <c r="EF573" s="604"/>
      <c r="EG573" s="604"/>
      <c r="EH573" s="604"/>
      <c r="EI573" s="604"/>
      <c r="EJ573" s="604"/>
      <c r="EK573" s="604"/>
      <c r="EL573" s="604"/>
      <c r="EM573" s="604"/>
      <c r="EN573" s="604"/>
      <c r="EO573" s="15"/>
      <c r="EP573" s="15"/>
      <c r="EQ573" s="15"/>
      <c r="ER573" s="15"/>
      <c r="ES573" s="15"/>
      <c r="ET573" s="15"/>
      <c r="EU573" s="15"/>
      <c r="EV573" s="604"/>
      <c r="FR573" s="5"/>
    </row>
    <row r="574">
      <c r="A574" s="603"/>
      <c r="B574" s="603"/>
      <c r="I574" s="479"/>
      <c r="DP574" s="604"/>
      <c r="DQ574" s="604"/>
      <c r="DR574" s="604"/>
      <c r="DS574" s="604"/>
      <c r="DT574" s="604"/>
      <c r="DU574" s="604"/>
      <c r="DV574" s="604"/>
      <c r="DW574" s="604"/>
      <c r="DX574" s="604"/>
      <c r="DY574" s="604"/>
      <c r="DZ574" s="604"/>
      <c r="EA574" s="604"/>
      <c r="EB574" s="604"/>
      <c r="EC574" s="604"/>
      <c r="ED574" s="604"/>
      <c r="EE574" s="604"/>
      <c r="EF574" s="604"/>
      <c r="EG574" s="604"/>
      <c r="EH574" s="604"/>
      <c r="EI574" s="604"/>
      <c r="EJ574" s="604"/>
      <c r="EK574" s="604"/>
      <c r="EL574" s="604"/>
      <c r="EM574" s="604"/>
      <c r="EN574" s="604"/>
      <c r="EO574" s="15"/>
      <c r="EP574" s="15"/>
      <c r="EQ574" s="15"/>
      <c r="ER574" s="15"/>
      <c r="ES574" s="15"/>
      <c r="ET574" s="15"/>
      <c r="EU574" s="15"/>
      <c r="EV574" s="604"/>
      <c r="FR574" s="5"/>
    </row>
    <row r="575">
      <c r="A575" s="603"/>
      <c r="B575" s="603"/>
      <c r="I575" s="479"/>
      <c r="DP575" s="604"/>
      <c r="DQ575" s="604"/>
      <c r="DR575" s="604"/>
      <c r="DS575" s="604"/>
      <c r="DT575" s="604"/>
      <c r="DU575" s="604"/>
      <c r="DV575" s="604"/>
      <c r="DW575" s="604"/>
      <c r="DX575" s="604"/>
      <c r="DY575" s="604"/>
      <c r="DZ575" s="604"/>
      <c r="EA575" s="604"/>
      <c r="EB575" s="604"/>
      <c r="EC575" s="604"/>
      <c r="ED575" s="604"/>
      <c r="EE575" s="604"/>
      <c r="EF575" s="604"/>
      <c r="EG575" s="604"/>
      <c r="EH575" s="604"/>
      <c r="EI575" s="604"/>
      <c r="EJ575" s="604"/>
      <c r="EK575" s="604"/>
      <c r="EL575" s="604"/>
      <c r="EM575" s="604"/>
      <c r="EN575" s="604"/>
      <c r="EO575" s="15"/>
      <c r="EP575" s="15"/>
      <c r="EQ575" s="15"/>
      <c r="ER575" s="15"/>
      <c r="ES575" s="15"/>
      <c r="ET575" s="15"/>
      <c r="EU575" s="15"/>
      <c r="EV575" s="604"/>
      <c r="FR575" s="5"/>
    </row>
    <row r="576">
      <c r="A576" s="603"/>
      <c r="B576" s="603"/>
      <c r="I576" s="479"/>
      <c r="DP576" s="604"/>
      <c r="DQ576" s="604"/>
      <c r="DR576" s="604"/>
      <c r="DS576" s="604"/>
      <c r="DT576" s="604"/>
      <c r="DU576" s="604"/>
      <c r="DV576" s="604"/>
      <c r="DW576" s="604"/>
      <c r="DX576" s="604"/>
      <c r="DY576" s="604"/>
      <c r="DZ576" s="604"/>
      <c r="EA576" s="604"/>
      <c r="EB576" s="604"/>
      <c r="EC576" s="604"/>
      <c r="ED576" s="604"/>
      <c r="EE576" s="604"/>
      <c r="EF576" s="604"/>
      <c r="EG576" s="604"/>
      <c r="EH576" s="604"/>
      <c r="EI576" s="604"/>
      <c r="EJ576" s="604"/>
      <c r="EK576" s="604"/>
      <c r="EL576" s="604"/>
      <c r="EM576" s="604"/>
      <c r="EN576" s="604"/>
      <c r="EO576" s="15"/>
      <c r="EP576" s="15"/>
      <c r="EQ576" s="15"/>
      <c r="ER576" s="15"/>
      <c r="ES576" s="15"/>
      <c r="ET576" s="15"/>
      <c r="EU576" s="15"/>
      <c r="EV576" s="604"/>
      <c r="FR576" s="5"/>
    </row>
    <row r="577">
      <c r="A577" s="603"/>
      <c r="B577" s="603"/>
      <c r="I577" s="479"/>
      <c r="DP577" s="604"/>
      <c r="DQ577" s="604"/>
      <c r="DR577" s="604"/>
      <c r="DS577" s="604"/>
      <c r="DT577" s="604"/>
      <c r="DU577" s="604"/>
      <c r="DV577" s="604"/>
      <c r="DW577" s="604"/>
      <c r="DX577" s="604"/>
      <c r="DY577" s="604"/>
      <c r="DZ577" s="604"/>
      <c r="EA577" s="604"/>
      <c r="EB577" s="604"/>
      <c r="EC577" s="604"/>
      <c r="ED577" s="604"/>
      <c r="EE577" s="604"/>
      <c r="EF577" s="604"/>
      <c r="EG577" s="604"/>
      <c r="EH577" s="604"/>
      <c r="EI577" s="604"/>
      <c r="EJ577" s="604"/>
      <c r="EK577" s="604"/>
      <c r="EL577" s="604"/>
      <c r="EM577" s="604"/>
      <c r="EN577" s="604"/>
      <c r="EO577" s="15"/>
      <c r="EP577" s="15"/>
      <c r="EQ577" s="15"/>
      <c r="ER577" s="15"/>
      <c r="ES577" s="15"/>
      <c r="ET577" s="15"/>
      <c r="EU577" s="15"/>
      <c r="EV577" s="604"/>
      <c r="FR577" s="5"/>
    </row>
    <row r="578">
      <c r="A578" s="603"/>
      <c r="B578" s="603"/>
      <c r="I578" s="479"/>
      <c r="DP578" s="604"/>
      <c r="DQ578" s="604"/>
      <c r="DR578" s="604"/>
      <c r="DS578" s="604"/>
      <c r="DT578" s="604"/>
      <c r="DU578" s="604"/>
      <c r="DV578" s="604"/>
      <c r="DW578" s="604"/>
      <c r="DX578" s="604"/>
      <c r="DY578" s="604"/>
      <c r="DZ578" s="604"/>
      <c r="EA578" s="604"/>
      <c r="EB578" s="604"/>
      <c r="EC578" s="604"/>
      <c r="ED578" s="604"/>
      <c r="EE578" s="604"/>
      <c r="EF578" s="604"/>
      <c r="EG578" s="604"/>
      <c r="EH578" s="604"/>
      <c r="EI578" s="604"/>
      <c r="EJ578" s="604"/>
      <c r="EK578" s="604"/>
      <c r="EL578" s="604"/>
      <c r="EM578" s="604"/>
      <c r="EN578" s="604"/>
      <c r="EO578" s="15"/>
      <c r="EP578" s="15"/>
      <c r="EQ578" s="15"/>
      <c r="ER578" s="15"/>
      <c r="ES578" s="15"/>
      <c r="ET578" s="15"/>
      <c r="EU578" s="15"/>
      <c r="EV578" s="604"/>
      <c r="FR578" s="5"/>
    </row>
    <row r="579">
      <c r="A579" s="603"/>
      <c r="B579" s="603"/>
      <c r="I579" s="479"/>
      <c r="DP579" s="604"/>
      <c r="DQ579" s="604"/>
      <c r="DR579" s="604"/>
      <c r="DS579" s="604"/>
      <c r="DT579" s="604"/>
      <c r="DU579" s="604"/>
      <c r="DV579" s="604"/>
      <c r="DW579" s="604"/>
      <c r="DX579" s="604"/>
      <c r="DY579" s="604"/>
      <c r="DZ579" s="604"/>
      <c r="EA579" s="604"/>
      <c r="EB579" s="604"/>
      <c r="EC579" s="604"/>
      <c r="ED579" s="604"/>
      <c r="EE579" s="604"/>
      <c r="EF579" s="604"/>
      <c r="EG579" s="604"/>
      <c r="EH579" s="604"/>
      <c r="EI579" s="604"/>
      <c r="EJ579" s="604"/>
      <c r="EK579" s="604"/>
      <c r="EL579" s="604"/>
      <c r="EM579" s="604"/>
      <c r="EN579" s="604"/>
      <c r="EO579" s="15"/>
      <c r="EP579" s="15"/>
      <c r="EQ579" s="15"/>
      <c r="ER579" s="15"/>
      <c r="ES579" s="15"/>
      <c r="ET579" s="15"/>
      <c r="EU579" s="15"/>
      <c r="EV579" s="604"/>
      <c r="FR579" s="5"/>
    </row>
    <row r="580">
      <c r="A580" s="603"/>
      <c r="B580" s="603"/>
      <c r="I580" s="479"/>
      <c r="DP580" s="604"/>
      <c r="DQ580" s="604"/>
      <c r="DR580" s="604"/>
      <c r="DS580" s="604"/>
      <c r="DT580" s="604"/>
      <c r="DU580" s="604"/>
      <c r="DV580" s="604"/>
      <c r="DW580" s="604"/>
      <c r="DX580" s="604"/>
      <c r="DY580" s="604"/>
      <c r="DZ580" s="604"/>
      <c r="EA580" s="604"/>
      <c r="EB580" s="604"/>
      <c r="EC580" s="604"/>
      <c r="ED580" s="604"/>
      <c r="EE580" s="604"/>
      <c r="EF580" s="604"/>
      <c r="EG580" s="604"/>
      <c r="EH580" s="604"/>
      <c r="EI580" s="604"/>
      <c r="EJ580" s="604"/>
      <c r="EK580" s="604"/>
      <c r="EL580" s="604"/>
      <c r="EM580" s="604"/>
      <c r="EN580" s="604"/>
      <c r="EO580" s="15"/>
      <c r="EP580" s="15"/>
      <c r="EQ580" s="15"/>
      <c r="ER580" s="15"/>
      <c r="ES580" s="15"/>
      <c r="ET580" s="15"/>
      <c r="EU580" s="15"/>
      <c r="EV580" s="604"/>
      <c r="FR580" s="5"/>
    </row>
    <row r="581">
      <c r="A581" s="603"/>
      <c r="B581" s="603"/>
      <c r="I581" s="479"/>
      <c r="DP581" s="604"/>
      <c r="DQ581" s="604"/>
      <c r="DR581" s="604"/>
      <c r="DS581" s="604"/>
      <c r="DT581" s="604"/>
      <c r="DU581" s="604"/>
      <c r="DV581" s="604"/>
      <c r="DW581" s="604"/>
      <c r="DX581" s="604"/>
      <c r="DY581" s="604"/>
      <c r="DZ581" s="604"/>
      <c r="EA581" s="604"/>
      <c r="EB581" s="604"/>
      <c r="EC581" s="604"/>
      <c r="ED581" s="604"/>
      <c r="EE581" s="604"/>
      <c r="EF581" s="604"/>
      <c r="EG581" s="604"/>
      <c r="EH581" s="604"/>
      <c r="EI581" s="604"/>
      <c r="EJ581" s="604"/>
      <c r="EK581" s="604"/>
      <c r="EL581" s="604"/>
      <c r="EM581" s="604"/>
      <c r="EN581" s="604"/>
      <c r="EO581" s="15"/>
      <c r="EP581" s="15"/>
      <c r="EQ581" s="15"/>
      <c r="ER581" s="15"/>
      <c r="ES581" s="15"/>
      <c r="ET581" s="15"/>
      <c r="EU581" s="15"/>
      <c r="EV581" s="604"/>
      <c r="FR581" s="5"/>
    </row>
    <row r="582">
      <c r="A582" s="603"/>
      <c r="B582" s="603"/>
      <c r="I582" s="479"/>
      <c r="DP582" s="604"/>
      <c r="DQ582" s="604"/>
      <c r="DR582" s="604"/>
      <c r="DS582" s="604"/>
      <c r="DT582" s="604"/>
      <c r="DU582" s="604"/>
      <c r="DV582" s="604"/>
      <c r="DW582" s="604"/>
      <c r="DX582" s="604"/>
      <c r="DY582" s="604"/>
      <c r="DZ582" s="604"/>
      <c r="EA582" s="604"/>
      <c r="EB582" s="604"/>
      <c r="EC582" s="604"/>
      <c r="ED582" s="604"/>
      <c r="EE582" s="604"/>
      <c r="EF582" s="604"/>
      <c r="EG582" s="604"/>
      <c r="EH582" s="604"/>
      <c r="EI582" s="604"/>
      <c r="EJ582" s="604"/>
      <c r="EK582" s="604"/>
      <c r="EL582" s="604"/>
      <c r="EM582" s="604"/>
      <c r="EN582" s="604"/>
      <c r="EO582" s="15"/>
      <c r="EP582" s="15"/>
      <c r="EQ582" s="15"/>
      <c r="ER582" s="15"/>
      <c r="ES582" s="15"/>
      <c r="ET582" s="15"/>
      <c r="EU582" s="15"/>
      <c r="EV582" s="604"/>
      <c r="FR582" s="5"/>
    </row>
    <row r="583">
      <c r="A583" s="603"/>
      <c r="B583" s="603"/>
      <c r="I583" s="479"/>
      <c r="DP583" s="604"/>
      <c r="DQ583" s="604"/>
      <c r="DR583" s="604"/>
      <c r="DS583" s="604"/>
      <c r="DT583" s="604"/>
      <c r="DU583" s="604"/>
      <c r="DV583" s="604"/>
      <c r="DW583" s="604"/>
      <c r="DX583" s="604"/>
      <c r="DY583" s="604"/>
      <c r="DZ583" s="604"/>
      <c r="EA583" s="604"/>
      <c r="EB583" s="604"/>
      <c r="EC583" s="604"/>
      <c r="ED583" s="604"/>
      <c r="EE583" s="604"/>
      <c r="EF583" s="604"/>
      <c r="EG583" s="604"/>
      <c r="EH583" s="604"/>
      <c r="EI583" s="604"/>
      <c r="EJ583" s="604"/>
      <c r="EK583" s="604"/>
      <c r="EL583" s="604"/>
      <c r="EM583" s="604"/>
      <c r="EN583" s="604"/>
      <c r="EO583" s="15"/>
      <c r="EP583" s="15"/>
      <c r="EQ583" s="15"/>
      <c r="ER583" s="15"/>
      <c r="ES583" s="15"/>
      <c r="ET583" s="15"/>
      <c r="EU583" s="15"/>
      <c r="EV583" s="604"/>
      <c r="FR583" s="5"/>
    </row>
    <row r="584">
      <c r="A584" s="603"/>
      <c r="B584" s="603"/>
      <c r="I584" s="479"/>
      <c r="DP584" s="604"/>
      <c r="DQ584" s="604"/>
      <c r="DR584" s="604"/>
      <c r="DS584" s="604"/>
      <c r="DT584" s="604"/>
      <c r="DU584" s="604"/>
      <c r="DV584" s="604"/>
      <c r="DW584" s="604"/>
      <c r="DX584" s="604"/>
      <c r="DY584" s="604"/>
      <c r="DZ584" s="604"/>
      <c r="EA584" s="604"/>
      <c r="EB584" s="604"/>
      <c r="EC584" s="604"/>
      <c r="ED584" s="604"/>
      <c r="EE584" s="604"/>
      <c r="EF584" s="604"/>
      <c r="EG584" s="604"/>
      <c r="EH584" s="604"/>
      <c r="EI584" s="604"/>
      <c r="EJ584" s="604"/>
      <c r="EK584" s="604"/>
      <c r="EL584" s="604"/>
      <c r="EM584" s="604"/>
      <c r="EN584" s="604"/>
      <c r="EO584" s="15"/>
      <c r="EP584" s="15"/>
      <c r="EQ584" s="15"/>
      <c r="ER584" s="15"/>
      <c r="ES584" s="15"/>
      <c r="ET584" s="15"/>
      <c r="EU584" s="15"/>
      <c r="EV584" s="604"/>
      <c r="FR584" s="5"/>
    </row>
    <row r="585">
      <c r="A585" s="603"/>
      <c r="B585" s="603"/>
      <c r="I585" s="479"/>
      <c r="DP585" s="604"/>
      <c r="DQ585" s="604"/>
      <c r="DR585" s="604"/>
      <c r="DS585" s="604"/>
      <c r="DT585" s="604"/>
      <c r="DU585" s="604"/>
      <c r="DV585" s="604"/>
      <c r="DW585" s="604"/>
      <c r="DX585" s="604"/>
      <c r="DY585" s="604"/>
      <c r="DZ585" s="604"/>
      <c r="EA585" s="604"/>
      <c r="EB585" s="604"/>
      <c r="EC585" s="604"/>
      <c r="ED585" s="604"/>
      <c r="EE585" s="604"/>
      <c r="EF585" s="604"/>
      <c r="EG585" s="604"/>
      <c r="EH585" s="604"/>
      <c r="EI585" s="604"/>
      <c r="EJ585" s="604"/>
      <c r="EK585" s="604"/>
      <c r="EL585" s="604"/>
      <c r="EM585" s="604"/>
      <c r="EN585" s="604"/>
      <c r="EO585" s="15"/>
      <c r="EP585" s="15"/>
      <c r="EQ585" s="15"/>
      <c r="ER585" s="15"/>
      <c r="ES585" s="15"/>
      <c r="ET585" s="15"/>
      <c r="EU585" s="15"/>
      <c r="EV585" s="604"/>
      <c r="FR585" s="5"/>
    </row>
    <row r="586">
      <c r="A586" s="603"/>
      <c r="B586" s="603"/>
      <c r="I586" s="479"/>
      <c r="DP586" s="604"/>
      <c r="DQ586" s="604"/>
      <c r="DR586" s="604"/>
      <c r="DS586" s="604"/>
      <c r="DT586" s="604"/>
      <c r="DU586" s="604"/>
      <c r="DV586" s="604"/>
      <c r="DW586" s="604"/>
      <c r="DX586" s="604"/>
      <c r="DY586" s="604"/>
      <c r="DZ586" s="604"/>
      <c r="EA586" s="604"/>
      <c r="EB586" s="604"/>
      <c r="EC586" s="604"/>
      <c r="ED586" s="604"/>
      <c r="EE586" s="604"/>
      <c r="EF586" s="604"/>
      <c r="EG586" s="604"/>
      <c r="EH586" s="604"/>
      <c r="EI586" s="604"/>
      <c r="EJ586" s="604"/>
      <c r="EK586" s="604"/>
      <c r="EL586" s="604"/>
      <c r="EM586" s="604"/>
      <c r="EN586" s="604"/>
      <c r="EO586" s="15"/>
      <c r="EP586" s="15"/>
      <c r="EQ586" s="15"/>
      <c r="ER586" s="15"/>
      <c r="ES586" s="15"/>
      <c r="ET586" s="15"/>
      <c r="EU586" s="15"/>
      <c r="EV586" s="604"/>
      <c r="FR586" s="5"/>
    </row>
    <row r="587">
      <c r="A587" s="603"/>
      <c r="B587" s="603"/>
      <c r="I587" s="479"/>
      <c r="DP587" s="604"/>
      <c r="DQ587" s="604"/>
      <c r="DR587" s="604"/>
      <c r="DS587" s="604"/>
      <c r="DT587" s="604"/>
      <c r="DU587" s="604"/>
      <c r="DV587" s="604"/>
      <c r="DW587" s="604"/>
      <c r="DX587" s="604"/>
      <c r="DY587" s="604"/>
      <c r="DZ587" s="604"/>
      <c r="EA587" s="604"/>
      <c r="EB587" s="604"/>
      <c r="EC587" s="604"/>
      <c r="ED587" s="604"/>
      <c r="EE587" s="604"/>
      <c r="EF587" s="604"/>
      <c r="EG587" s="604"/>
      <c r="EH587" s="604"/>
      <c r="EI587" s="604"/>
      <c r="EJ587" s="604"/>
      <c r="EK587" s="604"/>
      <c r="EL587" s="604"/>
      <c r="EM587" s="604"/>
      <c r="EN587" s="604"/>
      <c r="EO587" s="15"/>
      <c r="EP587" s="15"/>
      <c r="EQ587" s="15"/>
      <c r="ER587" s="15"/>
      <c r="ES587" s="15"/>
      <c r="ET587" s="15"/>
      <c r="EU587" s="15"/>
      <c r="EV587" s="604"/>
      <c r="FR587" s="5"/>
    </row>
    <row r="588">
      <c r="A588" s="603"/>
      <c r="B588" s="603"/>
      <c r="I588" s="479"/>
      <c r="DP588" s="604"/>
      <c r="DQ588" s="604"/>
      <c r="DR588" s="604"/>
      <c r="DS588" s="604"/>
      <c r="DT588" s="604"/>
      <c r="DU588" s="604"/>
      <c r="DV588" s="604"/>
      <c r="DW588" s="604"/>
      <c r="DX588" s="604"/>
      <c r="DY588" s="604"/>
      <c r="DZ588" s="604"/>
      <c r="EA588" s="604"/>
      <c r="EB588" s="604"/>
      <c r="EC588" s="604"/>
      <c r="ED588" s="604"/>
      <c r="EE588" s="604"/>
      <c r="EF588" s="604"/>
      <c r="EG588" s="604"/>
      <c r="EH588" s="604"/>
      <c r="EI588" s="604"/>
      <c r="EJ588" s="604"/>
      <c r="EK588" s="604"/>
      <c r="EL588" s="604"/>
      <c r="EM588" s="604"/>
      <c r="EN588" s="604"/>
      <c r="EO588" s="15"/>
      <c r="EP588" s="15"/>
      <c r="EQ588" s="15"/>
      <c r="ER588" s="15"/>
      <c r="ES588" s="15"/>
      <c r="ET588" s="15"/>
      <c r="EU588" s="15"/>
      <c r="EV588" s="604"/>
      <c r="FR588" s="5"/>
    </row>
    <row r="589">
      <c r="A589" s="603"/>
      <c r="B589" s="603"/>
      <c r="I589" s="479"/>
      <c r="DP589" s="604"/>
      <c r="DQ589" s="604"/>
      <c r="DR589" s="604"/>
      <c r="DS589" s="604"/>
      <c r="DT589" s="604"/>
      <c r="DU589" s="604"/>
      <c r="DV589" s="604"/>
      <c r="DW589" s="604"/>
      <c r="DX589" s="604"/>
      <c r="DY589" s="604"/>
      <c r="DZ589" s="604"/>
      <c r="EA589" s="604"/>
      <c r="EB589" s="604"/>
      <c r="EC589" s="604"/>
      <c r="ED589" s="604"/>
      <c r="EE589" s="604"/>
      <c r="EF589" s="604"/>
      <c r="EG589" s="604"/>
      <c r="EH589" s="604"/>
      <c r="EI589" s="604"/>
      <c r="EJ589" s="604"/>
      <c r="EK589" s="604"/>
      <c r="EL589" s="604"/>
      <c r="EM589" s="604"/>
      <c r="EN589" s="604"/>
      <c r="EO589" s="15"/>
      <c r="EP589" s="15"/>
      <c r="EQ589" s="15"/>
      <c r="ER589" s="15"/>
      <c r="ES589" s="15"/>
      <c r="ET589" s="15"/>
      <c r="EU589" s="15"/>
      <c r="EV589" s="604"/>
      <c r="FR589" s="5"/>
    </row>
    <row r="590">
      <c r="A590" s="603"/>
      <c r="B590" s="603"/>
      <c r="I590" s="479"/>
      <c r="DP590" s="604"/>
      <c r="DQ590" s="604"/>
      <c r="DR590" s="604"/>
      <c r="DS590" s="604"/>
      <c r="DT590" s="604"/>
      <c r="DU590" s="604"/>
      <c r="DV590" s="604"/>
      <c r="DW590" s="604"/>
      <c r="DX590" s="604"/>
      <c r="DY590" s="604"/>
      <c r="DZ590" s="604"/>
      <c r="EA590" s="604"/>
      <c r="EB590" s="604"/>
      <c r="EC590" s="604"/>
      <c r="ED590" s="604"/>
      <c r="EE590" s="604"/>
      <c r="EF590" s="604"/>
      <c r="EG590" s="604"/>
      <c r="EH590" s="604"/>
      <c r="EI590" s="604"/>
      <c r="EJ590" s="604"/>
      <c r="EK590" s="604"/>
      <c r="EL590" s="604"/>
      <c r="EM590" s="604"/>
      <c r="EN590" s="604"/>
      <c r="EO590" s="15"/>
      <c r="EP590" s="15"/>
      <c r="EQ590" s="15"/>
      <c r="ER590" s="15"/>
      <c r="ES590" s="15"/>
      <c r="ET590" s="15"/>
      <c r="EU590" s="15"/>
      <c r="EV590" s="604"/>
      <c r="FR590" s="5"/>
    </row>
    <row r="591">
      <c r="A591" s="603"/>
      <c r="B591" s="603"/>
      <c r="I591" s="479"/>
      <c r="DP591" s="604"/>
      <c r="DQ591" s="604"/>
      <c r="DR591" s="604"/>
      <c r="DS591" s="604"/>
      <c r="DT591" s="604"/>
      <c r="DU591" s="604"/>
      <c r="DV591" s="604"/>
      <c r="DW591" s="604"/>
      <c r="DX591" s="604"/>
      <c r="DY591" s="604"/>
      <c r="DZ591" s="604"/>
      <c r="EA591" s="604"/>
      <c r="EB591" s="604"/>
      <c r="EC591" s="604"/>
      <c r="ED591" s="604"/>
      <c r="EE591" s="604"/>
      <c r="EF591" s="604"/>
      <c r="EG591" s="604"/>
      <c r="EH591" s="604"/>
      <c r="EI591" s="604"/>
      <c r="EJ591" s="604"/>
      <c r="EK591" s="604"/>
      <c r="EL591" s="604"/>
      <c r="EM591" s="604"/>
      <c r="EN591" s="604"/>
      <c r="EO591" s="15"/>
      <c r="EP591" s="15"/>
      <c r="EQ591" s="15"/>
      <c r="ER591" s="15"/>
      <c r="ES591" s="15"/>
      <c r="ET591" s="15"/>
      <c r="EU591" s="15"/>
      <c r="EV591" s="604"/>
      <c r="FR591" s="5"/>
    </row>
    <row r="592">
      <c r="A592" s="603"/>
      <c r="B592" s="603"/>
      <c r="I592" s="479"/>
      <c r="DP592" s="604"/>
      <c r="DQ592" s="604"/>
      <c r="DR592" s="604"/>
      <c r="DS592" s="604"/>
      <c r="DT592" s="604"/>
      <c r="DU592" s="604"/>
      <c r="DV592" s="604"/>
      <c r="DW592" s="604"/>
      <c r="DX592" s="604"/>
      <c r="DY592" s="604"/>
      <c r="DZ592" s="604"/>
      <c r="EA592" s="604"/>
      <c r="EB592" s="604"/>
      <c r="EC592" s="604"/>
      <c r="ED592" s="604"/>
      <c r="EE592" s="604"/>
      <c r="EF592" s="604"/>
      <c r="EG592" s="604"/>
      <c r="EH592" s="604"/>
      <c r="EI592" s="604"/>
      <c r="EJ592" s="604"/>
      <c r="EK592" s="604"/>
      <c r="EL592" s="604"/>
      <c r="EM592" s="604"/>
      <c r="EN592" s="604"/>
      <c r="EO592" s="15"/>
      <c r="EP592" s="15"/>
      <c r="EQ592" s="15"/>
      <c r="ER592" s="15"/>
      <c r="ES592" s="15"/>
      <c r="ET592" s="15"/>
      <c r="EU592" s="15"/>
      <c r="EV592" s="604"/>
      <c r="FR592" s="5"/>
    </row>
    <row r="593">
      <c r="A593" s="603"/>
      <c r="B593" s="603"/>
      <c r="I593" s="479"/>
      <c r="DP593" s="604"/>
      <c r="DQ593" s="604"/>
      <c r="DR593" s="604"/>
      <c r="DS593" s="604"/>
      <c r="DT593" s="604"/>
      <c r="DU593" s="604"/>
      <c r="DV593" s="604"/>
      <c r="DW593" s="604"/>
      <c r="DX593" s="604"/>
      <c r="DY593" s="604"/>
      <c r="DZ593" s="604"/>
      <c r="EA593" s="604"/>
      <c r="EB593" s="604"/>
      <c r="EC593" s="604"/>
      <c r="ED593" s="604"/>
      <c r="EE593" s="604"/>
      <c r="EF593" s="604"/>
      <c r="EG593" s="604"/>
      <c r="EH593" s="604"/>
      <c r="EI593" s="604"/>
      <c r="EJ593" s="604"/>
      <c r="EK593" s="604"/>
      <c r="EL593" s="604"/>
      <c r="EM593" s="604"/>
      <c r="EN593" s="604"/>
      <c r="EO593" s="15"/>
      <c r="EP593" s="15"/>
      <c r="EQ593" s="15"/>
      <c r="ER593" s="15"/>
      <c r="ES593" s="15"/>
      <c r="ET593" s="15"/>
      <c r="EU593" s="15"/>
      <c r="EV593" s="604"/>
      <c r="FR593" s="5"/>
    </row>
    <row r="594">
      <c r="A594" s="603"/>
      <c r="B594" s="603"/>
      <c r="I594" s="479"/>
      <c r="DP594" s="604"/>
      <c r="DQ594" s="604"/>
      <c r="DR594" s="604"/>
      <c r="DS594" s="604"/>
      <c r="DT594" s="604"/>
      <c r="DU594" s="604"/>
      <c r="DV594" s="604"/>
      <c r="DW594" s="604"/>
      <c r="DX594" s="604"/>
      <c r="DY594" s="604"/>
      <c r="DZ594" s="604"/>
      <c r="EA594" s="604"/>
      <c r="EB594" s="604"/>
      <c r="EC594" s="604"/>
      <c r="ED594" s="604"/>
      <c r="EE594" s="604"/>
      <c r="EF594" s="604"/>
      <c r="EG594" s="604"/>
      <c r="EH594" s="604"/>
      <c r="EI594" s="604"/>
      <c r="EJ594" s="604"/>
      <c r="EK594" s="604"/>
      <c r="EL594" s="604"/>
      <c r="EM594" s="604"/>
      <c r="EN594" s="604"/>
      <c r="EO594" s="15"/>
      <c r="EP594" s="15"/>
      <c r="EQ594" s="15"/>
      <c r="ER594" s="15"/>
      <c r="ES594" s="15"/>
      <c r="ET594" s="15"/>
      <c r="EU594" s="15"/>
      <c r="EV594" s="604"/>
      <c r="FR594" s="5"/>
    </row>
    <row r="595">
      <c r="A595" s="603"/>
      <c r="B595" s="603"/>
      <c r="I595" s="479"/>
      <c r="DP595" s="604"/>
      <c r="DQ595" s="604"/>
      <c r="DR595" s="604"/>
      <c r="DS595" s="604"/>
      <c r="DT595" s="604"/>
      <c r="DU595" s="604"/>
      <c r="DV595" s="604"/>
      <c r="DW595" s="604"/>
      <c r="DX595" s="604"/>
      <c r="DY595" s="604"/>
      <c r="DZ595" s="604"/>
      <c r="EA595" s="604"/>
      <c r="EB595" s="604"/>
      <c r="EC595" s="604"/>
      <c r="ED595" s="604"/>
      <c r="EE595" s="604"/>
      <c r="EF595" s="604"/>
      <c r="EG595" s="604"/>
      <c r="EH595" s="604"/>
      <c r="EI595" s="604"/>
      <c r="EJ595" s="604"/>
      <c r="EK595" s="604"/>
      <c r="EL595" s="604"/>
      <c r="EM595" s="604"/>
      <c r="EN595" s="604"/>
      <c r="EO595" s="15"/>
      <c r="EP595" s="15"/>
      <c r="EQ595" s="15"/>
      <c r="ER595" s="15"/>
      <c r="ES595" s="15"/>
      <c r="ET595" s="15"/>
      <c r="EU595" s="15"/>
      <c r="EV595" s="604"/>
      <c r="FR595" s="5"/>
    </row>
    <row r="596">
      <c r="A596" s="603"/>
      <c r="B596" s="603"/>
      <c r="I596" s="479"/>
      <c r="DP596" s="604"/>
      <c r="DQ596" s="604"/>
      <c r="DR596" s="604"/>
      <c r="DS596" s="604"/>
      <c r="DT596" s="604"/>
      <c r="DU596" s="604"/>
      <c r="DV596" s="604"/>
      <c r="DW596" s="604"/>
      <c r="DX596" s="604"/>
      <c r="DY596" s="604"/>
      <c r="DZ596" s="604"/>
      <c r="EA596" s="604"/>
      <c r="EB596" s="604"/>
      <c r="EC596" s="604"/>
      <c r="ED596" s="604"/>
      <c r="EE596" s="604"/>
      <c r="EF596" s="604"/>
      <c r="EG596" s="604"/>
      <c r="EH596" s="604"/>
      <c r="EI596" s="604"/>
      <c r="EJ596" s="604"/>
      <c r="EK596" s="604"/>
      <c r="EL596" s="604"/>
      <c r="EM596" s="604"/>
      <c r="EN596" s="604"/>
      <c r="EO596" s="15"/>
      <c r="EP596" s="15"/>
      <c r="EQ596" s="15"/>
      <c r="ER596" s="15"/>
      <c r="ES596" s="15"/>
      <c r="ET596" s="15"/>
      <c r="EU596" s="15"/>
      <c r="EV596" s="604"/>
      <c r="FR596" s="5"/>
    </row>
    <row r="597">
      <c r="A597" s="603"/>
      <c r="B597" s="603"/>
      <c r="I597" s="479"/>
      <c r="DP597" s="604"/>
      <c r="DQ597" s="604"/>
      <c r="DR597" s="604"/>
      <c r="DS597" s="604"/>
      <c r="DT597" s="604"/>
      <c r="DU597" s="604"/>
      <c r="DV597" s="604"/>
      <c r="DW597" s="604"/>
      <c r="DX597" s="604"/>
      <c r="DY597" s="604"/>
      <c r="DZ597" s="604"/>
      <c r="EA597" s="604"/>
      <c r="EB597" s="604"/>
      <c r="EC597" s="604"/>
      <c r="ED597" s="604"/>
      <c r="EE597" s="604"/>
      <c r="EF597" s="604"/>
      <c r="EG597" s="604"/>
      <c r="EH597" s="604"/>
      <c r="EI597" s="604"/>
      <c r="EJ597" s="604"/>
      <c r="EK597" s="604"/>
      <c r="EL597" s="604"/>
      <c r="EM597" s="604"/>
      <c r="EN597" s="604"/>
      <c r="EO597" s="15"/>
      <c r="EP597" s="15"/>
      <c r="EQ597" s="15"/>
      <c r="ER597" s="15"/>
      <c r="ES597" s="15"/>
      <c r="ET597" s="15"/>
      <c r="EU597" s="15"/>
      <c r="EV597" s="604"/>
      <c r="FR597" s="5"/>
    </row>
    <row r="598">
      <c r="A598" s="603"/>
      <c r="B598" s="603"/>
      <c r="I598" s="479"/>
      <c r="DP598" s="604"/>
      <c r="DQ598" s="604"/>
      <c r="DR598" s="604"/>
      <c r="DS598" s="604"/>
      <c r="DT598" s="604"/>
      <c r="DU598" s="604"/>
      <c r="DV598" s="604"/>
      <c r="DW598" s="604"/>
      <c r="DX598" s="604"/>
      <c r="DY598" s="604"/>
      <c r="DZ598" s="604"/>
      <c r="EA598" s="604"/>
      <c r="EB598" s="604"/>
      <c r="EC598" s="604"/>
      <c r="ED598" s="604"/>
      <c r="EE598" s="604"/>
      <c r="EF598" s="604"/>
      <c r="EG598" s="604"/>
      <c r="EH598" s="604"/>
      <c r="EI598" s="604"/>
      <c r="EJ598" s="604"/>
      <c r="EK598" s="604"/>
      <c r="EL598" s="604"/>
      <c r="EM598" s="604"/>
      <c r="EN598" s="604"/>
      <c r="EO598" s="15"/>
      <c r="EP598" s="15"/>
      <c r="EQ598" s="15"/>
      <c r="ER598" s="15"/>
      <c r="ES598" s="15"/>
      <c r="ET598" s="15"/>
      <c r="EU598" s="15"/>
      <c r="EV598" s="604"/>
      <c r="FR598" s="5"/>
    </row>
    <row r="599">
      <c r="A599" s="603"/>
      <c r="B599" s="603"/>
      <c r="I599" s="479"/>
      <c r="DP599" s="604"/>
      <c r="DQ599" s="604"/>
      <c r="DR599" s="604"/>
      <c r="DS599" s="604"/>
      <c r="DT599" s="604"/>
      <c r="DU599" s="604"/>
      <c r="DV599" s="604"/>
      <c r="DW599" s="604"/>
      <c r="DX599" s="604"/>
      <c r="DY599" s="604"/>
      <c r="DZ599" s="604"/>
      <c r="EA599" s="604"/>
      <c r="EB599" s="604"/>
      <c r="EC599" s="604"/>
      <c r="ED599" s="604"/>
      <c r="EE599" s="604"/>
      <c r="EF599" s="604"/>
      <c r="EG599" s="604"/>
      <c r="EH599" s="604"/>
      <c r="EI599" s="604"/>
      <c r="EJ599" s="604"/>
      <c r="EK599" s="604"/>
      <c r="EL599" s="604"/>
      <c r="EM599" s="604"/>
      <c r="EN599" s="604"/>
      <c r="EO599" s="15"/>
      <c r="EP599" s="15"/>
      <c r="EQ599" s="15"/>
      <c r="ER599" s="15"/>
      <c r="ES599" s="15"/>
      <c r="ET599" s="15"/>
      <c r="EU599" s="15"/>
      <c r="EV599" s="604"/>
      <c r="FR599" s="5"/>
    </row>
    <row r="600">
      <c r="A600" s="603"/>
      <c r="B600" s="603"/>
      <c r="I600" s="479"/>
      <c r="DP600" s="604"/>
      <c r="DQ600" s="604"/>
      <c r="DR600" s="604"/>
      <c r="DS600" s="604"/>
      <c r="DT600" s="604"/>
      <c r="DU600" s="604"/>
      <c r="DV600" s="604"/>
      <c r="DW600" s="604"/>
      <c r="DX600" s="604"/>
      <c r="DY600" s="604"/>
      <c r="DZ600" s="604"/>
      <c r="EA600" s="604"/>
      <c r="EB600" s="604"/>
      <c r="EC600" s="604"/>
      <c r="ED600" s="604"/>
      <c r="EE600" s="604"/>
      <c r="EF600" s="604"/>
      <c r="EG600" s="604"/>
      <c r="EH600" s="604"/>
      <c r="EI600" s="604"/>
      <c r="EJ600" s="604"/>
      <c r="EK600" s="604"/>
      <c r="EL600" s="604"/>
      <c r="EM600" s="604"/>
      <c r="EN600" s="604"/>
      <c r="EO600" s="15"/>
      <c r="EP600" s="15"/>
      <c r="EQ600" s="15"/>
      <c r="ER600" s="15"/>
      <c r="ES600" s="15"/>
      <c r="ET600" s="15"/>
      <c r="EU600" s="15"/>
      <c r="EV600" s="604"/>
      <c r="FR600" s="5"/>
    </row>
    <row r="601">
      <c r="A601" s="603"/>
      <c r="B601" s="603"/>
      <c r="I601" s="479"/>
      <c r="DP601" s="604"/>
      <c r="DQ601" s="604"/>
      <c r="DR601" s="604"/>
      <c r="DS601" s="604"/>
      <c r="DT601" s="604"/>
      <c r="DU601" s="604"/>
      <c r="DV601" s="604"/>
      <c r="DW601" s="604"/>
      <c r="DX601" s="604"/>
      <c r="DY601" s="604"/>
      <c r="DZ601" s="604"/>
      <c r="EA601" s="604"/>
      <c r="EB601" s="604"/>
      <c r="EC601" s="604"/>
      <c r="ED601" s="604"/>
      <c r="EE601" s="604"/>
      <c r="EF601" s="604"/>
      <c r="EG601" s="604"/>
      <c r="EH601" s="604"/>
      <c r="EI601" s="604"/>
      <c r="EJ601" s="604"/>
      <c r="EK601" s="604"/>
      <c r="EL601" s="604"/>
      <c r="EM601" s="604"/>
      <c r="EN601" s="604"/>
      <c r="EO601" s="15"/>
      <c r="EP601" s="15"/>
      <c r="EQ601" s="15"/>
      <c r="ER601" s="15"/>
      <c r="ES601" s="15"/>
      <c r="ET601" s="15"/>
      <c r="EU601" s="15"/>
      <c r="EV601" s="604"/>
      <c r="FR601" s="5"/>
    </row>
    <row r="602">
      <c r="A602" s="603"/>
      <c r="B602" s="603"/>
      <c r="I602" s="479"/>
      <c r="DP602" s="604"/>
      <c r="DQ602" s="604"/>
      <c r="DR602" s="604"/>
      <c r="DS602" s="604"/>
      <c r="DT602" s="604"/>
      <c r="DU602" s="604"/>
      <c r="DV602" s="604"/>
      <c r="DW602" s="604"/>
      <c r="DX602" s="604"/>
      <c r="DY602" s="604"/>
      <c r="DZ602" s="604"/>
      <c r="EA602" s="604"/>
      <c r="EB602" s="604"/>
      <c r="EC602" s="604"/>
      <c r="ED602" s="604"/>
      <c r="EE602" s="604"/>
      <c r="EF602" s="604"/>
      <c r="EG602" s="604"/>
      <c r="EH602" s="604"/>
      <c r="EI602" s="604"/>
      <c r="EJ602" s="604"/>
      <c r="EK602" s="604"/>
      <c r="EL602" s="604"/>
      <c r="EM602" s="604"/>
      <c r="EN602" s="604"/>
      <c r="EO602" s="15"/>
      <c r="EP602" s="15"/>
      <c r="EQ602" s="15"/>
      <c r="ER602" s="15"/>
      <c r="ES602" s="15"/>
      <c r="ET602" s="15"/>
      <c r="EU602" s="15"/>
      <c r="EV602" s="604"/>
      <c r="FR602" s="5"/>
    </row>
    <row r="603">
      <c r="A603" s="603"/>
      <c r="B603" s="603"/>
      <c r="I603" s="479"/>
      <c r="DP603" s="604"/>
      <c r="DQ603" s="604"/>
      <c r="DR603" s="604"/>
      <c r="DS603" s="604"/>
      <c r="DT603" s="604"/>
      <c r="DU603" s="604"/>
      <c r="DV603" s="604"/>
      <c r="DW603" s="604"/>
      <c r="DX603" s="604"/>
      <c r="DY603" s="604"/>
      <c r="DZ603" s="604"/>
      <c r="EA603" s="604"/>
      <c r="EB603" s="604"/>
      <c r="EC603" s="604"/>
      <c r="ED603" s="604"/>
      <c r="EE603" s="604"/>
      <c r="EF603" s="604"/>
      <c r="EG603" s="604"/>
      <c r="EH603" s="604"/>
      <c r="EI603" s="604"/>
      <c r="EJ603" s="604"/>
      <c r="EK603" s="604"/>
      <c r="EL603" s="604"/>
      <c r="EM603" s="604"/>
      <c r="EN603" s="604"/>
      <c r="EO603" s="15"/>
      <c r="EP603" s="15"/>
      <c r="EQ603" s="15"/>
      <c r="ER603" s="15"/>
      <c r="ES603" s="15"/>
      <c r="ET603" s="15"/>
      <c r="EU603" s="15"/>
      <c r="EV603" s="604"/>
      <c r="FR603" s="5"/>
    </row>
    <row r="604">
      <c r="A604" s="603"/>
      <c r="B604" s="603"/>
      <c r="I604" s="479"/>
      <c r="DP604" s="604"/>
      <c r="DQ604" s="604"/>
      <c r="DR604" s="604"/>
      <c r="DS604" s="604"/>
      <c r="DT604" s="604"/>
      <c r="DU604" s="604"/>
      <c r="DV604" s="604"/>
      <c r="DW604" s="604"/>
      <c r="DX604" s="604"/>
      <c r="DY604" s="604"/>
      <c r="DZ604" s="604"/>
      <c r="EA604" s="604"/>
      <c r="EB604" s="604"/>
      <c r="EC604" s="604"/>
      <c r="ED604" s="604"/>
      <c r="EE604" s="604"/>
      <c r="EF604" s="604"/>
      <c r="EG604" s="604"/>
      <c r="EH604" s="604"/>
      <c r="EI604" s="604"/>
      <c r="EJ604" s="604"/>
      <c r="EK604" s="604"/>
      <c r="EL604" s="604"/>
      <c r="EM604" s="604"/>
      <c r="EN604" s="604"/>
      <c r="EO604" s="15"/>
      <c r="EP604" s="15"/>
      <c r="EQ604" s="15"/>
      <c r="ER604" s="15"/>
      <c r="ES604" s="15"/>
      <c r="ET604" s="15"/>
      <c r="EU604" s="15"/>
      <c r="EV604" s="604"/>
      <c r="FR604" s="5"/>
    </row>
    <row r="605">
      <c r="A605" s="603"/>
      <c r="B605" s="603"/>
      <c r="I605" s="479"/>
      <c r="DP605" s="604"/>
      <c r="DQ605" s="604"/>
      <c r="DR605" s="604"/>
      <c r="DS605" s="604"/>
      <c r="DT605" s="604"/>
      <c r="DU605" s="604"/>
      <c r="DV605" s="604"/>
      <c r="DW605" s="604"/>
      <c r="DX605" s="604"/>
      <c r="DY605" s="604"/>
      <c r="DZ605" s="604"/>
      <c r="EA605" s="604"/>
      <c r="EB605" s="604"/>
      <c r="EC605" s="604"/>
      <c r="ED605" s="604"/>
      <c r="EE605" s="604"/>
      <c r="EF605" s="604"/>
      <c r="EG605" s="604"/>
      <c r="EH605" s="604"/>
      <c r="EI605" s="604"/>
      <c r="EJ605" s="604"/>
      <c r="EK605" s="604"/>
      <c r="EL605" s="604"/>
      <c r="EM605" s="604"/>
      <c r="EN605" s="604"/>
      <c r="EO605" s="15"/>
      <c r="EP605" s="15"/>
      <c r="EQ605" s="15"/>
      <c r="ER605" s="15"/>
      <c r="ES605" s="15"/>
      <c r="ET605" s="15"/>
      <c r="EU605" s="15"/>
      <c r="EV605" s="604"/>
      <c r="FR605" s="5"/>
    </row>
    <row r="606">
      <c r="A606" s="603"/>
      <c r="B606" s="603"/>
      <c r="I606" s="479"/>
      <c r="DP606" s="604"/>
      <c r="DQ606" s="604"/>
      <c r="DR606" s="604"/>
      <c r="DS606" s="604"/>
      <c r="DT606" s="604"/>
      <c r="DU606" s="604"/>
      <c r="DV606" s="604"/>
      <c r="DW606" s="604"/>
      <c r="DX606" s="604"/>
      <c r="DY606" s="604"/>
      <c r="DZ606" s="604"/>
      <c r="EA606" s="604"/>
      <c r="EB606" s="604"/>
      <c r="EC606" s="604"/>
      <c r="ED606" s="604"/>
      <c r="EE606" s="604"/>
      <c r="EF606" s="604"/>
      <c r="EG606" s="604"/>
      <c r="EH606" s="604"/>
      <c r="EI606" s="604"/>
      <c r="EJ606" s="604"/>
      <c r="EK606" s="604"/>
      <c r="EL606" s="604"/>
      <c r="EM606" s="604"/>
      <c r="EN606" s="604"/>
      <c r="EO606" s="15"/>
      <c r="EP606" s="15"/>
      <c r="EQ606" s="15"/>
      <c r="ER606" s="15"/>
      <c r="ES606" s="15"/>
      <c r="ET606" s="15"/>
      <c r="EU606" s="15"/>
      <c r="EV606" s="604"/>
      <c r="FR606" s="5"/>
    </row>
    <row r="607">
      <c r="A607" s="603"/>
      <c r="B607" s="603"/>
      <c r="I607" s="479"/>
      <c r="DP607" s="604"/>
      <c r="DQ607" s="604"/>
      <c r="DR607" s="604"/>
      <c r="DS607" s="604"/>
      <c r="DT607" s="604"/>
      <c r="DU607" s="604"/>
      <c r="DV607" s="604"/>
      <c r="DW607" s="604"/>
      <c r="DX607" s="604"/>
      <c r="DY607" s="604"/>
      <c r="DZ607" s="604"/>
      <c r="EA607" s="604"/>
      <c r="EB607" s="604"/>
      <c r="EC607" s="604"/>
      <c r="ED607" s="604"/>
      <c r="EE607" s="604"/>
      <c r="EF607" s="604"/>
      <c r="EG607" s="604"/>
      <c r="EH607" s="604"/>
      <c r="EI607" s="604"/>
      <c r="EJ607" s="604"/>
      <c r="EK607" s="604"/>
      <c r="EL607" s="604"/>
      <c r="EM607" s="604"/>
      <c r="EN607" s="604"/>
      <c r="EO607" s="15"/>
      <c r="EP607" s="15"/>
      <c r="EQ607" s="15"/>
      <c r="ER607" s="15"/>
      <c r="ES607" s="15"/>
      <c r="ET607" s="15"/>
      <c r="EU607" s="15"/>
      <c r="EV607" s="604"/>
      <c r="FR607" s="5"/>
    </row>
    <row r="608">
      <c r="A608" s="603"/>
      <c r="B608" s="603"/>
      <c r="I608" s="479"/>
      <c r="DP608" s="604"/>
      <c r="DQ608" s="604"/>
      <c r="DR608" s="604"/>
      <c r="DS608" s="604"/>
      <c r="DT608" s="604"/>
      <c r="DU608" s="604"/>
      <c r="DV608" s="604"/>
      <c r="DW608" s="604"/>
      <c r="DX608" s="604"/>
      <c r="DY608" s="604"/>
      <c r="DZ608" s="604"/>
      <c r="EA608" s="604"/>
      <c r="EB608" s="604"/>
      <c r="EC608" s="604"/>
      <c r="ED608" s="604"/>
      <c r="EE608" s="604"/>
      <c r="EF608" s="604"/>
      <c r="EG608" s="604"/>
      <c r="EH608" s="604"/>
      <c r="EI608" s="604"/>
      <c r="EJ608" s="604"/>
      <c r="EK608" s="604"/>
      <c r="EL608" s="604"/>
      <c r="EM608" s="604"/>
      <c r="EN608" s="604"/>
      <c r="EO608" s="15"/>
      <c r="EP608" s="15"/>
      <c r="EQ608" s="15"/>
      <c r="ER608" s="15"/>
      <c r="ES608" s="15"/>
      <c r="ET608" s="15"/>
      <c r="EU608" s="15"/>
      <c r="EV608" s="604"/>
      <c r="FR608" s="5"/>
    </row>
    <row r="609">
      <c r="A609" s="603"/>
      <c r="B609" s="603"/>
      <c r="I609" s="479"/>
      <c r="DP609" s="604"/>
      <c r="DQ609" s="604"/>
      <c r="DR609" s="604"/>
      <c r="DS609" s="604"/>
      <c r="DT609" s="604"/>
      <c r="DU609" s="604"/>
      <c r="DV609" s="604"/>
      <c r="DW609" s="604"/>
      <c r="DX609" s="604"/>
      <c r="DY609" s="604"/>
      <c r="DZ609" s="604"/>
      <c r="EA609" s="604"/>
      <c r="EB609" s="604"/>
      <c r="EC609" s="604"/>
      <c r="ED609" s="604"/>
      <c r="EE609" s="604"/>
      <c r="EF609" s="604"/>
      <c r="EG609" s="604"/>
      <c r="EH609" s="604"/>
      <c r="EI609" s="604"/>
      <c r="EJ609" s="604"/>
      <c r="EK609" s="604"/>
      <c r="EL609" s="604"/>
      <c r="EM609" s="604"/>
      <c r="EN609" s="604"/>
      <c r="EO609" s="15"/>
      <c r="EP609" s="15"/>
      <c r="EQ609" s="15"/>
      <c r="ER609" s="15"/>
      <c r="ES609" s="15"/>
      <c r="ET609" s="15"/>
      <c r="EU609" s="15"/>
      <c r="EV609" s="604"/>
      <c r="FR609" s="5"/>
    </row>
    <row r="610">
      <c r="A610" s="603"/>
      <c r="B610" s="603"/>
      <c r="I610" s="479"/>
      <c r="DP610" s="604"/>
      <c r="DQ610" s="604"/>
      <c r="DR610" s="604"/>
      <c r="DS610" s="604"/>
      <c r="DT610" s="604"/>
      <c r="DU610" s="604"/>
      <c r="DV610" s="604"/>
      <c r="DW610" s="604"/>
      <c r="DX610" s="604"/>
      <c r="DY610" s="604"/>
      <c r="DZ610" s="604"/>
      <c r="EA610" s="604"/>
      <c r="EB610" s="604"/>
      <c r="EC610" s="604"/>
      <c r="ED610" s="604"/>
      <c r="EE610" s="604"/>
      <c r="EF610" s="604"/>
      <c r="EG610" s="604"/>
      <c r="EH610" s="604"/>
      <c r="EI610" s="604"/>
      <c r="EJ610" s="604"/>
      <c r="EK610" s="604"/>
      <c r="EL610" s="604"/>
      <c r="EM610" s="604"/>
      <c r="EN610" s="604"/>
      <c r="EO610" s="15"/>
      <c r="EP610" s="15"/>
      <c r="EQ610" s="15"/>
      <c r="ER610" s="15"/>
      <c r="ES610" s="15"/>
      <c r="ET610" s="15"/>
      <c r="EU610" s="15"/>
      <c r="EV610" s="604"/>
      <c r="FR610" s="5"/>
    </row>
    <row r="611">
      <c r="A611" s="603"/>
      <c r="B611" s="603"/>
      <c r="I611" s="479"/>
      <c r="DP611" s="604"/>
      <c r="DQ611" s="604"/>
      <c r="DR611" s="604"/>
      <c r="DS611" s="604"/>
      <c r="DT611" s="604"/>
      <c r="DU611" s="604"/>
      <c r="DV611" s="604"/>
      <c r="DW611" s="604"/>
      <c r="DX611" s="604"/>
      <c r="DY611" s="604"/>
      <c r="DZ611" s="604"/>
      <c r="EA611" s="604"/>
      <c r="EB611" s="604"/>
      <c r="EC611" s="604"/>
      <c r="ED611" s="604"/>
      <c r="EE611" s="604"/>
      <c r="EF611" s="604"/>
      <c r="EG611" s="604"/>
      <c r="EH611" s="604"/>
      <c r="EI611" s="604"/>
      <c r="EJ611" s="604"/>
      <c r="EK611" s="604"/>
      <c r="EL611" s="604"/>
      <c r="EM611" s="604"/>
      <c r="EN611" s="604"/>
      <c r="EO611" s="15"/>
      <c r="EP611" s="15"/>
      <c r="EQ611" s="15"/>
      <c r="ER611" s="15"/>
      <c r="ES611" s="15"/>
      <c r="ET611" s="15"/>
      <c r="EU611" s="15"/>
      <c r="EV611" s="604"/>
      <c r="FR611" s="5"/>
    </row>
    <row r="612">
      <c r="A612" s="603"/>
      <c r="B612" s="603"/>
      <c r="I612" s="479"/>
      <c r="DP612" s="604"/>
      <c r="DQ612" s="604"/>
      <c r="DR612" s="604"/>
      <c r="DS612" s="604"/>
      <c r="DT612" s="604"/>
      <c r="DU612" s="604"/>
      <c r="DV612" s="604"/>
      <c r="DW612" s="604"/>
      <c r="DX612" s="604"/>
      <c r="DY612" s="604"/>
      <c r="DZ612" s="604"/>
      <c r="EA612" s="604"/>
      <c r="EB612" s="604"/>
      <c r="EC612" s="604"/>
      <c r="ED612" s="604"/>
      <c r="EE612" s="604"/>
      <c r="EF612" s="604"/>
      <c r="EG612" s="604"/>
      <c r="EH612" s="604"/>
      <c r="EI612" s="604"/>
      <c r="EJ612" s="604"/>
      <c r="EK612" s="604"/>
      <c r="EL612" s="604"/>
      <c r="EM612" s="604"/>
      <c r="EN612" s="604"/>
      <c r="EO612" s="15"/>
      <c r="EP612" s="15"/>
      <c r="EQ612" s="15"/>
      <c r="ER612" s="15"/>
      <c r="ES612" s="15"/>
      <c r="ET612" s="15"/>
      <c r="EU612" s="15"/>
      <c r="EV612" s="604"/>
      <c r="FR612" s="5"/>
    </row>
    <row r="613">
      <c r="A613" s="603"/>
      <c r="B613" s="603"/>
      <c r="I613" s="479"/>
      <c r="DP613" s="604"/>
      <c r="DQ613" s="604"/>
      <c r="DR613" s="604"/>
      <c r="DS613" s="604"/>
      <c r="DT613" s="604"/>
      <c r="DU613" s="604"/>
      <c r="DV613" s="604"/>
      <c r="DW613" s="604"/>
      <c r="DX613" s="604"/>
      <c r="DY613" s="604"/>
      <c r="DZ613" s="604"/>
      <c r="EA613" s="604"/>
      <c r="EB613" s="604"/>
      <c r="EC613" s="604"/>
      <c r="ED613" s="604"/>
      <c r="EE613" s="604"/>
      <c r="EF613" s="604"/>
      <c r="EG613" s="604"/>
      <c r="EH613" s="604"/>
      <c r="EI613" s="604"/>
      <c r="EJ613" s="604"/>
      <c r="EK613" s="604"/>
      <c r="EL613" s="604"/>
      <c r="EM613" s="604"/>
      <c r="EN613" s="604"/>
      <c r="EO613" s="15"/>
      <c r="EP613" s="15"/>
      <c r="EQ613" s="15"/>
      <c r="ER613" s="15"/>
      <c r="ES613" s="15"/>
      <c r="ET613" s="15"/>
      <c r="EU613" s="15"/>
      <c r="EV613" s="604"/>
      <c r="FR613" s="5"/>
    </row>
    <row r="614">
      <c r="A614" s="603"/>
      <c r="B614" s="603"/>
      <c r="I614" s="479"/>
      <c r="DP614" s="604"/>
      <c r="DQ614" s="604"/>
      <c r="DR614" s="604"/>
      <c r="DS614" s="604"/>
      <c r="DT614" s="604"/>
      <c r="DU614" s="604"/>
      <c r="DV614" s="604"/>
      <c r="DW614" s="604"/>
      <c r="DX614" s="604"/>
      <c r="DY614" s="604"/>
      <c r="DZ614" s="604"/>
      <c r="EA614" s="604"/>
      <c r="EB614" s="604"/>
      <c r="EC614" s="604"/>
      <c r="ED614" s="604"/>
      <c r="EE614" s="604"/>
      <c r="EF614" s="604"/>
      <c r="EG614" s="604"/>
      <c r="EH614" s="604"/>
      <c r="EI614" s="604"/>
      <c r="EJ614" s="604"/>
      <c r="EK614" s="604"/>
      <c r="EL614" s="604"/>
      <c r="EM614" s="604"/>
      <c r="EN614" s="604"/>
      <c r="EO614" s="15"/>
      <c r="EP614" s="15"/>
      <c r="EQ614" s="15"/>
      <c r="ER614" s="15"/>
      <c r="ES614" s="15"/>
      <c r="ET614" s="15"/>
      <c r="EU614" s="15"/>
      <c r="EV614" s="604"/>
      <c r="FR614" s="5"/>
    </row>
    <row r="615">
      <c r="A615" s="603"/>
      <c r="B615" s="603"/>
      <c r="I615" s="479"/>
      <c r="DP615" s="604"/>
      <c r="DQ615" s="604"/>
      <c r="DR615" s="604"/>
      <c r="DS615" s="604"/>
      <c r="DT615" s="604"/>
      <c r="DU615" s="604"/>
      <c r="DV615" s="604"/>
      <c r="DW615" s="604"/>
      <c r="DX615" s="604"/>
      <c r="DY615" s="604"/>
      <c r="DZ615" s="604"/>
      <c r="EA615" s="604"/>
      <c r="EB615" s="604"/>
      <c r="EC615" s="604"/>
      <c r="ED615" s="604"/>
      <c r="EE615" s="604"/>
      <c r="EF615" s="604"/>
      <c r="EG615" s="604"/>
      <c r="EH615" s="604"/>
      <c r="EI615" s="604"/>
      <c r="EJ615" s="604"/>
      <c r="EK615" s="604"/>
      <c r="EL615" s="604"/>
      <c r="EM615" s="604"/>
      <c r="EN615" s="604"/>
      <c r="EO615" s="15"/>
      <c r="EP615" s="15"/>
      <c r="EQ615" s="15"/>
      <c r="ER615" s="15"/>
      <c r="ES615" s="15"/>
      <c r="ET615" s="15"/>
      <c r="EU615" s="15"/>
      <c r="EV615" s="604"/>
      <c r="FR615" s="5"/>
    </row>
    <row r="616">
      <c r="A616" s="603"/>
      <c r="B616" s="603"/>
      <c r="I616" s="479"/>
      <c r="DP616" s="604"/>
      <c r="DQ616" s="604"/>
      <c r="DR616" s="604"/>
      <c r="DS616" s="604"/>
      <c r="DT616" s="604"/>
      <c r="DU616" s="604"/>
      <c r="DV616" s="604"/>
      <c r="DW616" s="604"/>
      <c r="DX616" s="604"/>
      <c r="DY616" s="604"/>
      <c r="DZ616" s="604"/>
      <c r="EA616" s="604"/>
      <c r="EB616" s="604"/>
      <c r="EC616" s="604"/>
      <c r="ED616" s="604"/>
      <c r="EE616" s="604"/>
      <c r="EF616" s="604"/>
      <c r="EG616" s="604"/>
      <c r="EH616" s="604"/>
      <c r="EI616" s="604"/>
      <c r="EJ616" s="604"/>
      <c r="EK616" s="604"/>
      <c r="EL616" s="604"/>
      <c r="EM616" s="604"/>
      <c r="EN616" s="604"/>
      <c r="EO616" s="15"/>
      <c r="EP616" s="15"/>
      <c r="EQ616" s="15"/>
      <c r="ER616" s="15"/>
      <c r="ES616" s="15"/>
      <c r="ET616" s="15"/>
      <c r="EU616" s="15"/>
      <c r="EV616" s="604"/>
      <c r="FR616" s="5"/>
    </row>
    <row r="617">
      <c r="A617" s="603"/>
      <c r="B617" s="603"/>
      <c r="I617" s="479"/>
      <c r="DP617" s="604"/>
      <c r="DQ617" s="604"/>
      <c r="DR617" s="604"/>
      <c r="DS617" s="604"/>
      <c r="DT617" s="604"/>
      <c r="DU617" s="604"/>
      <c r="DV617" s="604"/>
      <c r="DW617" s="604"/>
      <c r="DX617" s="604"/>
      <c r="DY617" s="604"/>
      <c r="DZ617" s="604"/>
      <c r="EA617" s="604"/>
      <c r="EB617" s="604"/>
      <c r="EC617" s="604"/>
      <c r="ED617" s="604"/>
      <c r="EE617" s="604"/>
      <c r="EF617" s="604"/>
      <c r="EG617" s="604"/>
      <c r="EH617" s="604"/>
      <c r="EI617" s="604"/>
      <c r="EJ617" s="604"/>
      <c r="EK617" s="604"/>
      <c r="EL617" s="604"/>
      <c r="EM617" s="604"/>
      <c r="EN617" s="604"/>
      <c r="EO617" s="15"/>
      <c r="EP617" s="15"/>
      <c r="EQ617" s="15"/>
      <c r="ER617" s="15"/>
      <c r="ES617" s="15"/>
      <c r="ET617" s="15"/>
      <c r="EU617" s="15"/>
      <c r="EV617" s="604"/>
      <c r="FR617" s="5"/>
    </row>
    <row r="618">
      <c r="A618" s="603"/>
      <c r="B618" s="603"/>
      <c r="I618" s="479"/>
      <c r="DP618" s="604"/>
      <c r="DQ618" s="604"/>
      <c r="DR618" s="604"/>
      <c r="DS618" s="604"/>
      <c r="DT618" s="604"/>
      <c r="DU618" s="604"/>
      <c r="DV618" s="604"/>
      <c r="DW618" s="604"/>
      <c r="DX618" s="604"/>
      <c r="DY618" s="604"/>
      <c r="DZ618" s="604"/>
      <c r="EA618" s="604"/>
      <c r="EB618" s="604"/>
      <c r="EC618" s="604"/>
      <c r="ED618" s="604"/>
      <c r="EE618" s="604"/>
      <c r="EF618" s="604"/>
      <c r="EG618" s="604"/>
      <c r="EH618" s="604"/>
      <c r="EI618" s="604"/>
      <c r="EJ618" s="604"/>
      <c r="EK618" s="604"/>
      <c r="EL618" s="604"/>
      <c r="EM618" s="604"/>
      <c r="EN618" s="604"/>
      <c r="EO618" s="15"/>
      <c r="EP618" s="15"/>
      <c r="EQ618" s="15"/>
      <c r="ER618" s="15"/>
      <c r="ES618" s="15"/>
      <c r="ET618" s="15"/>
      <c r="EU618" s="15"/>
      <c r="EV618" s="604"/>
      <c r="FR618" s="5"/>
    </row>
    <row r="619">
      <c r="A619" s="603"/>
      <c r="B619" s="603"/>
      <c r="I619" s="479"/>
      <c r="DP619" s="604"/>
      <c r="DQ619" s="604"/>
      <c r="DR619" s="604"/>
      <c r="DS619" s="604"/>
      <c r="DT619" s="604"/>
      <c r="DU619" s="604"/>
      <c r="DV619" s="604"/>
      <c r="DW619" s="604"/>
      <c r="DX619" s="604"/>
      <c r="DY619" s="604"/>
      <c r="DZ619" s="604"/>
      <c r="EA619" s="604"/>
      <c r="EB619" s="604"/>
      <c r="EC619" s="604"/>
      <c r="ED619" s="604"/>
      <c r="EE619" s="604"/>
      <c r="EF619" s="604"/>
      <c r="EG619" s="604"/>
      <c r="EH619" s="604"/>
      <c r="EI619" s="604"/>
      <c r="EJ619" s="604"/>
      <c r="EK619" s="604"/>
      <c r="EL619" s="604"/>
      <c r="EM619" s="604"/>
      <c r="EN619" s="604"/>
      <c r="EO619" s="15"/>
      <c r="EP619" s="15"/>
      <c r="EQ619" s="15"/>
      <c r="ER619" s="15"/>
      <c r="ES619" s="15"/>
      <c r="ET619" s="15"/>
      <c r="EU619" s="15"/>
      <c r="EV619" s="604"/>
      <c r="FR619" s="5"/>
    </row>
    <row r="620">
      <c r="A620" s="603"/>
      <c r="B620" s="603"/>
      <c r="I620" s="479"/>
      <c r="DP620" s="604"/>
      <c r="DQ620" s="604"/>
      <c r="DR620" s="604"/>
      <c r="DS620" s="604"/>
      <c r="DT620" s="604"/>
      <c r="DU620" s="604"/>
      <c r="DV620" s="604"/>
      <c r="DW620" s="604"/>
      <c r="DX620" s="604"/>
      <c r="DY620" s="604"/>
      <c r="DZ620" s="604"/>
      <c r="EA620" s="604"/>
      <c r="EB620" s="604"/>
      <c r="EC620" s="604"/>
      <c r="ED620" s="604"/>
      <c r="EE620" s="604"/>
      <c r="EF620" s="604"/>
      <c r="EG620" s="604"/>
      <c r="EH620" s="604"/>
      <c r="EI620" s="604"/>
      <c r="EJ620" s="604"/>
      <c r="EK620" s="604"/>
      <c r="EL620" s="604"/>
      <c r="EM620" s="604"/>
      <c r="EN620" s="604"/>
      <c r="EO620" s="15"/>
      <c r="EP620" s="15"/>
      <c r="EQ620" s="15"/>
      <c r="ER620" s="15"/>
      <c r="ES620" s="15"/>
      <c r="ET620" s="15"/>
      <c r="EU620" s="15"/>
      <c r="EV620" s="604"/>
      <c r="FR620" s="5"/>
    </row>
    <row r="621">
      <c r="A621" s="603"/>
      <c r="B621" s="603"/>
      <c r="I621" s="479"/>
      <c r="DP621" s="604"/>
      <c r="DQ621" s="604"/>
      <c r="DR621" s="604"/>
      <c r="DS621" s="604"/>
      <c r="DT621" s="604"/>
      <c r="DU621" s="604"/>
      <c r="DV621" s="604"/>
      <c r="DW621" s="604"/>
      <c r="DX621" s="604"/>
      <c r="DY621" s="604"/>
      <c r="DZ621" s="604"/>
      <c r="EA621" s="604"/>
      <c r="EB621" s="604"/>
      <c r="EC621" s="604"/>
      <c r="ED621" s="604"/>
      <c r="EE621" s="604"/>
      <c r="EF621" s="604"/>
      <c r="EG621" s="604"/>
      <c r="EH621" s="604"/>
      <c r="EI621" s="604"/>
      <c r="EJ621" s="604"/>
      <c r="EK621" s="604"/>
      <c r="EL621" s="604"/>
      <c r="EM621" s="604"/>
      <c r="EN621" s="604"/>
      <c r="EO621" s="15"/>
      <c r="EP621" s="15"/>
      <c r="EQ621" s="15"/>
      <c r="ER621" s="15"/>
      <c r="ES621" s="15"/>
      <c r="ET621" s="15"/>
      <c r="EU621" s="15"/>
      <c r="EV621" s="604"/>
      <c r="FR621" s="5"/>
    </row>
    <row r="622">
      <c r="A622" s="603"/>
      <c r="B622" s="603"/>
      <c r="I622" s="479"/>
      <c r="DP622" s="604"/>
      <c r="DQ622" s="604"/>
      <c r="DR622" s="604"/>
      <c r="DS622" s="604"/>
      <c r="DT622" s="604"/>
      <c r="DU622" s="604"/>
      <c r="DV622" s="604"/>
      <c r="DW622" s="604"/>
      <c r="DX622" s="604"/>
      <c r="DY622" s="604"/>
      <c r="DZ622" s="604"/>
      <c r="EA622" s="604"/>
      <c r="EB622" s="604"/>
      <c r="EC622" s="604"/>
      <c r="ED622" s="604"/>
      <c r="EE622" s="604"/>
      <c r="EF622" s="604"/>
      <c r="EG622" s="604"/>
      <c r="EH622" s="604"/>
      <c r="EI622" s="604"/>
      <c r="EJ622" s="604"/>
      <c r="EK622" s="604"/>
      <c r="EL622" s="604"/>
      <c r="EM622" s="604"/>
      <c r="EN622" s="604"/>
      <c r="EO622" s="15"/>
      <c r="EP622" s="15"/>
      <c r="EQ622" s="15"/>
      <c r="ER622" s="15"/>
      <c r="ES622" s="15"/>
      <c r="ET622" s="15"/>
      <c r="EU622" s="15"/>
      <c r="EV622" s="604"/>
      <c r="FR622" s="5"/>
    </row>
    <row r="623">
      <c r="A623" s="603"/>
      <c r="B623" s="603"/>
      <c r="I623" s="479"/>
      <c r="DP623" s="604"/>
      <c r="DQ623" s="604"/>
      <c r="DR623" s="604"/>
      <c r="DS623" s="604"/>
      <c r="DT623" s="604"/>
      <c r="DU623" s="604"/>
      <c r="DV623" s="604"/>
      <c r="DW623" s="604"/>
      <c r="DX623" s="604"/>
      <c r="DY623" s="604"/>
      <c r="DZ623" s="604"/>
      <c r="EA623" s="604"/>
      <c r="EB623" s="604"/>
      <c r="EC623" s="604"/>
      <c r="ED623" s="604"/>
      <c r="EE623" s="604"/>
      <c r="EF623" s="604"/>
      <c r="EG623" s="604"/>
      <c r="EH623" s="604"/>
      <c r="EI623" s="604"/>
      <c r="EJ623" s="604"/>
      <c r="EK623" s="604"/>
      <c r="EL623" s="604"/>
      <c r="EM623" s="604"/>
      <c r="EN623" s="604"/>
      <c r="EO623" s="15"/>
      <c r="EP623" s="15"/>
      <c r="EQ623" s="15"/>
      <c r="ER623" s="15"/>
      <c r="ES623" s="15"/>
      <c r="ET623" s="15"/>
      <c r="EU623" s="15"/>
      <c r="EV623" s="604"/>
      <c r="FR623" s="5"/>
    </row>
    <row r="624">
      <c r="A624" s="603"/>
      <c r="B624" s="603"/>
      <c r="I624" s="479"/>
      <c r="DP624" s="604"/>
      <c r="DQ624" s="604"/>
      <c r="DR624" s="604"/>
      <c r="DS624" s="604"/>
      <c r="DT624" s="604"/>
      <c r="DU624" s="604"/>
      <c r="DV624" s="604"/>
      <c r="DW624" s="604"/>
      <c r="DX624" s="604"/>
      <c r="DY624" s="604"/>
      <c r="DZ624" s="604"/>
      <c r="EA624" s="604"/>
      <c r="EB624" s="604"/>
      <c r="EC624" s="604"/>
      <c r="ED624" s="604"/>
      <c r="EE624" s="604"/>
      <c r="EF624" s="604"/>
      <c r="EG624" s="604"/>
      <c r="EH624" s="604"/>
      <c r="EI624" s="604"/>
      <c r="EJ624" s="604"/>
      <c r="EK624" s="604"/>
      <c r="EL624" s="604"/>
      <c r="EM624" s="604"/>
      <c r="EN624" s="604"/>
      <c r="EO624" s="15"/>
      <c r="EP624" s="15"/>
      <c r="EQ624" s="15"/>
      <c r="ER624" s="15"/>
      <c r="ES624" s="15"/>
      <c r="ET624" s="15"/>
      <c r="EU624" s="15"/>
      <c r="EV624" s="604"/>
      <c r="FR624" s="5"/>
    </row>
    <row r="625">
      <c r="A625" s="603"/>
      <c r="B625" s="603"/>
      <c r="I625" s="479"/>
      <c r="DP625" s="604"/>
      <c r="DQ625" s="604"/>
      <c r="DR625" s="604"/>
      <c r="DS625" s="604"/>
      <c r="DT625" s="604"/>
      <c r="DU625" s="604"/>
      <c r="DV625" s="604"/>
      <c r="DW625" s="604"/>
      <c r="DX625" s="604"/>
      <c r="DY625" s="604"/>
      <c r="DZ625" s="604"/>
      <c r="EA625" s="604"/>
      <c r="EB625" s="604"/>
      <c r="EC625" s="604"/>
      <c r="ED625" s="604"/>
      <c r="EE625" s="604"/>
      <c r="EF625" s="604"/>
      <c r="EG625" s="604"/>
      <c r="EH625" s="604"/>
      <c r="EI625" s="604"/>
      <c r="EJ625" s="604"/>
      <c r="EK625" s="604"/>
      <c r="EL625" s="604"/>
      <c r="EM625" s="604"/>
      <c r="EN625" s="604"/>
      <c r="EO625" s="15"/>
      <c r="EP625" s="15"/>
      <c r="EQ625" s="15"/>
      <c r="ER625" s="15"/>
      <c r="ES625" s="15"/>
      <c r="ET625" s="15"/>
      <c r="EU625" s="15"/>
      <c r="EV625" s="604"/>
      <c r="FR625" s="5"/>
    </row>
    <row r="626">
      <c r="A626" s="603"/>
      <c r="B626" s="603"/>
      <c r="I626" s="479"/>
      <c r="DP626" s="604"/>
      <c r="DQ626" s="604"/>
      <c r="DR626" s="604"/>
      <c r="DS626" s="604"/>
      <c r="DT626" s="604"/>
      <c r="DU626" s="604"/>
      <c r="DV626" s="604"/>
      <c r="DW626" s="604"/>
      <c r="DX626" s="604"/>
      <c r="DY626" s="604"/>
      <c r="DZ626" s="604"/>
      <c r="EA626" s="604"/>
      <c r="EB626" s="604"/>
      <c r="EC626" s="604"/>
      <c r="ED626" s="604"/>
      <c r="EE626" s="604"/>
      <c r="EF626" s="604"/>
      <c r="EG626" s="604"/>
      <c r="EH626" s="604"/>
      <c r="EI626" s="604"/>
      <c r="EJ626" s="604"/>
      <c r="EK626" s="604"/>
      <c r="EL626" s="604"/>
      <c r="EM626" s="604"/>
      <c r="EN626" s="604"/>
      <c r="EO626" s="15"/>
      <c r="EP626" s="15"/>
      <c r="EQ626" s="15"/>
      <c r="ER626" s="15"/>
      <c r="ES626" s="15"/>
      <c r="ET626" s="15"/>
      <c r="EU626" s="15"/>
      <c r="EV626" s="604"/>
      <c r="FR626" s="5"/>
    </row>
    <row r="627">
      <c r="A627" s="603"/>
      <c r="B627" s="603"/>
      <c r="I627" s="479"/>
      <c r="DP627" s="604"/>
      <c r="DQ627" s="604"/>
      <c r="DR627" s="604"/>
      <c r="DS627" s="604"/>
      <c r="DT627" s="604"/>
      <c r="DU627" s="604"/>
      <c r="DV627" s="604"/>
      <c r="DW627" s="604"/>
      <c r="DX627" s="604"/>
      <c r="DY627" s="604"/>
      <c r="DZ627" s="604"/>
      <c r="EA627" s="604"/>
      <c r="EB627" s="604"/>
      <c r="EC627" s="604"/>
      <c r="ED627" s="604"/>
      <c r="EE627" s="604"/>
      <c r="EF627" s="604"/>
      <c r="EG627" s="604"/>
      <c r="EH627" s="604"/>
      <c r="EI627" s="604"/>
      <c r="EJ627" s="604"/>
      <c r="EK627" s="604"/>
      <c r="EL627" s="604"/>
      <c r="EM627" s="604"/>
      <c r="EN627" s="604"/>
      <c r="EO627" s="15"/>
      <c r="EP627" s="15"/>
      <c r="EQ627" s="15"/>
      <c r="ER627" s="15"/>
      <c r="ES627" s="15"/>
      <c r="ET627" s="15"/>
      <c r="EU627" s="15"/>
      <c r="EV627" s="604"/>
      <c r="FR627" s="5"/>
    </row>
    <row r="628">
      <c r="A628" s="603"/>
      <c r="B628" s="603"/>
      <c r="I628" s="479"/>
      <c r="DP628" s="604"/>
      <c r="DQ628" s="604"/>
      <c r="DR628" s="604"/>
      <c r="DS628" s="604"/>
      <c r="DT628" s="604"/>
      <c r="DU628" s="604"/>
      <c r="DV628" s="604"/>
      <c r="DW628" s="604"/>
      <c r="DX628" s="604"/>
      <c r="DY628" s="604"/>
      <c r="DZ628" s="604"/>
      <c r="EA628" s="604"/>
      <c r="EB628" s="604"/>
      <c r="EC628" s="604"/>
      <c r="ED628" s="604"/>
      <c r="EE628" s="604"/>
      <c r="EF628" s="604"/>
      <c r="EG628" s="604"/>
      <c r="EH628" s="604"/>
      <c r="EI628" s="604"/>
      <c r="EJ628" s="604"/>
      <c r="EK628" s="604"/>
      <c r="EL628" s="604"/>
      <c r="EM628" s="604"/>
      <c r="EN628" s="604"/>
      <c r="EO628" s="15"/>
      <c r="EP628" s="15"/>
      <c r="EQ628" s="15"/>
      <c r="ER628" s="15"/>
      <c r="ES628" s="15"/>
      <c r="ET628" s="15"/>
      <c r="EU628" s="15"/>
      <c r="EV628" s="604"/>
      <c r="FR628" s="5"/>
    </row>
    <row r="629">
      <c r="A629" s="603"/>
      <c r="B629" s="603"/>
      <c r="I629" s="479"/>
      <c r="DP629" s="604"/>
      <c r="DQ629" s="604"/>
      <c r="DR629" s="604"/>
      <c r="DS629" s="604"/>
      <c r="DT629" s="604"/>
      <c r="DU629" s="604"/>
      <c r="DV629" s="604"/>
      <c r="DW629" s="604"/>
      <c r="DX629" s="604"/>
      <c r="DY629" s="604"/>
      <c r="DZ629" s="604"/>
      <c r="EA629" s="604"/>
      <c r="EB629" s="604"/>
      <c r="EC629" s="604"/>
      <c r="ED629" s="604"/>
      <c r="EE629" s="604"/>
      <c r="EF629" s="604"/>
      <c r="EG629" s="604"/>
      <c r="EH629" s="604"/>
      <c r="EI629" s="604"/>
      <c r="EJ629" s="604"/>
      <c r="EK629" s="604"/>
      <c r="EL629" s="604"/>
      <c r="EM629" s="604"/>
      <c r="EN629" s="604"/>
      <c r="EO629" s="15"/>
      <c r="EP629" s="15"/>
      <c r="EQ629" s="15"/>
      <c r="ER629" s="15"/>
      <c r="ES629" s="15"/>
      <c r="ET629" s="15"/>
      <c r="EU629" s="15"/>
      <c r="EV629" s="604"/>
      <c r="FR629" s="5"/>
    </row>
    <row r="630">
      <c r="A630" s="603"/>
      <c r="B630" s="603"/>
      <c r="I630" s="479"/>
      <c r="DP630" s="604"/>
      <c r="DQ630" s="604"/>
      <c r="DR630" s="604"/>
      <c r="DS630" s="604"/>
      <c r="DT630" s="604"/>
      <c r="DU630" s="604"/>
      <c r="DV630" s="604"/>
      <c r="DW630" s="604"/>
      <c r="DX630" s="604"/>
      <c r="DY630" s="604"/>
      <c r="DZ630" s="604"/>
      <c r="EA630" s="604"/>
      <c r="EB630" s="604"/>
      <c r="EC630" s="604"/>
      <c r="ED630" s="604"/>
      <c r="EE630" s="604"/>
      <c r="EF630" s="604"/>
      <c r="EG630" s="604"/>
      <c r="EH630" s="604"/>
      <c r="EI630" s="604"/>
      <c r="EJ630" s="604"/>
      <c r="EK630" s="604"/>
      <c r="EL630" s="604"/>
      <c r="EM630" s="604"/>
      <c r="EN630" s="604"/>
      <c r="EO630" s="15"/>
      <c r="EP630" s="15"/>
      <c r="EQ630" s="15"/>
      <c r="ER630" s="15"/>
      <c r="ES630" s="15"/>
      <c r="ET630" s="15"/>
      <c r="EU630" s="15"/>
      <c r="EV630" s="604"/>
      <c r="FR630" s="5"/>
    </row>
    <row r="631">
      <c r="A631" s="603"/>
      <c r="B631" s="603"/>
      <c r="I631" s="479"/>
      <c r="DP631" s="604"/>
      <c r="DQ631" s="604"/>
      <c r="DR631" s="604"/>
      <c r="DS631" s="604"/>
      <c r="DT631" s="604"/>
      <c r="DU631" s="604"/>
      <c r="DV631" s="604"/>
      <c r="DW631" s="604"/>
      <c r="DX631" s="604"/>
      <c r="DY631" s="604"/>
      <c r="DZ631" s="604"/>
      <c r="EA631" s="604"/>
      <c r="EB631" s="604"/>
      <c r="EC631" s="604"/>
      <c r="ED631" s="604"/>
      <c r="EE631" s="604"/>
      <c r="EF631" s="604"/>
      <c r="EG631" s="604"/>
      <c r="EH631" s="604"/>
      <c r="EI631" s="604"/>
      <c r="EJ631" s="604"/>
      <c r="EK631" s="604"/>
      <c r="EL631" s="604"/>
      <c r="EM631" s="604"/>
      <c r="EN631" s="604"/>
      <c r="EO631" s="15"/>
      <c r="EP631" s="15"/>
      <c r="EQ631" s="15"/>
      <c r="ER631" s="15"/>
      <c r="ES631" s="15"/>
      <c r="ET631" s="15"/>
      <c r="EU631" s="15"/>
      <c r="EV631" s="604"/>
      <c r="FR631" s="5"/>
    </row>
    <row r="632">
      <c r="A632" s="603"/>
      <c r="B632" s="603"/>
      <c r="I632" s="479"/>
      <c r="DP632" s="604"/>
      <c r="DQ632" s="604"/>
      <c r="DR632" s="604"/>
      <c r="DS632" s="604"/>
      <c r="DT632" s="604"/>
      <c r="DU632" s="604"/>
      <c r="DV632" s="604"/>
      <c r="DW632" s="604"/>
      <c r="DX632" s="604"/>
      <c r="DY632" s="604"/>
      <c r="DZ632" s="604"/>
      <c r="EA632" s="604"/>
      <c r="EB632" s="604"/>
      <c r="EC632" s="604"/>
      <c r="ED632" s="604"/>
      <c r="EE632" s="604"/>
      <c r="EF632" s="604"/>
      <c r="EG632" s="604"/>
      <c r="EH632" s="604"/>
      <c r="EI632" s="604"/>
      <c r="EJ632" s="604"/>
      <c r="EK632" s="604"/>
      <c r="EL632" s="604"/>
      <c r="EM632" s="604"/>
      <c r="EN632" s="604"/>
      <c r="EO632" s="15"/>
      <c r="EP632" s="15"/>
      <c r="EQ632" s="15"/>
      <c r="ER632" s="15"/>
      <c r="ES632" s="15"/>
      <c r="ET632" s="15"/>
      <c r="EU632" s="15"/>
      <c r="EV632" s="604"/>
      <c r="FR632" s="5"/>
    </row>
    <row r="633">
      <c r="A633" s="603"/>
      <c r="B633" s="603"/>
      <c r="I633" s="479"/>
      <c r="DP633" s="604"/>
      <c r="DQ633" s="604"/>
      <c r="DR633" s="604"/>
      <c r="DS633" s="604"/>
      <c r="DT633" s="604"/>
      <c r="DU633" s="604"/>
      <c r="DV633" s="604"/>
      <c r="DW633" s="604"/>
      <c r="DX633" s="604"/>
      <c r="DY633" s="604"/>
      <c r="DZ633" s="604"/>
      <c r="EA633" s="604"/>
      <c r="EB633" s="604"/>
      <c r="EC633" s="604"/>
      <c r="ED633" s="604"/>
      <c r="EE633" s="604"/>
      <c r="EF633" s="604"/>
      <c r="EG633" s="604"/>
      <c r="EH633" s="604"/>
      <c r="EI633" s="604"/>
      <c r="EJ633" s="604"/>
      <c r="EK633" s="604"/>
      <c r="EL633" s="604"/>
      <c r="EM633" s="604"/>
      <c r="EN633" s="604"/>
      <c r="EO633" s="15"/>
      <c r="EP633" s="15"/>
      <c r="EQ633" s="15"/>
      <c r="ER633" s="15"/>
      <c r="ES633" s="15"/>
      <c r="ET633" s="15"/>
      <c r="EU633" s="15"/>
      <c r="EV633" s="604"/>
      <c r="FR633" s="5"/>
    </row>
    <row r="634">
      <c r="A634" s="603"/>
      <c r="B634" s="603"/>
      <c r="I634" s="479"/>
      <c r="DP634" s="604"/>
      <c r="DQ634" s="604"/>
      <c r="DR634" s="604"/>
      <c r="DS634" s="604"/>
      <c r="DT634" s="604"/>
      <c r="DU634" s="604"/>
      <c r="DV634" s="604"/>
      <c r="DW634" s="604"/>
      <c r="DX634" s="604"/>
      <c r="DY634" s="604"/>
      <c r="DZ634" s="604"/>
      <c r="EA634" s="604"/>
      <c r="EB634" s="604"/>
      <c r="EC634" s="604"/>
      <c r="ED634" s="604"/>
      <c r="EE634" s="604"/>
      <c r="EF634" s="604"/>
      <c r="EG634" s="604"/>
      <c r="EH634" s="604"/>
      <c r="EI634" s="604"/>
      <c r="EJ634" s="604"/>
      <c r="EK634" s="604"/>
      <c r="EL634" s="604"/>
      <c r="EM634" s="604"/>
      <c r="EN634" s="604"/>
      <c r="EO634" s="15"/>
      <c r="EP634" s="15"/>
      <c r="EQ634" s="15"/>
      <c r="ER634" s="15"/>
      <c r="ES634" s="15"/>
      <c r="ET634" s="15"/>
      <c r="EU634" s="15"/>
      <c r="EV634" s="604"/>
      <c r="FR634" s="5"/>
    </row>
    <row r="635">
      <c r="A635" s="603"/>
      <c r="B635" s="603"/>
      <c r="I635" s="479"/>
      <c r="DP635" s="604"/>
      <c r="DQ635" s="604"/>
      <c r="DR635" s="604"/>
      <c r="DS635" s="604"/>
      <c r="DT635" s="604"/>
      <c r="DU635" s="604"/>
      <c r="DV635" s="604"/>
      <c r="DW635" s="604"/>
      <c r="DX635" s="604"/>
      <c r="DY635" s="604"/>
      <c r="DZ635" s="604"/>
      <c r="EA635" s="604"/>
      <c r="EB635" s="604"/>
      <c r="EC635" s="604"/>
      <c r="ED635" s="604"/>
      <c r="EE635" s="604"/>
      <c r="EF635" s="604"/>
      <c r="EG635" s="604"/>
      <c r="EH635" s="604"/>
      <c r="EI635" s="604"/>
      <c r="EJ635" s="604"/>
      <c r="EK635" s="604"/>
      <c r="EL635" s="604"/>
      <c r="EM635" s="604"/>
      <c r="EN635" s="604"/>
      <c r="EO635" s="15"/>
      <c r="EP635" s="15"/>
      <c r="EQ635" s="15"/>
      <c r="ER635" s="15"/>
      <c r="ES635" s="15"/>
      <c r="ET635" s="15"/>
      <c r="EU635" s="15"/>
      <c r="EV635" s="604"/>
      <c r="FR635" s="5"/>
    </row>
    <row r="636">
      <c r="A636" s="603"/>
      <c r="B636" s="603"/>
      <c r="I636" s="479"/>
      <c r="DP636" s="604"/>
      <c r="DQ636" s="604"/>
      <c r="DR636" s="604"/>
      <c r="DS636" s="604"/>
      <c r="DT636" s="604"/>
      <c r="DU636" s="604"/>
      <c r="DV636" s="604"/>
      <c r="DW636" s="604"/>
      <c r="DX636" s="604"/>
      <c r="DY636" s="604"/>
      <c r="DZ636" s="604"/>
      <c r="EA636" s="604"/>
      <c r="EB636" s="604"/>
      <c r="EC636" s="604"/>
      <c r="ED636" s="604"/>
      <c r="EE636" s="604"/>
      <c r="EF636" s="604"/>
      <c r="EG636" s="604"/>
      <c r="EH636" s="604"/>
      <c r="EI636" s="604"/>
      <c r="EJ636" s="604"/>
      <c r="EK636" s="604"/>
      <c r="EL636" s="604"/>
      <c r="EM636" s="604"/>
      <c r="EN636" s="604"/>
      <c r="EO636" s="15"/>
      <c r="EP636" s="15"/>
      <c r="EQ636" s="15"/>
      <c r="ER636" s="15"/>
      <c r="ES636" s="15"/>
      <c r="ET636" s="15"/>
      <c r="EU636" s="15"/>
      <c r="EV636" s="604"/>
      <c r="FR636" s="5"/>
    </row>
    <row r="637">
      <c r="A637" s="603"/>
      <c r="B637" s="603"/>
      <c r="I637" s="479"/>
      <c r="DP637" s="604"/>
      <c r="DQ637" s="604"/>
      <c r="DR637" s="604"/>
      <c r="DS637" s="604"/>
      <c r="DT637" s="604"/>
      <c r="DU637" s="604"/>
      <c r="DV637" s="604"/>
      <c r="DW637" s="604"/>
      <c r="DX637" s="604"/>
      <c r="DY637" s="604"/>
      <c r="DZ637" s="604"/>
      <c r="EA637" s="604"/>
      <c r="EB637" s="604"/>
      <c r="EC637" s="604"/>
      <c r="ED637" s="604"/>
      <c r="EE637" s="604"/>
      <c r="EF637" s="604"/>
      <c r="EG637" s="604"/>
      <c r="EH637" s="604"/>
      <c r="EI637" s="604"/>
      <c r="EJ637" s="604"/>
      <c r="EK637" s="604"/>
      <c r="EL637" s="604"/>
      <c r="EM637" s="604"/>
      <c r="EN637" s="604"/>
      <c r="EO637" s="15"/>
      <c r="EP637" s="15"/>
      <c r="EQ637" s="15"/>
      <c r="ER637" s="15"/>
      <c r="ES637" s="15"/>
      <c r="ET637" s="15"/>
      <c r="EU637" s="15"/>
      <c r="EV637" s="604"/>
      <c r="FR637" s="5"/>
    </row>
    <row r="638">
      <c r="A638" s="603"/>
      <c r="B638" s="603"/>
      <c r="I638" s="479"/>
      <c r="DP638" s="604"/>
      <c r="DQ638" s="604"/>
      <c r="DR638" s="604"/>
      <c r="DS638" s="604"/>
      <c r="DT638" s="604"/>
      <c r="DU638" s="604"/>
      <c r="DV638" s="604"/>
      <c r="DW638" s="604"/>
      <c r="DX638" s="604"/>
      <c r="DY638" s="604"/>
      <c r="DZ638" s="604"/>
      <c r="EA638" s="604"/>
      <c r="EB638" s="604"/>
      <c r="EC638" s="604"/>
      <c r="ED638" s="604"/>
      <c r="EE638" s="604"/>
      <c r="EF638" s="604"/>
      <c r="EG638" s="604"/>
      <c r="EH638" s="604"/>
      <c r="EI638" s="604"/>
      <c r="EJ638" s="604"/>
      <c r="EK638" s="604"/>
      <c r="EL638" s="604"/>
      <c r="EM638" s="604"/>
      <c r="EN638" s="604"/>
      <c r="EO638" s="15"/>
      <c r="EP638" s="15"/>
      <c r="EQ638" s="15"/>
      <c r="ER638" s="15"/>
      <c r="ES638" s="15"/>
      <c r="ET638" s="15"/>
      <c r="EU638" s="15"/>
      <c r="EV638" s="604"/>
      <c r="FR638" s="5"/>
    </row>
    <row r="639">
      <c r="A639" s="603"/>
      <c r="B639" s="603"/>
      <c r="I639" s="479"/>
      <c r="DP639" s="604"/>
      <c r="DQ639" s="604"/>
      <c r="DR639" s="604"/>
      <c r="DS639" s="604"/>
      <c r="DT639" s="604"/>
      <c r="DU639" s="604"/>
      <c r="DV639" s="604"/>
      <c r="DW639" s="604"/>
      <c r="DX639" s="604"/>
      <c r="DY639" s="604"/>
      <c r="DZ639" s="604"/>
      <c r="EA639" s="604"/>
      <c r="EB639" s="604"/>
      <c r="EC639" s="604"/>
      <c r="ED639" s="604"/>
      <c r="EE639" s="604"/>
      <c r="EF639" s="604"/>
      <c r="EG639" s="604"/>
      <c r="EH639" s="604"/>
      <c r="EI639" s="604"/>
      <c r="EJ639" s="604"/>
      <c r="EK639" s="604"/>
      <c r="EL639" s="604"/>
      <c r="EM639" s="604"/>
      <c r="EN639" s="604"/>
      <c r="EO639" s="15"/>
      <c r="EP639" s="15"/>
      <c r="EQ639" s="15"/>
      <c r="ER639" s="15"/>
      <c r="ES639" s="15"/>
      <c r="ET639" s="15"/>
      <c r="EU639" s="15"/>
      <c r="EV639" s="604"/>
      <c r="FR639" s="5"/>
    </row>
    <row r="640">
      <c r="A640" s="603"/>
      <c r="B640" s="603"/>
      <c r="I640" s="479"/>
      <c r="DP640" s="604"/>
      <c r="DQ640" s="604"/>
      <c r="DR640" s="604"/>
      <c r="DS640" s="604"/>
      <c r="DT640" s="604"/>
      <c r="DU640" s="604"/>
      <c r="DV640" s="604"/>
      <c r="DW640" s="604"/>
      <c r="DX640" s="604"/>
      <c r="DY640" s="604"/>
      <c r="DZ640" s="604"/>
      <c r="EA640" s="604"/>
      <c r="EB640" s="604"/>
      <c r="EC640" s="604"/>
      <c r="ED640" s="604"/>
      <c r="EE640" s="604"/>
      <c r="EF640" s="604"/>
      <c r="EG640" s="604"/>
      <c r="EH640" s="604"/>
      <c r="EI640" s="604"/>
      <c r="EJ640" s="604"/>
      <c r="EK640" s="604"/>
      <c r="EL640" s="604"/>
      <c r="EM640" s="604"/>
      <c r="EN640" s="604"/>
      <c r="EO640" s="15"/>
      <c r="EP640" s="15"/>
      <c r="EQ640" s="15"/>
      <c r="ER640" s="15"/>
      <c r="ES640" s="15"/>
      <c r="ET640" s="15"/>
      <c r="EU640" s="15"/>
      <c r="EV640" s="604"/>
      <c r="FR640" s="5"/>
    </row>
    <row r="641">
      <c r="A641" s="603"/>
      <c r="B641" s="603"/>
      <c r="I641" s="479"/>
      <c r="DP641" s="604"/>
      <c r="DQ641" s="604"/>
      <c r="DR641" s="604"/>
      <c r="DS641" s="604"/>
      <c r="DT641" s="604"/>
      <c r="DU641" s="604"/>
      <c r="DV641" s="604"/>
      <c r="DW641" s="604"/>
      <c r="DX641" s="604"/>
      <c r="DY641" s="604"/>
      <c r="DZ641" s="604"/>
      <c r="EA641" s="604"/>
      <c r="EB641" s="604"/>
      <c r="EC641" s="604"/>
      <c r="ED641" s="604"/>
      <c r="EE641" s="604"/>
      <c r="EF641" s="604"/>
      <c r="EG641" s="604"/>
      <c r="EH641" s="604"/>
      <c r="EI641" s="604"/>
      <c r="EJ641" s="604"/>
      <c r="EK641" s="604"/>
      <c r="EL641" s="604"/>
      <c r="EM641" s="604"/>
      <c r="EN641" s="604"/>
      <c r="EO641" s="15"/>
      <c r="EP641" s="15"/>
      <c r="EQ641" s="15"/>
      <c r="ER641" s="15"/>
      <c r="ES641" s="15"/>
      <c r="ET641" s="15"/>
      <c r="EU641" s="15"/>
      <c r="EV641" s="604"/>
      <c r="FR641" s="5"/>
    </row>
    <row r="642">
      <c r="A642" s="603"/>
      <c r="B642" s="603"/>
      <c r="I642" s="479"/>
      <c r="DP642" s="604"/>
      <c r="DQ642" s="604"/>
      <c r="DR642" s="604"/>
      <c r="DS642" s="604"/>
      <c r="DT642" s="604"/>
      <c r="DU642" s="604"/>
      <c r="DV642" s="604"/>
      <c r="DW642" s="604"/>
      <c r="DX642" s="604"/>
      <c r="DY642" s="604"/>
      <c r="DZ642" s="604"/>
      <c r="EA642" s="604"/>
      <c r="EB642" s="604"/>
      <c r="EC642" s="604"/>
      <c r="ED642" s="604"/>
      <c r="EE642" s="604"/>
      <c r="EF642" s="604"/>
      <c r="EG642" s="604"/>
      <c r="EH642" s="604"/>
      <c r="EI642" s="604"/>
      <c r="EJ642" s="604"/>
      <c r="EK642" s="604"/>
      <c r="EL642" s="604"/>
      <c r="EM642" s="604"/>
      <c r="EN642" s="604"/>
      <c r="EO642" s="15"/>
      <c r="EP642" s="15"/>
      <c r="EQ642" s="15"/>
      <c r="ER642" s="15"/>
      <c r="ES642" s="15"/>
      <c r="ET642" s="15"/>
      <c r="EU642" s="15"/>
      <c r="EV642" s="604"/>
      <c r="FR642" s="5"/>
    </row>
    <row r="643">
      <c r="A643" s="603"/>
      <c r="B643" s="603"/>
      <c r="I643" s="479"/>
      <c r="DP643" s="604"/>
      <c r="DQ643" s="604"/>
      <c r="DR643" s="604"/>
      <c r="DS643" s="604"/>
      <c r="DT643" s="604"/>
      <c r="DU643" s="604"/>
      <c r="DV643" s="604"/>
      <c r="DW643" s="604"/>
      <c r="DX643" s="604"/>
      <c r="DY643" s="604"/>
      <c r="DZ643" s="604"/>
      <c r="EA643" s="604"/>
      <c r="EB643" s="604"/>
      <c r="EC643" s="604"/>
      <c r="ED643" s="604"/>
      <c r="EE643" s="604"/>
      <c r="EF643" s="604"/>
      <c r="EG643" s="604"/>
      <c r="EH643" s="604"/>
      <c r="EI643" s="604"/>
      <c r="EJ643" s="604"/>
      <c r="EK643" s="604"/>
      <c r="EL643" s="604"/>
      <c r="EM643" s="604"/>
      <c r="EN643" s="604"/>
      <c r="EO643" s="15"/>
      <c r="EP643" s="15"/>
      <c r="EQ643" s="15"/>
      <c r="ER643" s="15"/>
      <c r="ES643" s="15"/>
      <c r="ET643" s="15"/>
      <c r="EU643" s="15"/>
      <c r="EV643" s="604"/>
      <c r="FR643" s="5"/>
    </row>
    <row r="644">
      <c r="A644" s="603"/>
      <c r="B644" s="603"/>
      <c r="I644" s="479"/>
      <c r="DP644" s="604"/>
      <c r="DQ644" s="604"/>
      <c r="DR644" s="604"/>
      <c r="DS644" s="604"/>
      <c r="DT644" s="604"/>
      <c r="DU644" s="604"/>
      <c r="DV644" s="604"/>
      <c r="DW644" s="604"/>
      <c r="DX644" s="604"/>
      <c r="DY644" s="604"/>
      <c r="DZ644" s="604"/>
      <c r="EA644" s="604"/>
      <c r="EB644" s="604"/>
      <c r="EC644" s="604"/>
      <c r="ED644" s="604"/>
      <c r="EE644" s="604"/>
      <c r="EF644" s="604"/>
      <c r="EG644" s="604"/>
      <c r="EH644" s="604"/>
      <c r="EI644" s="604"/>
      <c r="EJ644" s="604"/>
      <c r="EK644" s="604"/>
      <c r="EL644" s="604"/>
      <c r="EM644" s="604"/>
      <c r="EN644" s="604"/>
      <c r="EO644" s="15"/>
      <c r="EP644" s="15"/>
      <c r="EQ644" s="15"/>
      <c r="ER644" s="15"/>
      <c r="ES644" s="15"/>
      <c r="ET644" s="15"/>
      <c r="EU644" s="15"/>
      <c r="EV644" s="604"/>
      <c r="FR644" s="5"/>
    </row>
    <row r="645">
      <c r="A645" s="603"/>
      <c r="B645" s="603"/>
      <c r="I645" s="479"/>
      <c r="DP645" s="604"/>
      <c r="DQ645" s="604"/>
      <c r="DR645" s="604"/>
      <c r="DS645" s="604"/>
      <c r="DT645" s="604"/>
      <c r="DU645" s="604"/>
      <c r="DV645" s="604"/>
      <c r="DW645" s="604"/>
      <c r="DX645" s="604"/>
      <c r="DY645" s="604"/>
      <c r="DZ645" s="604"/>
      <c r="EA645" s="604"/>
      <c r="EB645" s="604"/>
      <c r="EC645" s="604"/>
      <c r="ED645" s="604"/>
      <c r="EE645" s="604"/>
      <c r="EF645" s="604"/>
      <c r="EG645" s="604"/>
      <c r="EH645" s="604"/>
      <c r="EI645" s="604"/>
      <c r="EJ645" s="604"/>
      <c r="EK645" s="604"/>
      <c r="EL645" s="604"/>
      <c r="EM645" s="604"/>
      <c r="EN645" s="604"/>
      <c r="EO645" s="15"/>
      <c r="EP645" s="15"/>
      <c r="EQ645" s="15"/>
      <c r="ER645" s="15"/>
      <c r="ES645" s="15"/>
      <c r="ET645" s="15"/>
      <c r="EU645" s="15"/>
      <c r="EV645" s="604"/>
      <c r="FR645" s="5"/>
    </row>
    <row r="646">
      <c r="A646" s="603"/>
      <c r="B646" s="603"/>
      <c r="I646" s="479"/>
      <c r="DP646" s="604"/>
      <c r="DQ646" s="604"/>
      <c r="DR646" s="604"/>
      <c r="DS646" s="604"/>
      <c r="DT646" s="604"/>
      <c r="DU646" s="604"/>
      <c r="DV646" s="604"/>
      <c r="DW646" s="604"/>
      <c r="DX646" s="604"/>
      <c r="DY646" s="604"/>
      <c r="DZ646" s="604"/>
      <c r="EA646" s="604"/>
      <c r="EB646" s="604"/>
      <c r="EC646" s="604"/>
      <c r="ED646" s="604"/>
      <c r="EE646" s="604"/>
      <c r="EF646" s="604"/>
      <c r="EG646" s="604"/>
      <c r="EH646" s="604"/>
      <c r="EI646" s="604"/>
      <c r="EJ646" s="604"/>
      <c r="EK646" s="604"/>
      <c r="EL646" s="604"/>
      <c r="EM646" s="604"/>
      <c r="EN646" s="604"/>
      <c r="EO646" s="15"/>
      <c r="EP646" s="15"/>
      <c r="EQ646" s="15"/>
      <c r="ER646" s="15"/>
      <c r="ES646" s="15"/>
      <c r="ET646" s="15"/>
      <c r="EU646" s="15"/>
      <c r="EV646" s="604"/>
      <c r="FR646" s="5"/>
    </row>
    <row r="647">
      <c r="A647" s="603"/>
      <c r="B647" s="603"/>
      <c r="I647" s="479"/>
      <c r="DP647" s="604"/>
      <c r="DQ647" s="604"/>
      <c r="DR647" s="604"/>
      <c r="DS647" s="604"/>
      <c r="DT647" s="604"/>
      <c r="DU647" s="604"/>
      <c r="DV647" s="604"/>
      <c r="DW647" s="604"/>
      <c r="DX647" s="604"/>
      <c r="DY647" s="604"/>
      <c r="DZ647" s="604"/>
      <c r="EA647" s="604"/>
      <c r="EB647" s="604"/>
      <c r="EC647" s="604"/>
      <c r="ED647" s="604"/>
      <c r="EE647" s="604"/>
      <c r="EF647" s="604"/>
      <c r="EG647" s="604"/>
      <c r="EH647" s="604"/>
      <c r="EI647" s="604"/>
      <c r="EJ647" s="604"/>
      <c r="EK647" s="604"/>
      <c r="EL647" s="604"/>
      <c r="EM647" s="604"/>
      <c r="EN647" s="604"/>
      <c r="EO647" s="15"/>
      <c r="EP647" s="15"/>
      <c r="EQ647" s="15"/>
      <c r="ER647" s="15"/>
      <c r="ES647" s="15"/>
      <c r="ET647" s="15"/>
      <c r="EU647" s="15"/>
      <c r="EV647" s="604"/>
      <c r="FR647" s="5"/>
    </row>
    <row r="648">
      <c r="A648" s="603"/>
      <c r="B648" s="603"/>
      <c r="I648" s="479"/>
      <c r="DP648" s="604"/>
      <c r="DQ648" s="604"/>
      <c r="DR648" s="604"/>
      <c r="DS648" s="604"/>
      <c r="DT648" s="604"/>
      <c r="DU648" s="604"/>
      <c r="DV648" s="604"/>
      <c r="DW648" s="604"/>
      <c r="DX648" s="604"/>
      <c r="DY648" s="604"/>
      <c r="DZ648" s="604"/>
      <c r="EA648" s="604"/>
      <c r="EB648" s="604"/>
      <c r="EC648" s="604"/>
      <c r="ED648" s="604"/>
      <c r="EE648" s="604"/>
      <c r="EF648" s="604"/>
      <c r="EG648" s="604"/>
      <c r="EH648" s="604"/>
      <c r="EI648" s="604"/>
      <c r="EJ648" s="604"/>
      <c r="EK648" s="604"/>
      <c r="EL648" s="604"/>
      <c r="EM648" s="604"/>
      <c r="EN648" s="604"/>
      <c r="EO648" s="15"/>
      <c r="EP648" s="15"/>
      <c r="EQ648" s="15"/>
      <c r="ER648" s="15"/>
      <c r="ES648" s="15"/>
      <c r="ET648" s="15"/>
      <c r="EU648" s="15"/>
      <c r="EV648" s="604"/>
      <c r="FR648" s="5"/>
    </row>
    <row r="649">
      <c r="A649" s="603"/>
      <c r="B649" s="603"/>
      <c r="I649" s="479"/>
      <c r="DP649" s="604"/>
      <c r="DQ649" s="604"/>
      <c r="DR649" s="604"/>
      <c r="DS649" s="604"/>
      <c r="DT649" s="604"/>
      <c r="DU649" s="604"/>
      <c r="DV649" s="604"/>
      <c r="DW649" s="604"/>
      <c r="DX649" s="604"/>
      <c r="DY649" s="604"/>
      <c r="DZ649" s="604"/>
      <c r="EA649" s="604"/>
      <c r="EB649" s="604"/>
      <c r="EC649" s="604"/>
      <c r="ED649" s="604"/>
      <c r="EE649" s="604"/>
      <c r="EF649" s="604"/>
      <c r="EG649" s="604"/>
      <c r="EH649" s="604"/>
      <c r="EI649" s="604"/>
      <c r="EJ649" s="604"/>
      <c r="EK649" s="604"/>
      <c r="EL649" s="604"/>
      <c r="EM649" s="604"/>
      <c r="EN649" s="604"/>
      <c r="EO649" s="15"/>
      <c r="EP649" s="15"/>
      <c r="EQ649" s="15"/>
      <c r="ER649" s="15"/>
      <c r="ES649" s="15"/>
      <c r="ET649" s="15"/>
      <c r="EU649" s="15"/>
      <c r="EV649" s="604"/>
      <c r="FR649" s="5"/>
    </row>
    <row r="650">
      <c r="A650" s="603"/>
      <c r="B650" s="603"/>
      <c r="I650" s="479"/>
      <c r="DP650" s="604"/>
      <c r="DQ650" s="604"/>
      <c r="DR650" s="604"/>
      <c r="DS650" s="604"/>
      <c r="DT650" s="604"/>
      <c r="DU650" s="604"/>
      <c r="DV650" s="604"/>
      <c r="DW650" s="604"/>
      <c r="DX650" s="604"/>
      <c r="DY650" s="604"/>
      <c r="DZ650" s="604"/>
      <c r="EA650" s="604"/>
      <c r="EB650" s="604"/>
      <c r="EC650" s="604"/>
      <c r="ED650" s="604"/>
      <c r="EE650" s="604"/>
      <c r="EF650" s="604"/>
      <c r="EG650" s="604"/>
      <c r="EH650" s="604"/>
      <c r="EI650" s="604"/>
      <c r="EJ650" s="604"/>
      <c r="EK650" s="604"/>
      <c r="EL650" s="604"/>
      <c r="EM650" s="604"/>
      <c r="EN650" s="604"/>
      <c r="EO650" s="15"/>
      <c r="EP650" s="15"/>
      <c r="EQ650" s="15"/>
      <c r="ER650" s="15"/>
      <c r="ES650" s="15"/>
      <c r="ET650" s="15"/>
      <c r="EU650" s="15"/>
      <c r="EV650" s="604"/>
      <c r="FR650" s="5"/>
    </row>
    <row r="651">
      <c r="A651" s="603"/>
      <c r="B651" s="603"/>
      <c r="I651" s="479"/>
      <c r="DP651" s="604"/>
      <c r="DQ651" s="604"/>
      <c r="DR651" s="604"/>
      <c r="DS651" s="604"/>
      <c r="DT651" s="604"/>
      <c r="DU651" s="604"/>
      <c r="DV651" s="604"/>
      <c r="DW651" s="604"/>
      <c r="DX651" s="604"/>
      <c r="DY651" s="604"/>
      <c r="DZ651" s="604"/>
      <c r="EA651" s="604"/>
      <c r="EB651" s="604"/>
      <c r="EC651" s="604"/>
      <c r="ED651" s="604"/>
      <c r="EE651" s="604"/>
      <c r="EF651" s="604"/>
      <c r="EG651" s="604"/>
      <c r="EH651" s="604"/>
      <c r="EI651" s="604"/>
      <c r="EJ651" s="604"/>
      <c r="EK651" s="604"/>
      <c r="EL651" s="604"/>
      <c r="EM651" s="604"/>
      <c r="EN651" s="604"/>
      <c r="EO651" s="15"/>
      <c r="EP651" s="15"/>
      <c r="EQ651" s="15"/>
      <c r="ER651" s="15"/>
      <c r="ES651" s="15"/>
      <c r="ET651" s="15"/>
      <c r="EU651" s="15"/>
      <c r="EV651" s="604"/>
      <c r="FR651" s="5"/>
    </row>
    <row r="652">
      <c r="A652" s="603"/>
      <c r="B652" s="603"/>
      <c r="I652" s="479"/>
      <c r="DP652" s="604"/>
      <c r="DQ652" s="604"/>
      <c r="DR652" s="604"/>
      <c r="DS652" s="604"/>
      <c r="DT652" s="604"/>
      <c r="DU652" s="604"/>
      <c r="DV652" s="604"/>
      <c r="DW652" s="604"/>
      <c r="DX652" s="604"/>
      <c r="DY652" s="604"/>
      <c r="DZ652" s="604"/>
      <c r="EA652" s="604"/>
      <c r="EB652" s="604"/>
      <c r="EC652" s="604"/>
      <c r="ED652" s="604"/>
      <c r="EE652" s="604"/>
      <c r="EF652" s="604"/>
      <c r="EG652" s="604"/>
      <c r="EH652" s="604"/>
      <c r="EI652" s="604"/>
      <c r="EJ652" s="604"/>
      <c r="EK652" s="604"/>
      <c r="EL652" s="604"/>
      <c r="EM652" s="604"/>
      <c r="EN652" s="604"/>
      <c r="EO652" s="15"/>
      <c r="EP652" s="15"/>
      <c r="EQ652" s="15"/>
      <c r="ER652" s="15"/>
      <c r="ES652" s="15"/>
      <c r="ET652" s="15"/>
      <c r="EU652" s="15"/>
      <c r="EV652" s="604"/>
      <c r="FR652" s="5"/>
    </row>
    <row r="653">
      <c r="A653" s="603"/>
      <c r="B653" s="603"/>
      <c r="I653" s="479"/>
      <c r="DP653" s="604"/>
      <c r="DQ653" s="604"/>
      <c r="DR653" s="604"/>
      <c r="DS653" s="604"/>
      <c r="DT653" s="604"/>
      <c r="DU653" s="604"/>
      <c r="DV653" s="604"/>
      <c r="DW653" s="604"/>
      <c r="DX653" s="604"/>
      <c r="DY653" s="604"/>
      <c r="DZ653" s="604"/>
      <c r="EA653" s="604"/>
      <c r="EB653" s="604"/>
      <c r="EC653" s="604"/>
      <c r="ED653" s="604"/>
      <c r="EE653" s="604"/>
      <c r="EF653" s="604"/>
      <c r="EG653" s="604"/>
      <c r="EH653" s="604"/>
      <c r="EI653" s="604"/>
      <c r="EJ653" s="604"/>
      <c r="EK653" s="604"/>
      <c r="EL653" s="604"/>
      <c r="EM653" s="604"/>
      <c r="EN653" s="604"/>
      <c r="EO653" s="15"/>
      <c r="EP653" s="15"/>
      <c r="EQ653" s="15"/>
      <c r="ER653" s="15"/>
      <c r="ES653" s="15"/>
      <c r="ET653" s="15"/>
      <c r="EU653" s="15"/>
      <c r="EV653" s="604"/>
      <c r="FR653" s="5"/>
    </row>
    <row r="654">
      <c r="A654" s="603"/>
      <c r="B654" s="603"/>
      <c r="I654" s="479"/>
      <c r="DP654" s="604"/>
      <c r="DQ654" s="604"/>
      <c r="DR654" s="604"/>
      <c r="DS654" s="604"/>
      <c r="DT654" s="604"/>
      <c r="DU654" s="604"/>
      <c r="DV654" s="604"/>
      <c r="DW654" s="604"/>
      <c r="DX654" s="604"/>
      <c r="DY654" s="604"/>
      <c r="DZ654" s="604"/>
      <c r="EA654" s="604"/>
      <c r="EB654" s="604"/>
      <c r="EC654" s="604"/>
      <c r="ED654" s="604"/>
      <c r="EE654" s="604"/>
      <c r="EF654" s="604"/>
      <c r="EG654" s="604"/>
      <c r="EH654" s="604"/>
      <c r="EI654" s="604"/>
      <c r="EJ654" s="604"/>
      <c r="EK654" s="604"/>
      <c r="EL654" s="604"/>
      <c r="EM654" s="604"/>
      <c r="EN654" s="604"/>
      <c r="EO654" s="15"/>
      <c r="EP654" s="15"/>
      <c r="EQ654" s="15"/>
      <c r="ER654" s="15"/>
      <c r="ES654" s="15"/>
      <c r="ET654" s="15"/>
      <c r="EU654" s="15"/>
      <c r="EV654" s="604"/>
      <c r="FR654" s="5"/>
    </row>
    <row r="655">
      <c r="A655" s="603"/>
      <c r="B655" s="603"/>
      <c r="I655" s="479"/>
      <c r="DP655" s="604"/>
      <c r="DQ655" s="604"/>
      <c r="DR655" s="604"/>
      <c r="DS655" s="604"/>
      <c r="DT655" s="604"/>
      <c r="DU655" s="604"/>
      <c r="DV655" s="604"/>
      <c r="DW655" s="604"/>
      <c r="DX655" s="604"/>
      <c r="DY655" s="604"/>
      <c r="DZ655" s="604"/>
      <c r="EA655" s="604"/>
      <c r="EB655" s="604"/>
      <c r="EC655" s="604"/>
      <c r="ED655" s="604"/>
      <c r="EE655" s="604"/>
      <c r="EF655" s="604"/>
      <c r="EG655" s="604"/>
      <c r="EH655" s="604"/>
      <c r="EI655" s="604"/>
      <c r="EJ655" s="604"/>
      <c r="EK655" s="604"/>
      <c r="EL655" s="604"/>
      <c r="EM655" s="604"/>
      <c r="EN655" s="604"/>
      <c r="EO655" s="15"/>
      <c r="EP655" s="15"/>
      <c r="EQ655" s="15"/>
      <c r="ER655" s="15"/>
      <c r="ES655" s="15"/>
      <c r="ET655" s="15"/>
      <c r="EU655" s="15"/>
      <c r="EV655" s="604"/>
      <c r="FR655" s="5"/>
    </row>
    <row r="656">
      <c r="A656" s="603"/>
      <c r="B656" s="603"/>
      <c r="I656" s="479"/>
      <c r="DP656" s="604"/>
      <c r="DQ656" s="604"/>
      <c r="DR656" s="604"/>
      <c r="DS656" s="604"/>
      <c r="DT656" s="604"/>
      <c r="DU656" s="604"/>
      <c r="DV656" s="604"/>
      <c r="DW656" s="604"/>
      <c r="DX656" s="604"/>
      <c r="DY656" s="604"/>
      <c r="DZ656" s="604"/>
      <c r="EA656" s="604"/>
      <c r="EB656" s="604"/>
      <c r="EC656" s="604"/>
      <c r="ED656" s="604"/>
      <c r="EE656" s="604"/>
      <c r="EF656" s="604"/>
      <c r="EG656" s="604"/>
      <c r="EH656" s="604"/>
      <c r="EI656" s="604"/>
      <c r="EJ656" s="604"/>
      <c r="EK656" s="604"/>
      <c r="EL656" s="604"/>
      <c r="EM656" s="604"/>
      <c r="EN656" s="604"/>
      <c r="EO656" s="15"/>
      <c r="EP656" s="15"/>
      <c r="EQ656" s="15"/>
      <c r="ER656" s="15"/>
      <c r="ES656" s="15"/>
      <c r="ET656" s="15"/>
      <c r="EU656" s="15"/>
      <c r="EV656" s="604"/>
      <c r="FR656" s="5"/>
    </row>
    <row r="657">
      <c r="A657" s="603"/>
      <c r="B657" s="603"/>
      <c r="I657" s="479"/>
      <c r="DP657" s="604"/>
      <c r="DQ657" s="604"/>
      <c r="DR657" s="604"/>
      <c r="DS657" s="604"/>
      <c r="DT657" s="604"/>
      <c r="DU657" s="604"/>
      <c r="DV657" s="604"/>
      <c r="DW657" s="604"/>
      <c r="DX657" s="604"/>
      <c r="DY657" s="604"/>
      <c r="DZ657" s="604"/>
      <c r="EA657" s="604"/>
      <c r="EB657" s="604"/>
      <c r="EC657" s="604"/>
      <c r="ED657" s="604"/>
      <c r="EE657" s="604"/>
      <c r="EF657" s="604"/>
      <c r="EG657" s="604"/>
      <c r="EH657" s="604"/>
      <c r="EI657" s="604"/>
      <c r="EJ657" s="604"/>
      <c r="EK657" s="604"/>
      <c r="EL657" s="604"/>
      <c r="EM657" s="604"/>
      <c r="EN657" s="604"/>
      <c r="EO657" s="15"/>
      <c r="EP657" s="15"/>
      <c r="EQ657" s="15"/>
      <c r="ER657" s="15"/>
      <c r="ES657" s="15"/>
      <c r="ET657" s="15"/>
      <c r="EU657" s="15"/>
      <c r="EV657" s="604"/>
      <c r="FR657" s="5"/>
    </row>
    <row r="658">
      <c r="A658" s="603"/>
      <c r="B658" s="603"/>
      <c r="I658" s="479"/>
      <c r="DP658" s="604"/>
      <c r="DQ658" s="604"/>
      <c r="DR658" s="604"/>
      <c r="DS658" s="604"/>
      <c r="DT658" s="604"/>
      <c r="DU658" s="604"/>
      <c r="DV658" s="604"/>
      <c r="DW658" s="604"/>
      <c r="DX658" s="604"/>
      <c r="DY658" s="604"/>
      <c r="DZ658" s="604"/>
      <c r="EA658" s="604"/>
      <c r="EB658" s="604"/>
      <c r="EC658" s="604"/>
      <c r="ED658" s="604"/>
      <c r="EE658" s="604"/>
      <c r="EF658" s="604"/>
      <c r="EG658" s="604"/>
      <c r="EH658" s="604"/>
      <c r="EI658" s="604"/>
      <c r="EJ658" s="604"/>
      <c r="EK658" s="604"/>
      <c r="EL658" s="604"/>
      <c r="EM658" s="604"/>
      <c r="EN658" s="604"/>
      <c r="EO658" s="15"/>
      <c r="EP658" s="15"/>
      <c r="EQ658" s="15"/>
      <c r="ER658" s="15"/>
      <c r="ES658" s="15"/>
      <c r="ET658" s="15"/>
      <c r="EU658" s="15"/>
      <c r="EV658" s="604"/>
      <c r="FR658" s="5"/>
    </row>
    <row r="659">
      <c r="A659" s="603"/>
      <c r="B659" s="603"/>
      <c r="I659" s="479"/>
      <c r="DP659" s="604"/>
      <c r="DQ659" s="604"/>
      <c r="DR659" s="604"/>
      <c r="DS659" s="604"/>
      <c r="DT659" s="604"/>
      <c r="DU659" s="604"/>
      <c r="DV659" s="604"/>
      <c r="DW659" s="604"/>
      <c r="DX659" s="604"/>
      <c r="DY659" s="604"/>
      <c r="DZ659" s="604"/>
      <c r="EA659" s="604"/>
      <c r="EB659" s="604"/>
      <c r="EC659" s="604"/>
      <c r="ED659" s="604"/>
      <c r="EE659" s="604"/>
      <c r="EF659" s="604"/>
      <c r="EG659" s="604"/>
      <c r="EH659" s="604"/>
      <c r="EI659" s="604"/>
      <c r="EJ659" s="604"/>
      <c r="EK659" s="604"/>
      <c r="EL659" s="604"/>
      <c r="EM659" s="604"/>
      <c r="EN659" s="604"/>
      <c r="EO659" s="15"/>
      <c r="EP659" s="15"/>
      <c r="EQ659" s="15"/>
      <c r="ER659" s="15"/>
      <c r="ES659" s="15"/>
      <c r="ET659" s="15"/>
      <c r="EU659" s="15"/>
      <c r="EV659" s="604"/>
      <c r="FR659" s="5"/>
    </row>
    <row r="660">
      <c r="A660" s="603"/>
      <c r="B660" s="603"/>
      <c r="I660" s="479"/>
      <c r="DP660" s="604"/>
      <c r="DQ660" s="604"/>
      <c r="DR660" s="604"/>
      <c r="DS660" s="604"/>
      <c r="DT660" s="604"/>
      <c r="DU660" s="604"/>
      <c r="DV660" s="604"/>
      <c r="DW660" s="604"/>
      <c r="DX660" s="604"/>
      <c r="DY660" s="604"/>
      <c r="DZ660" s="604"/>
      <c r="EA660" s="604"/>
      <c r="EB660" s="604"/>
      <c r="EC660" s="604"/>
      <c r="ED660" s="604"/>
      <c r="EE660" s="604"/>
      <c r="EF660" s="604"/>
      <c r="EG660" s="604"/>
      <c r="EH660" s="604"/>
      <c r="EI660" s="604"/>
      <c r="EJ660" s="604"/>
      <c r="EK660" s="604"/>
      <c r="EL660" s="604"/>
      <c r="EM660" s="604"/>
      <c r="EN660" s="604"/>
      <c r="EO660" s="15"/>
      <c r="EP660" s="15"/>
      <c r="EQ660" s="15"/>
      <c r="ER660" s="15"/>
      <c r="ES660" s="15"/>
      <c r="ET660" s="15"/>
      <c r="EU660" s="15"/>
      <c r="EV660" s="604"/>
      <c r="FR660" s="5"/>
    </row>
    <row r="661">
      <c r="A661" s="603"/>
      <c r="B661" s="603"/>
      <c r="I661" s="479"/>
      <c r="DP661" s="604"/>
      <c r="DQ661" s="604"/>
      <c r="DR661" s="604"/>
      <c r="DS661" s="604"/>
      <c r="DT661" s="604"/>
      <c r="DU661" s="604"/>
      <c r="DV661" s="604"/>
      <c r="DW661" s="604"/>
      <c r="DX661" s="604"/>
      <c r="DY661" s="604"/>
      <c r="DZ661" s="604"/>
      <c r="EA661" s="604"/>
      <c r="EB661" s="604"/>
      <c r="EC661" s="604"/>
      <c r="ED661" s="604"/>
      <c r="EE661" s="604"/>
      <c r="EF661" s="604"/>
      <c r="EG661" s="604"/>
      <c r="EH661" s="604"/>
      <c r="EI661" s="604"/>
      <c r="EJ661" s="604"/>
      <c r="EK661" s="604"/>
      <c r="EL661" s="604"/>
      <c r="EM661" s="604"/>
      <c r="EN661" s="604"/>
      <c r="EO661" s="15"/>
      <c r="EP661" s="15"/>
      <c r="EQ661" s="15"/>
      <c r="ER661" s="15"/>
      <c r="ES661" s="15"/>
      <c r="ET661" s="15"/>
      <c r="EU661" s="15"/>
      <c r="EV661" s="604"/>
      <c r="FR661" s="5"/>
    </row>
    <row r="662">
      <c r="A662" s="603"/>
      <c r="B662" s="603"/>
      <c r="I662" s="479"/>
      <c r="DP662" s="604"/>
      <c r="DQ662" s="604"/>
      <c r="DR662" s="604"/>
      <c r="DS662" s="604"/>
      <c r="DT662" s="604"/>
      <c r="DU662" s="604"/>
      <c r="DV662" s="604"/>
      <c r="DW662" s="604"/>
      <c r="DX662" s="604"/>
      <c r="DY662" s="604"/>
      <c r="DZ662" s="604"/>
      <c r="EA662" s="604"/>
      <c r="EB662" s="604"/>
      <c r="EC662" s="604"/>
      <c r="ED662" s="604"/>
      <c r="EE662" s="604"/>
      <c r="EF662" s="604"/>
      <c r="EG662" s="604"/>
      <c r="EH662" s="604"/>
      <c r="EI662" s="604"/>
      <c r="EJ662" s="604"/>
      <c r="EK662" s="604"/>
      <c r="EL662" s="604"/>
      <c r="EM662" s="604"/>
      <c r="EN662" s="604"/>
      <c r="EO662" s="15"/>
      <c r="EP662" s="15"/>
      <c r="EQ662" s="15"/>
      <c r="ER662" s="15"/>
      <c r="ES662" s="15"/>
      <c r="ET662" s="15"/>
      <c r="EU662" s="15"/>
      <c r="EV662" s="604"/>
      <c r="FR662" s="5"/>
    </row>
    <row r="663">
      <c r="A663" s="603"/>
      <c r="B663" s="603"/>
      <c r="I663" s="479"/>
      <c r="DP663" s="604"/>
      <c r="DQ663" s="604"/>
      <c r="DR663" s="604"/>
      <c r="DS663" s="604"/>
      <c r="DT663" s="604"/>
      <c r="DU663" s="604"/>
      <c r="DV663" s="604"/>
      <c r="DW663" s="604"/>
      <c r="DX663" s="604"/>
      <c r="DY663" s="604"/>
      <c r="DZ663" s="604"/>
      <c r="EA663" s="604"/>
      <c r="EB663" s="604"/>
      <c r="EC663" s="604"/>
      <c r="ED663" s="604"/>
      <c r="EE663" s="604"/>
      <c r="EF663" s="604"/>
      <c r="EG663" s="604"/>
      <c r="EH663" s="604"/>
      <c r="EI663" s="604"/>
      <c r="EJ663" s="604"/>
      <c r="EK663" s="604"/>
      <c r="EL663" s="604"/>
      <c r="EM663" s="604"/>
      <c r="EN663" s="604"/>
      <c r="EO663" s="15"/>
      <c r="EP663" s="15"/>
      <c r="EQ663" s="15"/>
      <c r="ER663" s="15"/>
      <c r="ES663" s="15"/>
      <c r="ET663" s="15"/>
      <c r="EU663" s="15"/>
      <c r="EV663" s="604"/>
      <c r="FR663" s="5"/>
    </row>
    <row r="664">
      <c r="A664" s="603"/>
      <c r="B664" s="603"/>
      <c r="I664" s="479"/>
      <c r="DP664" s="604"/>
      <c r="DQ664" s="604"/>
      <c r="DR664" s="604"/>
      <c r="DS664" s="604"/>
      <c r="DT664" s="604"/>
      <c r="DU664" s="604"/>
      <c r="DV664" s="604"/>
      <c r="DW664" s="604"/>
      <c r="DX664" s="604"/>
      <c r="DY664" s="604"/>
      <c r="DZ664" s="604"/>
      <c r="EA664" s="604"/>
      <c r="EB664" s="604"/>
      <c r="EC664" s="604"/>
      <c r="ED664" s="604"/>
      <c r="EE664" s="604"/>
      <c r="EF664" s="604"/>
      <c r="EG664" s="604"/>
      <c r="EH664" s="604"/>
      <c r="EI664" s="604"/>
      <c r="EJ664" s="604"/>
      <c r="EK664" s="604"/>
      <c r="EL664" s="604"/>
      <c r="EM664" s="604"/>
      <c r="EN664" s="604"/>
      <c r="EO664" s="15"/>
      <c r="EP664" s="15"/>
      <c r="EQ664" s="15"/>
      <c r="ER664" s="15"/>
      <c r="ES664" s="15"/>
      <c r="ET664" s="15"/>
      <c r="EU664" s="15"/>
      <c r="EV664" s="604"/>
      <c r="FR664" s="5"/>
    </row>
    <row r="665">
      <c r="A665" s="603"/>
      <c r="B665" s="603"/>
      <c r="I665" s="479"/>
      <c r="DP665" s="604"/>
      <c r="DQ665" s="604"/>
      <c r="DR665" s="604"/>
      <c r="DS665" s="604"/>
      <c r="DT665" s="604"/>
      <c r="DU665" s="604"/>
      <c r="DV665" s="604"/>
      <c r="DW665" s="604"/>
      <c r="DX665" s="604"/>
      <c r="DY665" s="604"/>
      <c r="DZ665" s="604"/>
      <c r="EA665" s="604"/>
      <c r="EB665" s="604"/>
      <c r="EC665" s="604"/>
      <c r="ED665" s="604"/>
      <c r="EE665" s="604"/>
      <c r="EF665" s="604"/>
      <c r="EG665" s="604"/>
      <c r="EH665" s="604"/>
      <c r="EI665" s="604"/>
      <c r="EJ665" s="604"/>
      <c r="EK665" s="604"/>
      <c r="EL665" s="604"/>
      <c r="EM665" s="604"/>
      <c r="EN665" s="604"/>
      <c r="EO665" s="15"/>
      <c r="EP665" s="15"/>
      <c r="EQ665" s="15"/>
      <c r="ER665" s="15"/>
      <c r="ES665" s="15"/>
      <c r="ET665" s="15"/>
      <c r="EU665" s="15"/>
      <c r="EV665" s="604"/>
      <c r="FR665" s="5"/>
    </row>
    <row r="666">
      <c r="A666" s="603"/>
      <c r="B666" s="603"/>
      <c r="I666" s="479"/>
      <c r="DP666" s="604"/>
      <c r="DQ666" s="604"/>
      <c r="DR666" s="604"/>
      <c r="DS666" s="604"/>
      <c r="DT666" s="604"/>
      <c r="DU666" s="604"/>
      <c r="DV666" s="604"/>
      <c r="DW666" s="604"/>
      <c r="DX666" s="604"/>
      <c r="DY666" s="604"/>
      <c r="DZ666" s="604"/>
      <c r="EA666" s="604"/>
      <c r="EB666" s="604"/>
      <c r="EC666" s="604"/>
      <c r="ED666" s="604"/>
      <c r="EE666" s="604"/>
      <c r="EF666" s="604"/>
      <c r="EG666" s="604"/>
      <c r="EH666" s="604"/>
      <c r="EI666" s="604"/>
      <c r="EJ666" s="604"/>
      <c r="EK666" s="604"/>
      <c r="EL666" s="604"/>
      <c r="EM666" s="604"/>
      <c r="EN666" s="604"/>
      <c r="EO666" s="15"/>
      <c r="EP666" s="15"/>
      <c r="EQ666" s="15"/>
      <c r="ER666" s="15"/>
      <c r="ES666" s="15"/>
      <c r="ET666" s="15"/>
      <c r="EU666" s="15"/>
      <c r="EV666" s="604"/>
      <c r="FR666" s="5"/>
    </row>
    <row r="667">
      <c r="A667" s="603"/>
      <c r="B667" s="603"/>
      <c r="I667" s="479"/>
      <c r="DP667" s="604"/>
      <c r="DQ667" s="604"/>
      <c r="DR667" s="604"/>
      <c r="DS667" s="604"/>
      <c r="DT667" s="604"/>
      <c r="DU667" s="604"/>
      <c r="DV667" s="604"/>
      <c r="DW667" s="604"/>
      <c r="DX667" s="604"/>
      <c r="DY667" s="604"/>
      <c r="DZ667" s="604"/>
      <c r="EA667" s="604"/>
      <c r="EB667" s="604"/>
      <c r="EC667" s="604"/>
      <c r="ED667" s="604"/>
      <c r="EE667" s="604"/>
      <c r="EF667" s="604"/>
      <c r="EG667" s="604"/>
      <c r="EH667" s="604"/>
      <c r="EI667" s="604"/>
      <c r="EJ667" s="604"/>
      <c r="EK667" s="604"/>
      <c r="EL667" s="604"/>
      <c r="EM667" s="604"/>
      <c r="EN667" s="604"/>
      <c r="EO667" s="15"/>
      <c r="EP667" s="15"/>
      <c r="EQ667" s="15"/>
      <c r="ER667" s="15"/>
      <c r="ES667" s="15"/>
      <c r="ET667" s="15"/>
      <c r="EU667" s="15"/>
      <c r="EV667" s="604"/>
      <c r="FR667" s="5"/>
    </row>
    <row r="668">
      <c r="A668" s="603"/>
      <c r="B668" s="603"/>
      <c r="I668" s="479"/>
      <c r="DP668" s="604"/>
      <c r="DQ668" s="604"/>
      <c r="DR668" s="604"/>
      <c r="DS668" s="604"/>
      <c r="DT668" s="604"/>
      <c r="DU668" s="604"/>
      <c r="DV668" s="604"/>
      <c r="DW668" s="604"/>
      <c r="DX668" s="604"/>
      <c r="DY668" s="604"/>
      <c r="DZ668" s="604"/>
      <c r="EA668" s="604"/>
      <c r="EB668" s="604"/>
      <c r="EC668" s="604"/>
      <c r="ED668" s="604"/>
      <c r="EE668" s="604"/>
      <c r="EF668" s="604"/>
      <c r="EG668" s="604"/>
      <c r="EH668" s="604"/>
      <c r="EI668" s="604"/>
      <c r="EJ668" s="604"/>
      <c r="EK668" s="604"/>
      <c r="EL668" s="604"/>
      <c r="EM668" s="604"/>
      <c r="EN668" s="604"/>
      <c r="EO668" s="15"/>
      <c r="EP668" s="15"/>
      <c r="EQ668" s="15"/>
      <c r="ER668" s="15"/>
      <c r="ES668" s="15"/>
      <c r="ET668" s="15"/>
      <c r="EU668" s="15"/>
      <c r="EV668" s="604"/>
      <c r="FR668" s="5"/>
    </row>
    <row r="669">
      <c r="A669" s="603"/>
      <c r="B669" s="603"/>
      <c r="I669" s="479"/>
      <c r="DP669" s="604"/>
      <c r="DQ669" s="604"/>
      <c r="DR669" s="604"/>
      <c r="DS669" s="604"/>
      <c r="DT669" s="604"/>
      <c r="DU669" s="604"/>
      <c r="DV669" s="604"/>
      <c r="DW669" s="604"/>
      <c r="DX669" s="604"/>
      <c r="DY669" s="604"/>
      <c r="DZ669" s="604"/>
      <c r="EA669" s="604"/>
      <c r="EB669" s="604"/>
      <c r="EC669" s="604"/>
      <c r="ED669" s="604"/>
      <c r="EE669" s="604"/>
      <c r="EF669" s="604"/>
      <c r="EG669" s="604"/>
      <c r="EH669" s="604"/>
      <c r="EI669" s="604"/>
      <c r="EJ669" s="604"/>
      <c r="EK669" s="604"/>
      <c r="EL669" s="604"/>
      <c r="EM669" s="604"/>
      <c r="EN669" s="604"/>
      <c r="EO669" s="15"/>
      <c r="EP669" s="15"/>
      <c r="EQ669" s="15"/>
      <c r="ER669" s="15"/>
      <c r="ES669" s="15"/>
      <c r="ET669" s="15"/>
      <c r="EU669" s="15"/>
      <c r="EV669" s="604"/>
      <c r="FR669" s="5"/>
    </row>
    <row r="670">
      <c r="A670" s="603"/>
      <c r="B670" s="603"/>
      <c r="I670" s="479"/>
      <c r="DP670" s="604"/>
      <c r="DQ670" s="604"/>
      <c r="DR670" s="604"/>
      <c r="DS670" s="604"/>
      <c r="DT670" s="604"/>
      <c r="DU670" s="604"/>
      <c r="DV670" s="604"/>
      <c r="DW670" s="604"/>
      <c r="DX670" s="604"/>
      <c r="DY670" s="604"/>
      <c r="DZ670" s="604"/>
      <c r="EA670" s="604"/>
      <c r="EB670" s="604"/>
      <c r="EC670" s="604"/>
      <c r="ED670" s="604"/>
      <c r="EE670" s="604"/>
      <c r="EF670" s="604"/>
      <c r="EG670" s="604"/>
      <c r="EH670" s="604"/>
      <c r="EI670" s="604"/>
      <c r="EJ670" s="604"/>
      <c r="EK670" s="604"/>
      <c r="EL670" s="604"/>
      <c r="EM670" s="604"/>
      <c r="EN670" s="604"/>
      <c r="EO670" s="15"/>
      <c r="EP670" s="15"/>
      <c r="EQ670" s="15"/>
      <c r="ER670" s="15"/>
      <c r="ES670" s="15"/>
      <c r="ET670" s="15"/>
      <c r="EU670" s="15"/>
      <c r="EV670" s="604"/>
      <c r="FR670" s="5"/>
    </row>
    <row r="671">
      <c r="A671" s="603"/>
      <c r="B671" s="603"/>
      <c r="I671" s="479"/>
      <c r="DP671" s="604"/>
      <c r="DQ671" s="604"/>
      <c r="DR671" s="604"/>
      <c r="DS671" s="604"/>
      <c r="DT671" s="604"/>
      <c r="DU671" s="604"/>
      <c r="DV671" s="604"/>
      <c r="DW671" s="604"/>
      <c r="DX671" s="604"/>
      <c r="DY671" s="604"/>
      <c r="DZ671" s="604"/>
      <c r="EA671" s="604"/>
      <c r="EB671" s="604"/>
      <c r="EC671" s="604"/>
      <c r="ED671" s="604"/>
      <c r="EE671" s="604"/>
      <c r="EF671" s="604"/>
      <c r="EG671" s="604"/>
      <c r="EH671" s="604"/>
      <c r="EI671" s="604"/>
      <c r="EJ671" s="604"/>
      <c r="EK671" s="604"/>
      <c r="EL671" s="604"/>
      <c r="EM671" s="604"/>
      <c r="EN671" s="604"/>
      <c r="EO671" s="15"/>
      <c r="EP671" s="15"/>
      <c r="EQ671" s="15"/>
      <c r="ER671" s="15"/>
      <c r="ES671" s="15"/>
      <c r="ET671" s="15"/>
      <c r="EU671" s="15"/>
      <c r="EV671" s="604"/>
      <c r="FR671" s="5"/>
    </row>
    <row r="672">
      <c r="A672" s="603"/>
      <c r="B672" s="603"/>
      <c r="I672" s="479"/>
      <c r="DP672" s="604"/>
      <c r="DQ672" s="604"/>
      <c r="DR672" s="604"/>
      <c r="DS672" s="604"/>
      <c r="DT672" s="604"/>
      <c r="DU672" s="604"/>
      <c r="DV672" s="604"/>
      <c r="DW672" s="604"/>
      <c r="DX672" s="604"/>
      <c r="DY672" s="604"/>
      <c r="DZ672" s="604"/>
      <c r="EA672" s="604"/>
      <c r="EB672" s="604"/>
      <c r="EC672" s="604"/>
      <c r="ED672" s="604"/>
      <c r="EE672" s="604"/>
      <c r="EF672" s="604"/>
      <c r="EG672" s="604"/>
      <c r="EH672" s="604"/>
      <c r="EI672" s="604"/>
      <c r="EJ672" s="604"/>
      <c r="EK672" s="604"/>
      <c r="EL672" s="604"/>
      <c r="EM672" s="604"/>
      <c r="EN672" s="604"/>
      <c r="EO672" s="15"/>
      <c r="EP672" s="15"/>
      <c r="EQ672" s="15"/>
      <c r="ER672" s="15"/>
      <c r="ES672" s="15"/>
      <c r="ET672" s="15"/>
      <c r="EU672" s="15"/>
      <c r="EV672" s="604"/>
      <c r="FR672" s="5"/>
    </row>
    <row r="673">
      <c r="A673" s="603"/>
      <c r="B673" s="603"/>
      <c r="I673" s="479"/>
      <c r="DP673" s="604"/>
      <c r="DQ673" s="604"/>
      <c r="DR673" s="604"/>
      <c r="DS673" s="604"/>
      <c r="DT673" s="604"/>
      <c r="DU673" s="604"/>
      <c r="DV673" s="604"/>
      <c r="DW673" s="604"/>
      <c r="DX673" s="604"/>
      <c r="DY673" s="604"/>
      <c r="DZ673" s="604"/>
      <c r="EA673" s="604"/>
      <c r="EB673" s="604"/>
      <c r="EC673" s="604"/>
      <c r="ED673" s="604"/>
      <c r="EE673" s="604"/>
      <c r="EF673" s="604"/>
      <c r="EG673" s="604"/>
      <c r="EH673" s="604"/>
      <c r="EI673" s="604"/>
      <c r="EJ673" s="604"/>
      <c r="EK673" s="604"/>
      <c r="EL673" s="604"/>
      <c r="EM673" s="604"/>
      <c r="EN673" s="604"/>
      <c r="EO673" s="15"/>
      <c r="EP673" s="15"/>
      <c r="EQ673" s="15"/>
      <c r="ER673" s="15"/>
      <c r="ES673" s="15"/>
      <c r="ET673" s="15"/>
      <c r="EU673" s="15"/>
      <c r="EV673" s="604"/>
      <c r="FR673" s="5"/>
    </row>
    <row r="674">
      <c r="A674" s="603"/>
      <c r="B674" s="603"/>
      <c r="I674" s="479"/>
      <c r="DP674" s="604"/>
      <c r="DQ674" s="604"/>
      <c r="DR674" s="604"/>
      <c r="DS674" s="604"/>
      <c r="DT674" s="604"/>
      <c r="DU674" s="604"/>
      <c r="DV674" s="604"/>
      <c r="DW674" s="604"/>
      <c r="DX674" s="604"/>
      <c r="DY674" s="604"/>
      <c r="DZ674" s="604"/>
      <c r="EA674" s="604"/>
      <c r="EB674" s="604"/>
      <c r="EC674" s="604"/>
      <c r="ED674" s="604"/>
      <c r="EE674" s="604"/>
      <c r="EF674" s="604"/>
      <c r="EG674" s="604"/>
      <c r="EH674" s="604"/>
      <c r="EI674" s="604"/>
      <c r="EJ674" s="604"/>
      <c r="EK674" s="604"/>
      <c r="EL674" s="604"/>
      <c r="EM674" s="604"/>
      <c r="EN674" s="604"/>
      <c r="EO674" s="15"/>
      <c r="EP674" s="15"/>
      <c r="EQ674" s="15"/>
      <c r="ER674" s="15"/>
      <c r="ES674" s="15"/>
      <c r="ET674" s="15"/>
      <c r="EU674" s="15"/>
      <c r="EV674" s="604"/>
      <c r="FR674" s="5"/>
    </row>
    <row r="675">
      <c r="A675" s="603"/>
      <c r="B675" s="603"/>
      <c r="I675" s="479"/>
      <c r="DP675" s="604"/>
      <c r="DQ675" s="604"/>
      <c r="DR675" s="604"/>
      <c r="DS675" s="604"/>
      <c r="DT675" s="604"/>
      <c r="DU675" s="604"/>
      <c r="DV675" s="604"/>
      <c r="DW675" s="604"/>
      <c r="DX675" s="604"/>
      <c r="DY675" s="604"/>
      <c r="DZ675" s="604"/>
      <c r="EA675" s="604"/>
      <c r="EB675" s="604"/>
      <c r="EC675" s="604"/>
      <c r="ED675" s="604"/>
      <c r="EE675" s="604"/>
      <c r="EF675" s="604"/>
      <c r="EG675" s="604"/>
      <c r="EH675" s="604"/>
      <c r="EI675" s="604"/>
      <c r="EJ675" s="604"/>
      <c r="EK675" s="604"/>
      <c r="EL675" s="604"/>
      <c r="EM675" s="604"/>
      <c r="EN675" s="604"/>
      <c r="EO675" s="15"/>
      <c r="EP675" s="15"/>
      <c r="EQ675" s="15"/>
      <c r="ER675" s="15"/>
      <c r="ES675" s="15"/>
      <c r="ET675" s="15"/>
      <c r="EU675" s="15"/>
      <c r="EV675" s="604"/>
      <c r="FR675" s="5"/>
    </row>
    <row r="676">
      <c r="A676" s="603"/>
      <c r="B676" s="603"/>
      <c r="I676" s="479"/>
      <c r="DP676" s="604"/>
      <c r="DQ676" s="604"/>
      <c r="DR676" s="604"/>
      <c r="DS676" s="604"/>
      <c r="DT676" s="604"/>
      <c r="DU676" s="604"/>
      <c r="DV676" s="604"/>
      <c r="DW676" s="604"/>
      <c r="DX676" s="604"/>
      <c r="DY676" s="604"/>
      <c r="DZ676" s="604"/>
      <c r="EA676" s="604"/>
      <c r="EB676" s="604"/>
      <c r="EC676" s="604"/>
      <c r="ED676" s="604"/>
      <c r="EE676" s="604"/>
      <c r="EF676" s="604"/>
      <c r="EG676" s="604"/>
      <c r="EH676" s="604"/>
      <c r="EI676" s="604"/>
      <c r="EJ676" s="604"/>
      <c r="EK676" s="604"/>
      <c r="EL676" s="604"/>
      <c r="EM676" s="604"/>
      <c r="EN676" s="604"/>
      <c r="EO676" s="15"/>
      <c r="EP676" s="15"/>
      <c r="EQ676" s="15"/>
      <c r="ER676" s="15"/>
      <c r="ES676" s="15"/>
      <c r="ET676" s="15"/>
      <c r="EU676" s="15"/>
      <c r="EV676" s="604"/>
      <c r="FR676" s="5"/>
    </row>
    <row r="677">
      <c r="A677" s="603"/>
      <c r="B677" s="603"/>
      <c r="I677" s="479"/>
      <c r="DP677" s="604"/>
      <c r="DQ677" s="604"/>
      <c r="DR677" s="604"/>
      <c r="DS677" s="604"/>
      <c r="DT677" s="604"/>
      <c r="DU677" s="604"/>
      <c r="DV677" s="604"/>
      <c r="DW677" s="604"/>
      <c r="DX677" s="604"/>
      <c r="DY677" s="604"/>
      <c r="DZ677" s="604"/>
      <c r="EA677" s="604"/>
      <c r="EB677" s="604"/>
      <c r="EC677" s="604"/>
      <c r="ED677" s="604"/>
      <c r="EE677" s="604"/>
      <c r="EF677" s="604"/>
      <c r="EG677" s="604"/>
      <c r="EH677" s="604"/>
      <c r="EI677" s="604"/>
      <c r="EJ677" s="604"/>
      <c r="EK677" s="604"/>
      <c r="EL677" s="604"/>
      <c r="EM677" s="604"/>
      <c r="EN677" s="604"/>
      <c r="EO677" s="15"/>
      <c r="EP677" s="15"/>
      <c r="EQ677" s="15"/>
      <c r="ER677" s="15"/>
      <c r="ES677" s="15"/>
      <c r="ET677" s="15"/>
      <c r="EU677" s="15"/>
      <c r="EV677" s="604"/>
      <c r="FR677" s="5"/>
    </row>
    <row r="678">
      <c r="A678" s="603"/>
      <c r="B678" s="603"/>
      <c r="I678" s="479"/>
      <c r="DP678" s="604"/>
      <c r="DQ678" s="604"/>
      <c r="DR678" s="604"/>
      <c r="DS678" s="604"/>
      <c r="DT678" s="604"/>
      <c r="DU678" s="604"/>
      <c r="DV678" s="604"/>
      <c r="DW678" s="604"/>
      <c r="DX678" s="604"/>
      <c r="DY678" s="604"/>
      <c r="DZ678" s="604"/>
      <c r="EA678" s="604"/>
      <c r="EB678" s="604"/>
      <c r="EC678" s="604"/>
      <c r="ED678" s="604"/>
      <c r="EE678" s="604"/>
      <c r="EF678" s="604"/>
      <c r="EG678" s="604"/>
      <c r="EH678" s="604"/>
      <c r="EI678" s="604"/>
      <c r="EJ678" s="604"/>
      <c r="EK678" s="604"/>
      <c r="EL678" s="604"/>
      <c r="EM678" s="604"/>
      <c r="EN678" s="604"/>
      <c r="EO678" s="15"/>
      <c r="EP678" s="15"/>
      <c r="EQ678" s="15"/>
      <c r="ER678" s="15"/>
      <c r="ES678" s="15"/>
      <c r="ET678" s="15"/>
      <c r="EU678" s="15"/>
      <c r="EV678" s="604"/>
      <c r="FR678" s="5"/>
    </row>
    <row r="679">
      <c r="A679" s="603"/>
      <c r="B679" s="603"/>
      <c r="I679" s="479"/>
      <c r="DP679" s="604"/>
      <c r="DQ679" s="604"/>
      <c r="DR679" s="604"/>
      <c r="DS679" s="604"/>
      <c r="DT679" s="604"/>
      <c r="DU679" s="604"/>
      <c r="DV679" s="604"/>
      <c r="DW679" s="604"/>
      <c r="DX679" s="604"/>
      <c r="DY679" s="604"/>
      <c r="DZ679" s="604"/>
      <c r="EA679" s="604"/>
      <c r="EB679" s="604"/>
      <c r="EC679" s="604"/>
      <c r="ED679" s="604"/>
      <c r="EE679" s="604"/>
      <c r="EF679" s="604"/>
      <c r="EG679" s="604"/>
      <c r="EH679" s="604"/>
      <c r="EI679" s="604"/>
      <c r="EJ679" s="604"/>
      <c r="EK679" s="604"/>
      <c r="EL679" s="604"/>
      <c r="EM679" s="604"/>
      <c r="EN679" s="604"/>
      <c r="EO679" s="15"/>
      <c r="EP679" s="15"/>
      <c r="EQ679" s="15"/>
      <c r="ER679" s="15"/>
      <c r="ES679" s="15"/>
      <c r="ET679" s="15"/>
      <c r="EU679" s="15"/>
      <c r="EV679" s="604"/>
      <c r="FR679" s="5"/>
    </row>
    <row r="680">
      <c r="A680" s="603"/>
      <c r="B680" s="603"/>
      <c r="I680" s="479"/>
      <c r="DP680" s="604"/>
      <c r="DQ680" s="604"/>
      <c r="DR680" s="604"/>
      <c r="DS680" s="604"/>
      <c r="DT680" s="604"/>
      <c r="DU680" s="604"/>
      <c r="DV680" s="604"/>
      <c r="DW680" s="604"/>
      <c r="DX680" s="604"/>
      <c r="DY680" s="604"/>
      <c r="DZ680" s="604"/>
      <c r="EA680" s="604"/>
      <c r="EB680" s="604"/>
      <c r="EC680" s="604"/>
      <c r="ED680" s="604"/>
      <c r="EE680" s="604"/>
      <c r="EF680" s="604"/>
      <c r="EG680" s="604"/>
      <c r="EH680" s="604"/>
      <c r="EI680" s="604"/>
      <c r="EJ680" s="604"/>
      <c r="EK680" s="604"/>
      <c r="EL680" s="604"/>
      <c r="EM680" s="604"/>
      <c r="EN680" s="604"/>
      <c r="EO680" s="15"/>
      <c r="EP680" s="15"/>
      <c r="EQ680" s="15"/>
      <c r="ER680" s="15"/>
      <c r="ES680" s="15"/>
      <c r="ET680" s="15"/>
      <c r="EU680" s="15"/>
      <c r="EV680" s="604"/>
      <c r="FR680" s="5"/>
    </row>
    <row r="681">
      <c r="A681" s="603"/>
      <c r="B681" s="603"/>
      <c r="I681" s="479"/>
      <c r="DP681" s="604"/>
      <c r="DQ681" s="604"/>
      <c r="DR681" s="604"/>
      <c r="DS681" s="604"/>
      <c r="DT681" s="604"/>
      <c r="DU681" s="604"/>
      <c r="DV681" s="604"/>
      <c r="DW681" s="604"/>
      <c r="DX681" s="604"/>
      <c r="DY681" s="604"/>
      <c r="DZ681" s="604"/>
      <c r="EA681" s="604"/>
      <c r="EB681" s="604"/>
      <c r="EC681" s="604"/>
      <c r="ED681" s="604"/>
      <c r="EE681" s="604"/>
      <c r="EF681" s="604"/>
      <c r="EG681" s="604"/>
      <c r="EH681" s="604"/>
      <c r="EI681" s="604"/>
      <c r="EJ681" s="604"/>
      <c r="EK681" s="604"/>
      <c r="EL681" s="604"/>
      <c r="EM681" s="604"/>
      <c r="EN681" s="604"/>
      <c r="EO681" s="15"/>
      <c r="EP681" s="15"/>
      <c r="EQ681" s="15"/>
      <c r="ER681" s="15"/>
      <c r="ES681" s="15"/>
      <c r="ET681" s="15"/>
      <c r="EU681" s="15"/>
      <c r="EV681" s="604"/>
      <c r="FR681" s="5"/>
    </row>
    <row r="682">
      <c r="A682" s="603"/>
      <c r="B682" s="603"/>
      <c r="I682" s="479"/>
      <c r="DP682" s="604"/>
      <c r="DQ682" s="604"/>
      <c r="DR682" s="604"/>
      <c r="DS682" s="604"/>
      <c r="DT682" s="604"/>
      <c r="DU682" s="604"/>
      <c r="DV682" s="604"/>
      <c r="DW682" s="604"/>
      <c r="DX682" s="604"/>
      <c r="DY682" s="604"/>
      <c r="DZ682" s="604"/>
      <c r="EA682" s="604"/>
      <c r="EB682" s="604"/>
      <c r="EC682" s="604"/>
      <c r="ED682" s="604"/>
      <c r="EE682" s="604"/>
      <c r="EF682" s="604"/>
      <c r="EG682" s="604"/>
      <c r="EH682" s="604"/>
      <c r="EI682" s="604"/>
      <c r="EJ682" s="604"/>
      <c r="EK682" s="604"/>
      <c r="EL682" s="604"/>
      <c r="EM682" s="604"/>
      <c r="EN682" s="604"/>
      <c r="EO682" s="15"/>
      <c r="EP682" s="15"/>
      <c r="EQ682" s="15"/>
      <c r="ER682" s="15"/>
      <c r="ES682" s="15"/>
      <c r="ET682" s="15"/>
      <c r="EU682" s="15"/>
      <c r="EV682" s="604"/>
      <c r="FR682" s="5"/>
    </row>
    <row r="683">
      <c r="A683" s="603"/>
      <c r="B683" s="603"/>
      <c r="I683" s="479"/>
      <c r="DP683" s="604"/>
      <c r="DQ683" s="604"/>
      <c r="DR683" s="604"/>
      <c r="DS683" s="604"/>
      <c r="DT683" s="604"/>
      <c r="DU683" s="604"/>
      <c r="DV683" s="604"/>
      <c r="DW683" s="604"/>
      <c r="DX683" s="604"/>
      <c r="DY683" s="604"/>
      <c r="DZ683" s="604"/>
      <c r="EA683" s="604"/>
      <c r="EB683" s="604"/>
      <c r="EC683" s="604"/>
      <c r="ED683" s="604"/>
      <c r="EE683" s="604"/>
      <c r="EF683" s="604"/>
      <c r="EG683" s="604"/>
      <c r="EH683" s="604"/>
      <c r="EI683" s="604"/>
      <c r="EJ683" s="604"/>
      <c r="EK683" s="604"/>
      <c r="EL683" s="604"/>
      <c r="EM683" s="604"/>
      <c r="EN683" s="604"/>
      <c r="EO683" s="15"/>
      <c r="EP683" s="15"/>
      <c r="EQ683" s="15"/>
      <c r="ER683" s="15"/>
      <c r="ES683" s="15"/>
      <c r="ET683" s="15"/>
      <c r="EU683" s="15"/>
      <c r="EV683" s="604"/>
      <c r="FR683" s="5"/>
    </row>
    <row r="684">
      <c r="A684" s="603"/>
      <c r="B684" s="603"/>
      <c r="I684" s="479"/>
      <c r="DP684" s="604"/>
      <c r="DQ684" s="604"/>
      <c r="DR684" s="604"/>
      <c r="DS684" s="604"/>
      <c r="DT684" s="604"/>
      <c r="DU684" s="604"/>
      <c r="DV684" s="604"/>
      <c r="DW684" s="604"/>
      <c r="DX684" s="604"/>
      <c r="DY684" s="604"/>
      <c r="DZ684" s="604"/>
      <c r="EA684" s="604"/>
      <c r="EB684" s="604"/>
      <c r="EC684" s="604"/>
      <c r="ED684" s="604"/>
      <c r="EE684" s="604"/>
      <c r="EF684" s="604"/>
      <c r="EG684" s="604"/>
      <c r="EH684" s="604"/>
      <c r="EI684" s="604"/>
      <c r="EJ684" s="604"/>
      <c r="EK684" s="604"/>
      <c r="EL684" s="604"/>
      <c r="EM684" s="604"/>
      <c r="EN684" s="604"/>
      <c r="EO684" s="15"/>
      <c r="EP684" s="15"/>
      <c r="EQ684" s="15"/>
      <c r="ER684" s="15"/>
      <c r="ES684" s="15"/>
      <c r="ET684" s="15"/>
      <c r="EU684" s="15"/>
      <c r="EV684" s="604"/>
      <c r="FR684" s="5"/>
    </row>
    <row r="685">
      <c r="A685" s="603"/>
      <c r="B685" s="603"/>
      <c r="I685" s="479"/>
      <c r="DP685" s="604"/>
      <c r="DQ685" s="604"/>
      <c r="DR685" s="604"/>
      <c r="DS685" s="604"/>
      <c r="DT685" s="604"/>
      <c r="DU685" s="604"/>
      <c r="DV685" s="604"/>
      <c r="DW685" s="604"/>
      <c r="DX685" s="604"/>
      <c r="DY685" s="604"/>
      <c r="DZ685" s="604"/>
      <c r="EA685" s="604"/>
      <c r="EB685" s="604"/>
      <c r="EC685" s="604"/>
      <c r="ED685" s="604"/>
      <c r="EE685" s="604"/>
      <c r="EF685" s="604"/>
      <c r="EG685" s="604"/>
      <c r="EH685" s="604"/>
      <c r="EI685" s="604"/>
      <c r="EJ685" s="604"/>
      <c r="EK685" s="604"/>
      <c r="EL685" s="604"/>
      <c r="EM685" s="604"/>
      <c r="EN685" s="604"/>
      <c r="EO685" s="15"/>
      <c r="EP685" s="15"/>
      <c r="EQ685" s="15"/>
      <c r="ER685" s="15"/>
      <c r="ES685" s="15"/>
      <c r="ET685" s="15"/>
      <c r="EU685" s="15"/>
      <c r="EV685" s="604"/>
      <c r="FR685" s="5"/>
    </row>
    <row r="686">
      <c r="A686" s="603"/>
      <c r="B686" s="603"/>
      <c r="I686" s="479"/>
      <c r="DP686" s="604"/>
      <c r="DQ686" s="604"/>
      <c r="DR686" s="604"/>
      <c r="DS686" s="604"/>
      <c r="DT686" s="604"/>
      <c r="DU686" s="604"/>
      <c r="DV686" s="604"/>
      <c r="DW686" s="604"/>
      <c r="DX686" s="604"/>
      <c r="DY686" s="604"/>
      <c r="DZ686" s="604"/>
      <c r="EA686" s="604"/>
      <c r="EB686" s="604"/>
      <c r="EC686" s="604"/>
      <c r="ED686" s="604"/>
      <c r="EE686" s="604"/>
      <c r="EF686" s="604"/>
      <c r="EG686" s="604"/>
      <c r="EH686" s="604"/>
      <c r="EI686" s="604"/>
      <c r="EJ686" s="604"/>
      <c r="EK686" s="604"/>
      <c r="EL686" s="604"/>
      <c r="EM686" s="604"/>
      <c r="EN686" s="604"/>
      <c r="EO686" s="15"/>
      <c r="EP686" s="15"/>
      <c r="EQ686" s="15"/>
      <c r="ER686" s="15"/>
      <c r="ES686" s="15"/>
      <c r="ET686" s="15"/>
      <c r="EU686" s="15"/>
      <c r="EV686" s="604"/>
      <c r="FR686" s="5"/>
    </row>
    <row r="687">
      <c r="A687" s="603"/>
      <c r="B687" s="603"/>
      <c r="I687" s="479"/>
      <c r="DP687" s="604"/>
      <c r="DQ687" s="604"/>
      <c r="DR687" s="604"/>
      <c r="DS687" s="604"/>
      <c r="DT687" s="604"/>
      <c r="DU687" s="604"/>
      <c r="DV687" s="604"/>
      <c r="DW687" s="604"/>
      <c r="DX687" s="604"/>
      <c r="DY687" s="604"/>
      <c r="DZ687" s="604"/>
      <c r="EA687" s="604"/>
      <c r="EB687" s="604"/>
      <c r="EC687" s="604"/>
      <c r="ED687" s="604"/>
      <c r="EE687" s="604"/>
      <c r="EF687" s="604"/>
      <c r="EG687" s="604"/>
      <c r="EH687" s="604"/>
      <c r="EI687" s="604"/>
      <c r="EJ687" s="604"/>
      <c r="EK687" s="604"/>
      <c r="EL687" s="604"/>
      <c r="EM687" s="604"/>
      <c r="EN687" s="604"/>
      <c r="EO687" s="15"/>
      <c r="EP687" s="15"/>
      <c r="EQ687" s="15"/>
      <c r="ER687" s="15"/>
      <c r="ES687" s="15"/>
      <c r="ET687" s="15"/>
      <c r="EU687" s="15"/>
      <c r="EV687" s="604"/>
      <c r="FR687" s="5"/>
    </row>
    <row r="688">
      <c r="A688" s="603"/>
      <c r="B688" s="603"/>
      <c r="I688" s="479"/>
      <c r="DP688" s="604"/>
      <c r="DQ688" s="604"/>
      <c r="DR688" s="604"/>
      <c r="DS688" s="604"/>
      <c r="DT688" s="604"/>
      <c r="DU688" s="604"/>
      <c r="DV688" s="604"/>
      <c r="DW688" s="604"/>
      <c r="DX688" s="604"/>
      <c r="DY688" s="604"/>
      <c r="DZ688" s="604"/>
      <c r="EA688" s="604"/>
      <c r="EB688" s="604"/>
      <c r="EC688" s="604"/>
      <c r="ED688" s="604"/>
      <c r="EE688" s="604"/>
      <c r="EF688" s="604"/>
      <c r="EG688" s="604"/>
      <c r="EH688" s="604"/>
      <c r="EI688" s="604"/>
      <c r="EJ688" s="604"/>
      <c r="EK688" s="604"/>
      <c r="EL688" s="604"/>
      <c r="EM688" s="604"/>
      <c r="EN688" s="604"/>
      <c r="EO688" s="15"/>
      <c r="EP688" s="15"/>
      <c r="EQ688" s="15"/>
      <c r="ER688" s="15"/>
      <c r="ES688" s="15"/>
      <c r="ET688" s="15"/>
      <c r="EU688" s="15"/>
      <c r="EV688" s="604"/>
      <c r="FR688" s="5"/>
    </row>
    <row r="689">
      <c r="A689" s="603"/>
      <c r="B689" s="603"/>
      <c r="I689" s="479"/>
      <c r="DP689" s="604"/>
      <c r="DQ689" s="604"/>
      <c r="DR689" s="604"/>
      <c r="DS689" s="604"/>
      <c r="DT689" s="604"/>
      <c r="DU689" s="604"/>
      <c r="DV689" s="604"/>
      <c r="DW689" s="604"/>
      <c r="DX689" s="604"/>
      <c r="DY689" s="604"/>
      <c r="DZ689" s="604"/>
      <c r="EA689" s="604"/>
      <c r="EB689" s="604"/>
      <c r="EC689" s="604"/>
      <c r="ED689" s="604"/>
      <c r="EE689" s="604"/>
      <c r="EF689" s="604"/>
      <c r="EG689" s="604"/>
      <c r="EH689" s="604"/>
      <c r="EI689" s="604"/>
      <c r="EJ689" s="604"/>
      <c r="EK689" s="604"/>
      <c r="EL689" s="604"/>
      <c r="EM689" s="604"/>
      <c r="EN689" s="604"/>
      <c r="EO689" s="15"/>
      <c r="EP689" s="15"/>
      <c r="EQ689" s="15"/>
      <c r="ER689" s="15"/>
      <c r="ES689" s="15"/>
      <c r="ET689" s="15"/>
      <c r="EU689" s="15"/>
      <c r="EV689" s="604"/>
      <c r="FR689" s="5"/>
    </row>
    <row r="690">
      <c r="A690" s="603"/>
      <c r="B690" s="603"/>
      <c r="I690" s="479"/>
      <c r="DP690" s="604"/>
      <c r="DQ690" s="604"/>
      <c r="DR690" s="604"/>
      <c r="DS690" s="604"/>
      <c r="DT690" s="604"/>
      <c r="DU690" s="604"/>
      <c r="DV690" s="604"/>
      <c r="DW690" s="604"/>
      <c r="DX690" s="604"/>
      <c r="DY690" s="604"/>
      <c r="DZ690" s="604"/>
      <c r="EA690" s="604"/>
      <c r="EB690" s="604"/>
      <c r="EC690" s="604"/>
      <c r="ED690" s="604"/>
      <c r="EE690" s="604"/>
      <c r="EF690" s="604"/>
      <c r="EG690" s="604"/>
      <c r="EH690" s="604"/>
      <c r="EI690" s="604"/>
      <c r="EJ690" s="604"/>
      <c r="EK690" s="604"/>
      <c r="EL690" s="604"/>
      <c r="EM690" s="604"/>
      <c r="EN690" s="604"/>
      <c r="EO690" s="15"/>
      <c r="EP690" s="15"/>
      <c r="EQ690" s="15"/>
      <c r="ER690" s="15"/>
      <c r="ES690" s="15"/>
      <c r="ET690" s="15"/>
      <c r="EU690" s="15"/>
      <c r="EV690" s="604"/>
      <c r="FR690" s="5"/>
    </row>
    <row r="691">
      <c r="A691" s="603"/>
      <c r="B691" s="603"/>
      <c r="I691" s="479"/>
      <c r="DP691" s="604"/>
      <c r="DQ691" s="604"/>
      <c r="DR691" s="604"/>
      <c r="DS691" s="604"/>
      <c r="DT691" s="604"/>
      <c r="DU691" s="604"/>
      <c r="DV691" s="604"/>
      <c r="DW691" s="604"/>
      <c r="DX691" s="604"/>
      <c r="DY691" s="604"/>
      <c r="DZ691" s="604"/>
      <c r="EA691" s="604"/>
      <c r="EB691" s="604"/>
      <c r="EC691" s="604"/>
      <c r="ED691" s="604"/>
      <c r="EE691" s="604"/>
      <c r="EF691" s="604"/>
      <c r="EG691" s="604"/>
      <c r="EH691" s="604"/>
      <c r="EI691" s="604"/>
      <c r="EJ691" s="604"/>
      <c r="EK691" s="604"/>
      <c r="EL691" s="604"/>
      <c r="EM691" s="604"/>
      <c r="EN691" s="604"/>
      <c r="EO691" s="15"/>
      <c r="EP691" s="15"/>
      <c r="EQ691" s="15"/>
      <c r="ER691" s="15"/>
      <c r="ES691" s="15"/>
      <c r="ET691" s="15"/>
      <c r="EU691" s="15"/>
      <c r="EV691" s="604"/>
      <c r="FR691" s="5"/>
    </row>
    <row r="692">
      <c r="A692" s="603"/>
      <c r="B692" s="603"/>
      <c r="I692" s="479"/>
      <c r="DP692" s="604"/>
      <c r="DQ692" s="604"/>
      <c r="DR692" s="604"/>
      <c r="DS692" s="604"/>
      <c r="DT692" s="604"/>
      <c r="DU692" s="604"/>
      <c r="DV692" s="604"/>
      <c r="DW692" s="604"/>
      <c r="DX692" s="604"/>
      <c r="DY692" s="604"/>
      <c r="DZ692" s="604"/>
      <c r="EA692" s="604"/>
      <c r="EB692" s="604"/>
      <c r="EC692" s="604"/>
      <c r="ED692" s="604"/>
      <c r="EE692" s="604"/>
      <c r="EF692" s="604"/>
      <c r="EG692" s="604"/>
      <c r="EH692" s="604"/>
      <c r="EI692" s="604"/>
      <c r="EJ692" s="604"/>
      <c r="EK692" s="604"/>
      <c r="EL692" s="604"/>
      <c r="EM692" s="604"/>
      <c r="EN692" s="604"/>
      <c r="EO692" s="15"/>
      <c r="EP692" s="15"/>
      <c r="EQ692" s="15"/>
      <c r="ER692" s="15"/>
      <c r="ES692" s="15"/>
      <c r="ET692" s="15"/>
      <c r="EU692" s="15"/>
      <c r="EV692" s="604"/>
      <c r="FR692" s="5"/>
    </row>
    <row r="693">
      <c r="A693" s="603"/>
      <c r="B693" s="603"/>
      <c r="I693" s="479"/>
      <c r="DP693" s="604"/>
      <c r="DQ693" s="604"/>
      <c r="DR693" s="604"/>
      <c r="DS693" s="604"/>
      <c r="DT693" s="604"/>
      <c r="DU693" s="604"/>
      <c r="DV693" s="604"/>
      <c r="DW693" s="604"/>
      <c r="DX693" s="604"/>
      <c r="DY693" s="604"/>
      <c r="DZ693" s="604"/>
      <c r="EA693" s="604"/>
      <c r="EB693" s="604"/>
      <c r="EC693" s="604"/>
      <c r="ED693" s="604"/>
      <c r="EE693" s="604"/>
      <c r="EF693" s="604"/>
      <c r="EG693" s="604"/>
      <c r="EH693" s="604"/>
      <c r="EI693" s="604"/>
      <c r="EJ693" s="604"/>
      <c r="EK693" s="604"/>
      <c r="EL693" s="604"/>
      <c r="EM693" s="604"/>
      <c r="EN693" s="604"/>
      <c r="EO693" s="15"/>
      <c r="EP693" s="15"/>
      <c r="EQ693" s="15"/>
      <c r="ER693" s="15"/>
      <c r="ES693" s="15"/>
      <c r="ET693" s="15"/>
      <c r="EU693" s="15"/>
      <c r="EV693" s="604"/>
      <c r="FR693" s="5"/>
    </row>
    <row r="694">
      <c r="A694" s="603"/>
      <c r="B694" s="603"/>
      <c r="I694" s="479"/>
      <c r="DP694" s="604"/>
      <c r="DQ694" s="604"/>
      <c r="DR694" s="604"/>
      <c r="DS694" s="604"/>
      <c r="DT694" s="604"/>
      <c r="DU694" s="604"/>
      <c r="DV694" s="604"/>
      <c r="DW694" s="604"/>
      <c r="DX694" s="604"/>
      <c r="DY694" s="604"/>
      <c r="DZ694" s="604"/>
      <c r="EA694" s="604"/>
      <c r="EB694" s="604"/>
      <c r="EC694" s="604"/>
      <c r="ED694" s="604"/>
      <c r="EE694" s="604"/>
      <c r="EF694" s="604"/>
      <c r="EG694" s="604"/>
      <c r="EH694" s="604"/>
      <c r="EI694" s="604"/>
      <c r="EJ694" s="604"/>
      <c r="EK694" s="604"/>
      <c r="EL694" s="604"/>
      <c r="EM694" s="604"/>
      <c r="EN694" s="604"/>
      <c r="EO694" s="15"/>
      <c r="EP694" s="15"/>
      <c r="EQ694" s="15"/>
      <c r="ER694" s="15"/>
      <c r="ES694" s="15"/>
      <c r="ET694" s="15"/>
      <c r="EU694" s="15"/>
      <c r="EV694" s="604"/>
      <c r="FR694" s="5"/>
    </row>
    <row r="695">
      <c r="A695" s="603"/>
      <c r="B695" s="603"/>
      <c r="I695" s="479"/>
      <c r="DP695" s="604"/>
      <c r="DQ695" s="604"/>
      <c r="DR695" s="604"/>
      <c r="DS695" s="604"/>
      <c r="DT695" s="604"/>
      <c r="DU695" s="604"/>
      <c r="DV695" s="604"/>
      <c r="DW695" s="604"/>
      <c r="DX695" s="604"/>
      <c r="DY695" s="604"/>
      <c r="DZ695" s="604"/>
      <c r="EA695" s="604"/>
      <c r="EB695" s="604"/>
      <c r="EC695" s="604"/>
      <c r="ED695" s="604"/>
      <c r="EE695" s="604"/>
      <c r="EF695" s="604"/>
      <c r="EG695" s="604"/>
      <c r="EH695" s="604"/>
      <c r="EI695" s="604"/>
      <c r="EJ695" s="604"/>
      <c r="EK695" s="604"/>
      <c r="EL695" s="604"/>
      <c r="EM695" s="604"/>
      <c r="EN695" s="604"/>
      <c r="EO695" s="15"/>
      <c r="EP695" s="15"/>
      <c r="EQ695" s="15"/>
      <c r="ER695" s="15"/>
      <c r="ES695" s="15"/>
      <c r="ET695" s="15"/>
      <c r="EU695" s="15"/>
      <c r="EV695" s="604"/>
      <c r="FR695" s="5"/>
    </row>
    <row r="696">
      <c r="A696" s="603"/>
      <c r="B696" s="603"/>
      <c r="I696" s="479"/>
      <c r="DP696" s="604"/>
      <c r="DQ696" s="604"/>
      <c r="DR696" s="604"/>
      <c r="DS696" s="604"/>
      <c r="DT696" s="604"/>
      <c r="DU696" s="604"/>
      <c r="DV696" s="604"/>
      <c r="DW696" s="604"/>
      <c r="DX696" s="604"/>
      <c r="DY696" s="604"/>
      <c r="DZ696" s="604"/>
      <c r="EA696" s="604"/>
      <c r="EB696" s="604"/>
      <c r="EC696" s="604"/>
      <c r="ED696" s="604"/>
      <c r="EE696" s="604"/>
      <c r="EF696" s="604"/>
      <c r="EG696" s="604"/>
      <c r="EH696" s="604"/>
      <c r="EI696" s="604"/>
      <c r="EJ696" s="604"/>
      <c r="EK696" s="604"/>
      <c r="EL696" s="604"/>
      <c r="EM696" s="604"/>
      <c r="EN696" s="604"/>
      <c r="EO696" s="15"/>
      <c r="EP696" s="15"/>
      <c r="EQ696" s="15"/>
      <c r="ER696" s="15"/>
      <c r="ES696" s="15"/>
      <c r="ET696" s="15"/>
      <c r="EU696" s="15"/>
      <c r="EV696" s="604"/>
      <c r="FR696" s="5"/>
    </row>
    <row r="697">
      <c r="A697" s="603"/>
      <c r="B697" s="603"/>
      <c r="I697" s="479"/>
      <c r="DP697" s="604"/>
      <c r="DQ697" s="604"/>
      <c r="DR697" s="604"/>
      <c r="DS697" s="604"/>
      <c r="DT697" s="604"/>
      <c r="DU697" s="604"/>
      <c r="DV697" s="604"/>
      <c r="DW697" s="604"/>
      <c r="DX697" s="604"/>
      <c r="DY697" s="604"/>
      <c r="DZ697" s="604"/>
      <c r="EA697" s="604"/>
      <c r="EB697" s="604"/>
      <c r="EC697" s="604"/>
      <c r="ED697" s="604"/>
      <c r="EE697" s="604"/>
      <c r="EF697" s="604"/>
      <c r="EG697" s="604"/>
      <c r="EH697" s="604"/>
      <c r="EI697" s="604"/>
      <c r="EJ697" s="604"/>
      <c r="EK697" s="604"/>
      <c r="EL697" s="604"/>
      <c r="EM697" s="604"/>
      <c r="EN697" s="604"/>
      <c r="EO697" s="15"/>
      <c r="EP697" s="15"/>
      <c r="EQ697" s="15"/>
      <c r="ER697" s="15"/>
      <c r="ES697" s="15"/>
      <c r="ET697" s="15"/>
      <c r="EU697" s="15"/>
      <c r="EV697" s="604"/>
      <c r="FR697" s="5"/>
    </row>
    <row r="698">
      <c r="A698" s="603"/>
      <c r="B698" s="603"/>
      <c r="I698" s="479"/>
      <c r="DP698" s="604"/>
      <c r="DQ698" s="604"/>
      <c r="DR698" s="604"/>
      <c r="DS698" s="604"/>
      <c r="DT698" s="604"/>
      <c r="DU698" s="604"/>
      <c r="DV698" s="604"/>
      <c r="DW698" s="604"/>
      <c r="DX698" s="604"/>
      <c r="DY698" s="604"/>
      <c r="DZ698" s="604"/>
      <c r="EA698" s="604"/>
      <c r="EB698" s="604"/>
      <c r="EC698" s="604"/>
      <c r="ED698" s="604"/>
      <c r="EE698" s="604"/>
      <c r="EF698" s="604"/>
      <c r="EG698" s="604"/>
      <c r="EH698" s="604"/>
      <c r="EI698" s="604"/>
      <c r="EJ698" s="604"/>
      <c r="EK698" s="604"/>
      <c r="EL698" s="604"/>
      <c r="EM698" s="604"/>
      <c r="EN698" s="604"/>
      <c r="EO698" s="15"/>
      <c r="EP698" s="15"/>
      <c r="EQ698" s="15"/>
      <c r="ER698" s="15"/>
      <c r="ES698" s="15"/>
      <c r="ET698" s="15"/>
      <c r="EU698" s="15"/>
      <c r="EV698" s="604"/>
      <c r="FR698" s="5"/>
    </row>
    <row r="699">
      <c r="A699" s="603"/>
      <c r="B699" s="603"/>
      <c r="I699" s="479"/>
      <c r="DP699" s="604"/>
      <c r="DQ699" s="604"/>
      <c r="DR699" s="604"/>
      <c r="DS699" s="604"/>
      <c r="DT699" s="604"/>
      <c r="DU699" s="604"/>
      <c r="DV699" s="604"/>
      <c r="DW699" s="604"/>
      <c r="DX699" s="604"/>
      <c r="DY699" s="604"/>
      <c r="DZ699" s="604"/>
      <c r="EA699" s="604"/>
      <c r="EB699" s="604"/>
      <c r="EC699" s="604"/>
      <c r="ED699" s="604"/>
      <c r="EE699" s="604"/>
      <c r="EF699" s="604"/>
      <c r="EG699" s="604"/>
      <c r="EH699" s="604"/>
      <c r="EI699" s="604"/>
      <c r="EJ699" s="604"/>
      <c r="EK699" s="604"/>
      <c r="EL699" s="604"/>
      <c r="EM699" s="604"/>
      <c r="EN699" s="604"/>
      <c r="EO699" s="15"/>
      <c r="EP699" s="15"/>
      <c r="EQ699" s="15"/>
      <c r="ER699" s="15"/>
      <c r="ES699" s="15"/>
      <c r="ET699" s="15"/>
      <c r="EU699" s="15"/>
      <c r="EV699" s="604"/>
      <c r="FR699" s="5"/>
    </row>
    <row r="700">
      <c r="A700" s="603"/>
      <c r="B700" s="603"/>
      <c r="I700" s="479"/>
      <c r="DP700" s="604"/>
      <c r="DQ700" s="604"/>
      <c r="DR700" s="604"/>
      <c r="DS700" s="604"/>
      <c r="DT700" s="604"/>
      <c r="DU700" s="604"/>
      <c r="DV700" s="604"/>
      <c r="DW700" s="604"/>
      <c r="DX700" s="604"/>
      <c r="DY700" s="604"/>
      <c r="DZ700" s="604"/>
      <c r="EA700" s="604"/>
      <c r="EB700" s="604"/>
      <c r="EC700" s="604"/>
      <c r="ED700" s="604"/>
      <c r="EE700" s="604"/>
      <c r="EF700" s="604"/>
      <c r="EG700" s="604"/>
      <c r="EH700" s="604"/>
      <c r="EI700" s="604"/>
      <c r="EJ700" s="604"/>
      <c r="EK700" s="604"/>
      <c r="EL700" s="604"/>
      <c r="EM700" s="604"/>
      <c r="EN700" s="604"/>
      <c r="EO700" s="15"/>
      <c r="EP700" s="15"/>
      <c r="EQ700" s="15"/>
      <c r="ER700" s="15"/>
      <c r="ES700" s="15"/>
      <c r="ET700" s="15"/>
      <c r="EU700" s="15"/>
      <c r="EV700" s="604"/>
      <c r="FR700" s="5"/>
    </row>
    <row r="701">
      <c r="A701" s="603"/>
      <c r="B701" s="603"/>
      <c r="I701" s="479"/>
      <c r="DP701" s="604"/>
      <c r="DQ701" s="604"/>
      <c r="DR701" s="604"/>
      <c r="DS701" s="604"/>
      <c r="DT701" s="604"/>
      <c r="DU701" s="604"/>
      <c r="DV701" s="604"/>
      <c r="DW701" s="604"/>
      <c r="DX701" s="604"/>
      <c r="DY701" s="604"/>
      <c r="DZ701" s="604"/>
      <c r="EA701" s="604"/>
      <c r="EB701" s="604"/>
      <c r="EC701" s="604"/>
      <c r="ED701" s="604"/>
      <c r="EE701" s="604"/>
      <c r="EF701" s="604"/>
      <c r="EG701" s="604"/>
      <c r="EH701" s="604"/>
      <c r="EI701" s="604"/>
      <c r="EJ701" s="604"/>
      <c r="EK701" s="604"/>
      <c r="EL701" s="604"/>
      <c r="EM701" s="604"/>
      <c r="EN701" s="604"/>
      <c r="EO701" s="15"/>
      <c r="EP701" s="15"/>
      <c r="EQ701" s="15"/>
      <c r="ER701" s="15"/>
      <c r="ES701" s="15"/>
      <c r="ET701" s="15"/>
      <c r="EU701" s="15"/>
      <c r="EV701" s="604"/>
      <c r="FR701" s="5"/>
    </row>
    <row r="702">
      <c r="A702" s="603"/>
      <c r="B702" s="603"/>
      <c r="I702" s="479"/>
      <c r="DP702" s="604"/>
      <c r="DQ702" s="604"/>
      <c r="DR702" s="604"/>
      <c r="DS702" s="604"/>
      <c r="DT702" s="604"/>
      <c r="DU702" s="604"/>
      <c r="DV702" s="604"/>
      <c r="DW702" s="604"/>
      <c r="DX702" s="604"/>
      <c r="DY702" s="604"/>
      <c r="DZ702" s="604"/>
      <c r="EA702" s="604"/>
      <c r="EB702" s="604"/>
      <c r="EC702" s="604"/>
      <c r="ED702" s="604"/>
      <c r="EE702" s="604"/>
      <c r="EF702" s="604"/>
      <c r="EG702" s="604"/>
      <c r="EH702" s="604"/>
      <c r="EI702" s="604"/>
      <c r="EJ702" s="604"/>
      <c r="EK702" s="604"/>
      <c r="EL702" s="604"/>
      <c r="EM702" s="604"/>
      <c r="EN702" s="604"/>
      <c r="EO702" s="15"/>
      <c r="EP702" s="15"/>
      <c r="EQ702" s="15"/>
      <c r="ER702" s="15"/>
      <c r="ES702" s="15"/>
      <c r="ET702" s="15"/>
      <c r="EU702" s="15"/>
      <c r="EV702" s="604"/>
      <c r="FR702" s="5"/>
    </row>
    <row r="703">
      <c r="A703" s="603"/>
      <c r="B703" s="603"/>
      <c r="I703" s="479"/>
      <c r="DP703" s="604"/>
      <c r="DQ703" s="604"/>
      <c r="DR703" s="604"/>
      <c r="DS703" s="604"/>
      <c r="DT703" s="604"/>
      <c r="DU703" s="604"/>
      <c r="DV703" s="604"/>
      <c r="DW703" s="604"/>
      <c r="DX703" s="604"/>
      <c r="DY703" s="604"/>
      <c r="DZ703" s="604"/>
      <c r="EA703" s="604"/>
      <c r="EB703" s="604"/>
      <c r="EC703" s="604"/>
      <c r="ED703" s="604"/>
      <c r="EE703" s="604"/>
      <c r="EF703" s="604"/>
      <c r="EG703" s="604"/>
      <c r="EH703" s="604"/>
      <c r="EI703" s="604"/>
      <c r="EJ703" s="604"/>
      <c r="EK703" s="604"/>
      <c r="EL703" s="604"/>
      <c r="EM703" s="604"/>
      <c r="EN703" s="604"/>
      <c r="EO703" s="15"/>
      <c r="EP703" s="15"/>
      <c r="EQ703" s="15"/>
      <c r="ER703" s="15"/>
      <c r="ES703" s="15"/>
      <c r="ET703" s="15"/>
      <c r="EU703" s="15"/>
      <c r="EV703" s="604"/>
      <c r="FR703" s="5"/>
    </row>
    <row r="704">
      <c r="A704" s="603"/>
      <c r="B704" s="603"/>
      <c r="I704" s="479"/>
      <c r="DP704" s="604"/>
      <c r="DQ704" s="604"/>
      <c r="DR704" s="604"/>
      <c r="DS704" s="604"/>
      <c r="DT704" s="604"/>
      <c r="DU704" s="604"/>
      <c r="DV704" s="604"/>
      <c r="DW704" s="604"/>
      <c r="DX704" s="604"/>
      <c r="DY704" s="604"/>
      <c r="DZ704" s="604"/>
      <c r="EA704" s="604"/>
      <c r="EB704" s="604"/>
      <c r="EC704" s="604"/>
      <c r="ED704" s="604"/>
      <c r="EE704" s="604"/>
      <c r="EF704" s="604"/>
      <c r="EG704" s="604"/>
      <c r="EH704" s="604"/>
      <c r="EI704" s="604"/>
      <c r="EJ704" s="604"/>
      <c r="EK704" s="604"/>
      <c r="EL704" s="604"/>
      <c r="EM704" s="604"/>
      <c r="EN704" s="604"/>
      <c r="EO704" s="15"/>
      <c r="EP704" s="15"/>
      <c r="EQ704" s="15"/>
      <c r="ER704" s="15"/>
      <c r="ES704" s="15"/>
      <c r="ET704" s="15"/>
      <c r="EU704" s="15"/>
      <c r="EV704" s="604"/>
      <c r="FR704" s="5"/>
    </row>
    <row r="705">
      <c r="A705" s="603"/>
      <c r="B705" s="603"/>
      <c r="I705" s="479"/>
      <c r="DP705" s="604"/>
      <c r="DQ705" s="604"/>
      <c r="DR705" s="604"/>
      <c r="DS705" s="604"/>
      <c r="DT705" s="604"/>
      <c r="DU705" s="604"/>
      <c r="DV705" s="604"/>
      <c r="DW705" s="604"/>
      <c r="DX705" s="604"/>
      <c r="DY705" s="604"/>
      <c r="DZ705" s="604"/>
      <c r="EA705" s="604"/>
      <c r="EB705" s="604"/>
      <c r="EC705" s="604"/>
      <c r="ED705" s="604"/>
      <c r="EE705" s="604"/>
      <c r="EF705" s="604"/>
      <c r="EG705" s="604"/>
      <c r="EH705" s="604"/>
      <c r="EI705" s="604"/>
      <c r="EJ705" s="604"/>
      <c r="EK705" s="604"/>
      <c r="EL705" s="604"/>
      <c r="EM705" s="604"/>
      <c r="EN705" s="604"/>
      <c r="EO705" s="15"/>
      <c r="EP705" s="15"/>
      <c r="EQ705" s="15"/>
      <c r="ER705" s="15"/>
      <c r="ES705" s="15"/>
      <c r="ET705" s="15"/>
      <c r="EU705" s="15"/>
      <c r="EV705" s="604"/>
      <c r="FR705" s="5"/>
    </row>
    <row r="706">
      <c r="A706" s="603"/>
      <c r="B706" s="603"/>
      <c r="I706" s="479"/>
      <c r="DP706" s="604"/>
      <c r="DQ706" s="604"/>
      <c r="DR706" s="604"/>
      <c r="DS706" s="604"/>
      <c r="DT706" s="604"/>
      <c r="DU706" s="604"/>
      <c r="DV706" s="604"/>
      <c r="DW706" s="604"/>
      <c r="DX706" s="604"/>
      <c r="DY706" s="604"/>
      <c r="DZ706" s="604"/>
      <c r="EA706" s="604"/>
      <c r="EB706" s="604"/>
      <c r="EC706" s="604"/>
      <c r="ED706" s="604"/>
      <c r="EE706" s="604"/>
      <c r="EF706" s="604"/>
      <c r="EG706" s="604"/>
      <c r="EH706" s="604"/>
      <c r="EI706" s="604"/>
      <c r="EJ706" s="604"/>
      <c r="EK706" s="604"/>
      <c r="EL706" s="604"/>
      <c r="EM706" s="604"/>
      <c r="EN706" s="604"/>
      <c r="EO706" s="15"/>
      <c r="EP706" s="15"/>
      <c r="EQ706" s="15"/>
      <c r="ER706" s="15"/>
      <c r="ES706" s="15"/>
      <c r="ET706" s="15"/>
      <c r="EU706" s="15"/>
      <c r="EV706" s="604"/>
      <c r="FR706" s="5"/>
    </row>
    <row r="707">
      <c r="A707" s="603"/>
      <c r="B707" s="603"/>
      <c r="I707" s="479"/>
      <c r="DP707" s="604"/>
      <c r="DQ707" s="604"/>
      <c r="DR707" s="604"/>
      <c r="DS707" s="604"/>
      <c r="DT707" s="604"/>
      <c r="DU707" s="604"/>
      <c r="DV707" s="604"/>
      <c r="DW707" s="604"/>
      <c r="DX707" s="604"/>
      <c r="DY707" s="604"/>
      <c r="DZ707" s="604"/>
      <c r="EA707" s="604"/>
      <c r="EB707" s="604"/>
      <c r="EC707" s="604"/>
      <c r="ED707" s="604"/>
      <c r="EE707" s="604"/>
      <c r="EF707" s="604"/>
      <c r="EG707" s="604"/>
      <c r="EH707" s="604"/>
      <c r="EI707" s="604"/>
      <c r="EJ707" s="604"/>
      <c r="EK707" s="604"/>
      <c r="EL707" s="604"/>
      <c r="EM707" s="604"/>
      <c r="EN707" s="604"/>
      <c r="EO707" s="15"/>
      <c r="EP707" s="15"/>
      <c r="EQ707" s="15"/>
      <c r="ER707" s="15"/>
      <c r="ES707" s="15"/>
      <c r="ET707" s="15"/>
      <c r="EU707" s="15"/>
      <c r="EV707" s="604"/>
      <c r="FR707" s="5"/>
    </row>
    <row r="708">
      <c r="A708" s="603"/>
      <c r="B708" s="603"/>
      <c r="I708" s="479"/>
      <c r="DP708" s="604"/>
      <c r="DQ708" s="604"/>
      <c r="DR708" s="604"/>
      <c r="DS708" s="604"/>
      <c r="DT708" s="604"/>
      <c r="DU708" s="604"/>
      <c r="DV708" s="604"/>
      <c r="DW708" s="604"/>
      <c r="DX708" s="604"/>
      <c r="DY708" s="604"/>
      <c r="DZ708" s="604"/>
      <c r="EA708" s="604"/>
      <c r="EB708" s="604"/>
      <c r="EC708" s="604"/>
      <c r="ED708" s="604"/>
      <c r="EE708" s="604"/>
      <c r="EF708" s="604"/>
      <c r="EG708" s="604"/>
      <c r="EH708" s="604"/>
      <c r="EI708" s="604"/>
      <c r="EJ708" s="604"/>
      <c r="EK708" s="604"/>
      <c r="EL708" s="604"/>
      <c r="EM708" s="604"/>
      <c r="EN708" s="604"/>
      <c r="EO708" s="15"/>
      <c r="EP708" s="15"/>
      <c r="EQ708" s="15"/>
      <c r="ER708" s="15"/>
      <c r="ES708" s="15"/>
      <c r="ET708" s="15"/>
      <c r="EU708" s="15"/>
      <c r="EV708" s="604"/>
      <c r="FR708" s="5"/>
    </row>
    <row r="709">
      <c r="A709" s="603"/>
      <c r="B709" s="603"/>
      <c r="I709" s="479"/>
      <c r="DP709" s="604"/>
      <c r="DQ709" s="604"/>
      <c r="DR709" s="604"/>
      <c r="DS709" s="604"/>
      <c r="DT709" s="604"/>
      <c r="DU709" s="604"/>
      <c r="DV709" s="604"/>
      <c r="DW709" s="604"/>
      <c r="DX709" s="604"/>
      <c r="DY709" s="604"/>
      <c r="DZ709" s="604"/>
      <c r="EA709" s="604"/>
      <c r="EB709" s="604"/>
      <c r="EC709" s="604"/>
      <c r="ED709" s="604"/>
      <c r="EE709" s="604"/>
      <c r="EF709" s="604"/>
      <c r="EG709" s="604"/>
      <c r="EH709" s="604"/>
      <c r="EI709" s="604"/>
      <c r="EJ709" s="604"/>
      <c r="EK709" s="604"/>
      <c r="EL709" s="604"/>
      <c r="EM709" s="604"/>
      <c r="EN709" s="604"/>
      <c r="EO709" s="15"/>
      <c r="EP709" s="15"/>
      <c r="EQ709" s="15"/>
      <c r="ER709" s="15"/>
      <c r="ES709" s="15"/>
      <c r="ET709" s="15"/>
      <c r="EU709" s="15"/>
      <c r="EV709" s="604"/>
      <c r="FR709" s="5"/>
    </row>
    <row r="710">
      <c r="A710" s="603"/>
      <c r="B710" s="603"/>
      <c r="I710" s="479"/>
      <c r="DP710" s="604"/>
      <c r="DQ710" s="604"/>
      <c r="DR710" s="604"/>
      <c r="DS710" s="604"/>
      <c r="DT710" s="604"/>
      <c r="DU710" s="604"/>
      <c r="DV710" s="604"/>
      <c r="DW710" s="604"/>
      <c r="DX710" s="604"/>
      <c r="DY710" s="604"/>
      <c r="DZ710" s="604"/>
      <c r="EA710" s="604"/>
      <c r="EB710" s="604"/>
      <c r="EC710" s="604"/>
      <c r="ED710" s="604"/>
      <c r="EE710" s="604"/>
      <c r="EF710" s="604"/>
      <c r="EG710" s="604"/>
      <c r="EH710" s="604"/>
      <c r="EI710" s="604"/>
      <c r="EJ710" s="604"/>
      <c r="EK710" s="604"/>
      <c r="EL710" s="604"/>
      <c r="EM710" s="604"/>
      <c r="EN710" s="604"/>
      <c r="EO710" s="15"/>
      <c r="EP710" s="15"/>
      <c r="EQ710" s="15"/>
      <c r="ER710" s="15"/>
      <c r="ES710" s="15"/>
      <c r="ET710" s="15"/>
      <c r="EU710" s="15"/>
      <c r="EV710" s="604"/>
      <c r="FR710" s="5"/>
    </row>
    <row r="711">
      <c r="A711" s="603"/>
      <c r="B711" s="603"/>
      <c r="I711" s="479"/>
      <c r="DP711" s="604"/>
      <c r="DQ711" s="604"/>
      <c r="DR711" s="604"/>
      <c r="DS711" s="604"/>
      <c r="DT711" s="604"/>
      <c r="DU711" s="604"/>
      <c r="DV711" s="604"/>
      <c r="DW711" s="604"/>
      <c r="DX711" s="604"/>
      <c r="DY711" s="604"/>
      <c r="DZ711" s="604"/>
      <c r="EA711" s="604"/>
      <c r="EB711" s="604"/>
      <c r="EC711" s="604"/>
      <c r="ED711" s="604"/>
      <c r="EE711" s="604"/>
      <c r="EF711" s="604"/>
      <c r="EG711" s="604"/>
      <c r="EH711" s="604"/>
      <c r="EI711" s="604"/>
      <c r="EJ711" s="604"/>
      <c r="EK711" s="604"/>
      <c r="EL711" s="604"/>
      <c r="EM711" s="604"/>
      <c r="EN711" s="604"/>
      <c r="EO711" s="15"/>
      <c r="EP711" s="15"/>
      <c r="EQ711" s="15"/>
      <c r="ER711" s="15"/>
      <c r="ES711" s="15"/>
      <c r="ET711" s="15"/>
      <c r="EU711" s="15"/>
      <c r="EV711" s="604"/>
      <c r="FR711" s="5"/>
    </row>
    <row r="712">
      <c r="A712" s="603"/>
      <c r="B712" s="603"/>
      <c r="I712" s="479"/>
      <c r="DP712" s="604"/>
      <c r="DQ712" s="604"/>
      <c r="DR712" s="604"/>
      <c r="DS712" s="604"/>
      <c r="DT712" s="604"/>
      <c r="DU712" s="604"/>
      <c r="DV712" s="604"/>
      <c r="DW712" s="604"/>
      <c r="DX712" s="604"/>
      <c r="DY712" s="604"/>
      <c r="DZ712" s="604"/>
      <c r="EA712" s="604"/>
      <c r="EB712" s="604"/>
      <c r="EC712" s="604"/>
      <c r="ED712" s="604"/>
      <c r="EE712" s="604"/>
      <c r="EF712" s="604"/>
      <c r="EG712" s="604"/>
      <c r="EH712" s="604"/>
      <c r="EI712" s="604"/>
      <c r="EJ712" s="604"/>
      <c r="EK712" s="604"/>
      <c r="EL712" s="604"/>
      <c r="EM712" s="604"/>
      <c r="EN712" s="604"/>
      <c r="EO712" s="15"/>
      <c r="EP712" s="15"/>
      <c r="EQ712" s="15"/>
      <c r="ER712" s="15"/>
      <c r="ES712" s="15"/>
      <c r="ET712" s="15"/>
      <c r="EU712" s="15"/>
      <c r="EV712" s="604"/>
      <c r="FR712" s="5"/>
    </row>
    <row r="713">
      <c r="A713" s="603"/>
      <c r="B713" s="603"/>
      <c r="I713" s="479"/>
      <c r="DP713" s="604"/>
      <c r="DQ713" s="604"/>
      <c r="DR713" s="604"/>
      <c r="DS713" s="604"/>
      <c r="DT713" s="604"/>
      <c r="DU713" s="604"/>
      <c r="DV713" s="604"/>
      <c r="DW713" s="604"/>
      <c r="DX713" s="604"/>
      <c r="DY713" s="604"/>
      <c r="DZ713" s="604"/>
      <c r="EA713" s="604"/>
      <c r="EB713" s="604"/>
      <c r="EC713" s="604"/>
      <c r="ED713" s="604"/>
      <c r="EE713" s="604"/>
      <c r="EF713" s="604"/>
      <c r="EG713" s="604"/>
      <c r="EH713" s="604"/>
      <c r="EI713" s="604"/>
      <c r="EJ713" s="604"/>
      <c r="EK713" s="604"/>
      <c r="EL713" s="604"/>
      <c r="EM713" s="604"/>
      <c r="EN713" s="604"/>
      <c r="EO713" s="15"/>
      <c r="EP713" s="15"/>
      <c r="EQ713" s="15"/>
      <c r="ER713" s="15"/>
      <c r="ES713" s="15"/>
      <c r="ET713" s="15"/>
      <c r="EU713" s="15"/>
      <c r="EV713" s="604"/>
      <c r="FR713" s="5"/>
    </row>
    <row r="714">
      <c r="A714" s="603"/>
      <c r="B714" s="603"/>
      <c r="I714" s="479"/>
      <c r="DP714" s="604"/>
      <c r="DQ714" s="604"/>
      <c r="DR714" s="604"/>
      <c r="DS714" s="604"/>
      <c r="DT714" s="604"/>
      <c r="DU714" s="604"/>
      <c r="DV714" s="604"/>
      <c r="DW714" s="604"/>
      <c r="DX714" s="604"/>
      <c r="DY714" s="604"/>
      <c r="DZ714" s="604"/>
      <c r="EA714" s="604"/>
      <c r="EB714" s="604"/>
      <c r="EC714" s="604"/>
      <c r="ED714" s="604"/>
      <c r="EE714" s="604"/>
      <c r="EF714" s="604"/>
      <c r="EG714" s="604"/>
      <c r="EH714" s="604"/>
      <c r="EI714" s="604"/>
      <c r="EJ714" s="604"/>
      <c r="EK714" s="604"/>
      <c r="EL714" s="604"/>
      <c r="EM714" s="604"/>
      <c r="EN714" s="604"/>
      <c r="EO714" s="15"/>
      <c r="EP714" s="15"/>
      <c r="EQ714" s="15"/>
      <c r="ER714" s="15"/>
      <c r="ES714" s="15"/>
      <c r="ET714" s="15"/>
      <c r="EU714" s="15"/>
      <c r="EV714" s="604"/>
      <c r="FR714" s="5"/>
    </row>
    <row r="715">
      <c r="A715" s="603"/>
      <c r="B715" s="603"/>
      <c r="I715" s="479"/>
      <c r="DP715" s="604"/>
      <c r="DQ715" s="604"/>
      <c r="DR715" s="604"/>
      <c r="DS715" s="604"/>
      <c r="DT715" s="604"/>
      <c r="DU715" s="604"/>
      <c r="DV715" s="604"/>
      <c r="DW715" s="604"/>
      <c r="DX715" s="604"/>
      <c r="DY715" s="604"/>
      <c r="DZ715" s="604"/>
      <c r="EA715" s="604"/>
      <c r="EB715" s="604"/>
      <c r="EC715" s="604"/>
      <c r="ED715" s="604"/>
      <c r="EE715" s="604"/>
      <c r="EF715" s="604"/>
      <c r="EG715" s="604"/>
      <c r="EH715" s="604"/>
      <c r="EI715" s="604"/>
      <c r="EJ715" s="604"/>
      <c r="EK715" s="604"/>
      <c r="EL715" s="604"/>
      <c r="EM715" s="604"/>
      <c r="EN715" s="604"/>
      <c r="EO715" s="15"/>
      <c r="EP715" s="15"/>
      <c r="EQ715" s="15"/>
      <c r="ER715" s="15"/>
      <c r="ES715" s="15"/>
      <c r="ET715" s="15"/>
      <c r="EU715" s="15"/>
      <c r="EV715" s="604"/>
      <c r="FR715" s="5"/>
    </row>
    <row r="716">
      <c r="A716" s="603"/>
      <c r="B716" s="603"/>
      <c r="I716" s="479"/>
      <c r="DP716" s="604"/>
      <c r="DQ716" s="604"/>
      <c r="DR716" s="604"/>
      <c r="DS716" s="604"/>
      <c r="DT716" s="604"/>
      <c r="DU716" s="604"/>
      <c r="DV716" s="604"/>
      <c r="DW716" s="604"/>
      <c r="DX716" s="604"/>
      <c r="DY716" s="604"/>
      <c r="DZ716" s="604"/>
      <c r="EA716" s="604"/>
      <c r="EB716" s="604"/>
      <c r="EC716" s="604"/>
      <c r="ED716" s="604"/>
      <c r="EE716" s="604"/>
      <c r="EF716" s="604"/>
      <c r="EG716" s="604"/>
      <c r="EH716" s="604"/>
      <c r="EI716" s="604"/>
      <c r="EJ716" s="604"/>
      <c r="EK716" s="604"/>
      <c r="EL716" s="604"/>
      <c r="EM716" s="604"/>
      <c r="EN716" s="604"/>
      <c r="EO716" s="15"/>
      <c r="EP716" s="15"/>
      <c r="EQ716" s="15"/>
      <c r="ER716" s="15"/>
      <c r="ES716" s="15"/>
      <c r="ET716" s="15"/>
      <c r="EU716" s="15"/>
      <c r="EV716" s="604"/>
      <c r="FR716" s="5"/>
    </row>
    <row r="717">
      <c r="A717" s="603"/>
      <c r="B717" s="603"/>
      <c r="I717" s="479"/>
      <c r="DP717" s="604"/>
      <c r="DQ717" s="604"/>
      <c r="DR717" s="604"/>
      <c r="DS717" s="604"/>
      <c r="DT717" s="604"/>
      <c r="DU717" s="604"/>
      <c r="DV717" s="604"/>
      <c r="DW717" s="604"/>
      <c r="DX717" s="604"/>
      <c r="DY717" s="604"/>
      <c r="DZ717" s="604"/>
      <c r="EA717" s="604"/>
      <c r="EB717" s="604"/>
      <c r="EC717" s="604"/>
      <c r="ED717" s="604"/>
      <c r="EE717" s="604"/>
      <c r="EF717" s="604"/>
      <c r="EG717" s="604"/>
      <c r="EH717" s="604"/>
      <c r="EI717" s="604"/>
      <c r="EJ717" s="604"/>
      <c r="EK717" s="604"/>
      <c r="EL717" s="604"/>
      <c r="EM717" s="604"/>
      <c r="EN717" s="604"/>
      <c r="EO717" s="15"/>
      <c r="EP717" s="15"/>
      <c r="EQ717" s="15"/>
      <c r="ER717" s="15"/>
      <c r="ES717" s="15"/>
      <c r="ET717" s="15"/>
      <c r="EU717" s="15"/>
      <c r="EV717" s="604"/>
      <c r="FR717" s="5"/>
    </row>
    <row r="718">
      <c r="A718" s="603"/>
      <c r="B718" s="603"/>
      <c r="I718" s="479"/>
      <c r="DP718" s="604"/>
      <c r="DQ718" s="604"/>
      <c r="DR718" s="604"/>
      <c r="DS718" s="604"/>
      <c r="DT718" s="604"/>
      <c r="DU718" s="604"/>
      <c r="DV718" s="604"/>
      <c r="DW718" s="604"/>
      <c r="DX718" s="604"/>
      <c r="DY718" s="604"/>
      <c r="DZ718" s="604"/>
      <c r="EA718" s="604"/>
      <c r="EB718" s="604"/>
      <c r="EC718" s="604"/>
      <c r="ED718" s="604"/>
      <c r="EE718" s="604"/>
      <c r="EF718" s="604"/>
      <c r="EG718" s="604"/>
      <c r="EH718" s="604"/>
      <c r="EI718" s="604"/>
      <c r="EJ718" s="604"/>
      <c r="EK718" s="604"/>
      <c r="EL718" s="604"/>
      <c r="EM718" s="604"/>
      <c r="EN718" s="604"/>
      <c r="EO718" s="15"/>
      <c r="EP718" s="15"/>
      <c r="EQ718" s="15"/>
      <c r="ER718" s="15"/>
      <c r="ES718" s="15"/>
      <c r="ET718" s="15"/>
      <c r="EU718" s="15"/>
      <c r="EV718" s="604"/>
      <c r="FR718" s="5"/>
    </row>
    <row r="719">
      <c r="A719" s="603"/>
      <c r="B719" s="603"/>
      <c r="I719" s="479"/>
      <c r="DP719" s="604"/>
      <c r="DQ719" s="604"/>
      <c r="DR719" s="604"/>
      <c r="DS719" s="604"/>
      <c r="DT719" s="604"/>
      <c r="DU719" s="604"/>
      <c r="DV719" s="604"/>
      <c r="DW719" s="604"/>
      <c r="DX719" s="604"/>
      <c r="DY719" s="604"/>
      <c r="DZ719" s="604"/>
      <c r="EA719" s="604"/>
      <c r="EB719" s="604"/>
      <c r="EC719" s="604"/>
      <c r="ED719" s="604"/>
      <c r="EE719" s="604"/>
      <c r="EF719" s="604"/>
      <c r="EG719" s="604"/>
      <c r="EH719" s="604"/>
      <c r="EI719" s="604"/>
      <c r="EJ719" s="604"/>
      <c r="EK719" s="604"/>
      <c r="EL719" s="604"/>
      <c r="EM719" s="604"/>
      <c r="EN719" s="604"/>
      <c r="EO719" s="15"/>
      <c r="EP719" s="15"/>
      <c r="EQ719" s="15"/>
      <c r="ER719" s="15"/>
      <c r="ES719" s="15"/>
      <c r="ET719" s="15"/>
      <c r="EU719" s="15"/>
      <c r="EV719" s="604"/>
      <c r="FR719" s="5"/>
    </row>
    <row r="720">
      <c r="A720" s="603"/>
      <c r="B720" s="603"/>
      <c r="I720" s="479"/>
      <c r="DP720" s="604"/>
      <c r="DQ720" s="604"/>
      <c r="DR720" s="604"/>
      <c r="DS720" s="604"/>
      <c r="DT720" s="604"/>
      <c r="DU720" s="604"/>
      <c r="DV720" s="604"/>
      <c r="DW720" s="604"/>
      <c r="DX720" s="604"/>
      <c r="DY720" s="604"/>
      <c r="DZ720" s="604"/>
      <c r="EA720" s="604"/>
      <c r="EB720" s="604"/>
      <c r="EC720" s="604"/>
      <c r="ED720" s="604"/>
      <c r="EE720" s="604"/>
      <c r="EF720" s="604"/>
      <c r="EG720" s="604"/>
      <c r="EH720" s="604"/>
      <c r="EI720" s="604"/>
      <c r="EJ720" s="604"/>
      <c r="EK720" s="604"/>
      <c r="EL720" s="604"/>
      <c r="EM720" s="604"/>
      <c r="EN720" s="604"/>
      <c r="EO720" s="15"/>
      <c r="EP720" s="15"/>
      <c r="EQ720" s="15"/>
      <c r="ER720" s="15"/>
      <c r="ES720" s="15"/>
      <c r="ET720" s="15"/>
      <c r="EU720" s="15"/>
      <c r="EV720" s="604"/>
      <c r="FR720" s="5"/>
    </row>
    <row r="721">
      <c r="A721" s="603"/>
      <c r="B721" s="603"/>
      <c r="I721" s="479"/>
      <c r="DP721" s="604"/>
      <c r="DQ721" s="604"/>
      <c r="DR721" s="604"/>
      <c r="DS721" s="604"/>
      <c r="DT721" s="604"/>
      <c r="DU721" s="604"/>
      <c r="DV721" s="604"/>
      <c r="DW721" s="604"/>
      <c r="DX721" s="604"/>
      <c r="DY721" s="604"/>
      <c r="DZ721" s="604"/>
      <c r="EA721" s="604"/>
      <c r="EB721" s="604"/>
      <c r="EC721" s="604"/>
      <c r="ED721" s="604"/>
      <c r="EE721" s="604"/>
      <c r="EF721" s="604"/>
      <c r="EG721" s="604"/>
      <c r="EH721" s="604"/>
      <c r="EI721" s="604"/>
      <c r="EJ721" s="604"/>
      <c r="EK721" s="604"/>
      <c r="EL721" s="604"/>
      <c r="EM721" s="604"/>
      <c r="EN721" s="604"/>
      <c r="EO721" s="15"/>
      <c r="EP721" s="15"/>
      <c r="EQ721" s="15"/>
      <c r="ER721" s="15"/>
      <c r="ES721" s="15"/>
      <c r="ET721" s="15"/>
      <c r="EU721" s="15"/>
      <c r="EV721" s="604"/>
      <c r="FR721" s="5"/>
    </row>
    <row r="722">
      <c r="A722" s="603"/>
      <c r="B722" s="603"/>
      <c r="I722" s="479"/>
      <c r="DP722" s="604"/>
      <c r="DQ722" s="604"/>
      <c r="DR722" s="604"/>
      <c r="DS722" s="604"/>
      <c r="DT722" s="604"/>
      <c r="DU722" s="604"/>
      <c r="DV722" s="604"/>
      <c r="DW722" s="604"/>
      <c r="DX722" s="604"/>
      <c r="DY722" s="604"/>
      <c r="DZ722" s="604"/>
      <c r="EA722" s="604"/>
      <c r="EB722" s="604"/>
      <c r="EC722" s="604"/>
      <c r="ED722" s="604"/>
      <c r="EE722" s="604"/>
      <c r="EF722" s="604"/>
      <c r="EG722" s="604"/>
      <c r="EH722" s="604"/>
      <c r="EI722" s="604"/>
      <c r="EJ722" s="604"/>
      <c r="EK722" s="604"/>
      <c r="EL722" s="604"/>
      <c r="EM722" s="604"/>
      <c r="EN722" s="604"/>
      <c r="EO722" s="15"/>
      <c r="EP722" s="15"/>
      <c r="EQ722" s="15"/>
      <c r="ER722" s="15"/>
      <c r="ES722" s="15"/>
      <c r="ET722" s="15"/>
      <c r="EU722" s="15"/>
      <c r="EV722" s="604"/>
      <c r="FR722" s="5"/>
    </row>
    <row r="723">
      <c r="A723" s="603"/>
      <c r="B723" s="603"/>
      <c r="I723" s="479"/>
      <c r="DP723" s="604"/>
      <c r="DQ723" s="604"/>
      <c r="DR723" s="604"/>
      <c r="DS723" s="604"/>
      <c r="DT723" s="604"/>
      <c r="DU723" s="604"/>
      <c r="DV723" s="604"/>
      <c r="DW723" s="604"/>
      <c r="DX723" s="604"/>
      <c r="DY723" s="604"/>
      <c r="DZ723" s="604"/>
      <c r="EA723" s="604"/>
      <c r="EB723" s="604"/>
      <c r="EC723" s="604"/>
      <c r="ED723" s="604"/>
      <c r="EE723" s="604"/>
      <c r="EF723" s="604"/>
      <c r="EG723" s="604"/>
      <c r="EH723" s="604"/>
      <c r="EI723" s="604"/>
      <c r="EJ723" s="604"/>
      <c r="EK723" s="604"/>
      <c r="EL723" s="604"/>
      <c r="EM723" s="604"/>
      <c r="EN723" s="604"/>
      <c r="EO723" s="15"/>
      <c r="EP723" s="15"/>
      <c r="EQ723" s="15"/>
      <c r="ER723" s="15"/>
      <c r="ES723" s="15"/>
      <c r="ET723" s="15"/>
      <c r="EU723" s="15"/>
      <c r="EV723" s="604"/>
      <c r="FR723" s="5"/>
    </row>
    <row r="724">
      <c r="A724" s="603"/>
      <c r="B724" s="603"/>
      <c r="I724" s="479"/>
      <c r="DP724" s="604"/>
      <c r="DQ724" s="604"/>
      <c r="DR724" s="604"/>
      <c r="DS724" s="604"/>
      <c r="DT724" s="604"/>
      <c r="DU724" s="604"/>
      <c r="DV724" s="604"/>
      <c r="DW724" s="604"/>
      <c r="DX724" s="604"/>
      <c r="DY724" s="604"/>
      <c r="DZ724" s="604"/>
      <c r="EA724" s="604"/>
      <c r="EB724" s="604"/>
      <c r="EC724" s="604"/>
      <c r="ED724" s="604"/>
      <c r="EE724" s="604"/>
      <c r="EF724" s="604"/>
      <c r="EG724" s="604"/>
      <c r="EH724" s="604"/>
      <c r="EI724" s="604"/>
      <c r="EJ724" s="604"/>
      <c r="EK724" s="604"/>
      <c r="EL724" s="604"/>
      <c r="EM724" s="604"/>
      <c r="EN724" s="604"/>
      <c r="EO724" s="15"/>
      <c r="EP724" s="15"/>
      <c r="EQ724" s="15"/>
      <c r="ER724" s="15"/>
      <c r="ES724" s="15"/>
      <c r="ET724" s="15"/>
      <c r="EU724" s="15"/>
      <c r="EV724" s="604"/>
      <c r="FR724" s="5"/>
    </row>
    <row r="725">
      <c r="A725" s="603"/>
      <c r="B725" s="603"/>
      <c r="I725" s="479"/>
      <c r="DP725" s="604"/>
      <c r="DQ725" s="604"/>
      <c r="DR725" s="604"/>
      <c r="DS725" s="604"/>
      <c r="DT725" s="604"/>
      <c r="DU725" s="604"/>
      <c r="DV725" s="604"/>
      <c r="DW725" s="604"/>
      <c r="DX725" s="604"/>
      <c r="DY725" s="604"/>
      <c r="DZ725" s="604"/>
      <c r="EA725" s="604"/>
      <c r="EB725" s="604"/>
      <c r="EC725" s="604"/>
      <c r="ED725" s="604"/>
      <c r="EE725" s="604"/>
      <c r="EF725" s="604"/>
      <c r="EG725" s="604"/>
      <c r="EH725" s="604"/>
      <c r="EI725" s="604"/>
      <c r="EJ725" s="604"/>
      <c r="EK725" s="604"/>
      <c r="EL725" s="604"/>
      <c r="EM725" s="604"/>
      <c r="EN725" s="604"/>
      <c r="EO725" s="15"/>
      <c r="EP725" s="15"/>
      <c r="EQ725" s="15"/>
      <c r="ER725" s="15"/>
      <c r="ES725" s="15"/>
      <c r="ET725" s="15"/>
      <c r="EU725" s="15"/>
      <c r="EV725" s="604"/>
      <c r="FR725" s="5"/>
    </row>
    <row r="726">
      <c r="A726" s="603"/>
      <c r="B726" s="603"/>
      <c r="I726" s="479"/>
      <c r="DP726" s="604"/>
      <c r="DQ726" s="604"/>
      <c r="DR726" s="604"/>
      <c r="DS726" s="604"/>
      <c r="DT726" s="604"/>
      <c r="DU726" s="604"/>
      <c r="DV726" s="604"/>
      <c r="DW726" s="604"/>
      <c r="DX726" s="604"/>
      <c r="DY726" s="604"/>
      <c r="DZ726" s="604"/>
      <c r="EA726" s="604"/>
      <c r="EB726" s="604"/>
      <c r="EC726" s="604"/>
      <c r="ED726" s="604"/>
      <c r="EE726" s="604"/>
      <c r="EF726" s="604"/>
      <c r="EG726" s="604"/>
      <c r="EH726" s="604"/>
      <c r="EI726" s="604"/>
      <c r="EJ726" s="604"/>
      <c r="EK726" s="604"/>
      <c r="EL726" s="604"/>
      <c r="EM726" s="604"/>
      <c r="EN726" s="604"/>
      <c r="EO726" s="15"/>
      <c r="EP726" s="15"/>
      <c r="EQ726" s="15"/>
      <c r="ER726" s="15"/>
      <c r="ES726" s="15"/>
      <c r="ET726" s="15"/>
      <c r="EU726" s="15"/>
      <c r="EV726" s="604"/>
      <c r="FR726" s="5"/>
    </row>
    <row r="727">
      <c r="A727" s="603"/>
      <c r="B727" s="603"/>
      <c r="I727" s="479"/>
      <c r="DP727" s="604"/>
      <c r="DQ727" s="604"/>
      <c r="DR727" s="604"/>
      <c r="DS727" s="604"/>
      <c r="DT727" s="604"/>
      <c r="DU727" s="604"/>
      <c r="DV727" s="604"/>
      <c r="DW727" s="604"/>
      <c r="DX727" s="604"/>
      <c r="DY727" s="604"/>
      <c r="DZ727" s="604"/>
      <c r="EA727" s="604"/>
      <c r="EB727" s="604"/>
      <c r="EC727" s="604"/>
      <c r="ED727" s="604"/>
      <c r="EE727" s="604"/>
      <c r="EF727" s="604"/>
      <c r="EG727" s="604"/>
      <c r="EH727" s="604"/>
      <c r="EI727" s="604"/>
      <c r="EJ727" s="604"/>
      <c r="EK727" s="604"/>
      <c r="EL727" s="604"/>
      <c r="EM727" s="604"/>
      <c r="EN727" s="604"/>
      <c r="EO727" s="15"/>
      <c r="EP727" s="15"/>
      <c r="EQ727" s="15"/>
      <c r="ER727" s="15"/>
      <c r="ES727" s="15"/>
      <c r="ET727" s="15"/>
      <c r="EU727" s="15"/>
      <c r="EV727" s="604"/>
      <c r="FR727" s="5"/>
    </row>
    <row r="728">
      <c r="A728" s="603"/>
      <c r="B728" s="603"/>
      <c r="I728" s="479"/>
      <c r="DP728" s="604"/>
      <c r="DQ728" s="604"/>
      <c r="DR728" s="604"/>
      <c r="DS728" s="604"/>
      <c r="DT728" s="604"/>
      <c r="DU728" s="604"/>
      <c r="DV728" s="604"/>
      <c r="DW728" s="604"/>
      <c r="DX728" s="604"/>
      <c r="DY728" s="604"/>
      <c r="DZ728" s="604"/>
      <c r="EA728" s="604"/>
      <c r="EB728" s="604"/>
      <c r="EC728" s="604"/>
      <c r="ED728" s="604"/>
      <c r="EE728" s="604"/>
      <c r="EF728" s="604"/>
      <c r="EG728" s="604"/>
      <c r="EH728" s="604"/>
      <c r="EI728" s="604"/>
      <c r="EJ728" s="604"/>
      <c r="EK728" s="604"/>
      <c r="EL728" s="604"/>
      <c r="EM728" s="604"/>
      <c r="EN728" s="604"/>
      <c r="EO728" s="15"/>
      <c r="EP728" s="15"/>
      <c r="EQ728" s="15"/>
      <c r="ER728" s="15"/>
      <c r="ES728" s="15"/>
      <c r="ET728" s="15"/>
      <c r="EU728" s="15"/>
      <c r="EV728" s="604"/>
      <c r="FR728" s="5"/>
    </row>
    <row r="729">
      <c r="A729" s="603"/>
      <c r="B729" s="603"/>
      <c r="I729" s="479"/>
      <c r="DP729" s="604"/>
      <c r="DQ729" s="604"/>
      <c r="DR729" s="604"/>
      <c r="DS729" s="604"/>
      <c r="DT729" s="604"/>
      <c r="DU729" s="604"/>
      <c r="DV729" s="604"/>
      <c r="DW729" s="604"/>
      <c r="DX729" s="604"/>
      <c r="DY729" s="604"/>
      <c r="DZ729" s="604"/>
      <c r="EA729" s="604"/>
      <c r="EB729" s="604"/>
      <c r="EC729" s="604"/>
      <c r="ED729" s="604"/>
      <c r="EE729" s="604"/>
      <c r="EF729" s="604"/>
      <c r="EG729" s="604"/>
      <c r="EH729" s="604"/>
      <c r="EI729" s="604"/>
      <c r="EJ729" s="604"/>
      <c r="EK729" s="604"/>
      <c r="EL729" s="604"/>
      <c r="EM729" s="604"/>
      <c r="EN729" s="604"/>
      <c r="EO729" s="15"/>
      <c r="EP729" s="15"/>
      <c r="EQ729" s="15"/>
      <c r="ER729" s="15"/>
      <c r="ES729" s="15"/>
      <c r="ET729" s="15"/>
      <c r="EU729" s="15"/>
      <c r="EV729" s="604"/>
      <c r="FR729" s="5"/>
    </row>
    <row r="730">
      <c r="A730" s="603"/>
      <c r="B730" s="603"/>
      <c r="I730" s="479"/>
      <c r="DP730" s="604"/>
      <c r="DQ730" s="604"/>
      <c r="DR730" s="604"/>
      <c r="DS730" s="604"/>
      <c r="DT730" s="604"/>
      <c r="DU730" s="604"/>
      <c r="DV730" s="604"/>
      <c r="DW730" s="604"/>
      <c r="DX730" s="604"/>
      <c r="DY730" s="604"/>
      <c r="DZ730" s="604"/>
      <c r="EA730" s="604"/>
      <c r="EB730" s="604"/>
      <c r="EC730" s="604"/>
      <c r="ED730" s="604"/>
      <c r="EE730" s="604"/>
      <c r="EF730" s="604"/>
      <c r="EG730" s="604"/>
      <c r="EH730" s="604"/>
      <c r="EI730" s="604"/>
      <c r="EJ730" s="604"/>
      <c r="EK730" s="604"/>
      <c r="EL730" s="604"/>
      <c r="EM730" s="604"/>
      <c r="EN730" s="604"/>
      <c r="EO730" s="15"/>
      <c r="EP730" s="15"/>
      <c r="EQ730" s="15"/>
      <c r="ER730" s="15"/>
      <c r="ES730" s="15"/>
      <c r="ET730" s="15"/>
      <c r="EU730" s="15"/>
      <c r="EV730" s="604"/>
      <c r="FR730" s="5"/>
    </row>
    <row r="731">
      <c r="A731" s="603"/>
      <c r="B731" s="603"/>
      <c r="I731" s="479"/>
      <c r="DP731" s="604"/>
      <c r="DQ731" s="604"/>
      <c r="DR731" s="604"/>
      <c r="DS731" s="604"/>
      <c r="DT731" s="604"/>
      <c r="DU731" s="604"/>
      <c r="DV731" s="604"/>
      <c r="DW731" s="604"/>
      <c r="DX731" s="604"/>
      <c r="DY731" s="604"/>
      <c r="DZ731" s="604"/>
      <c r="EA731" s="604"/>
      <c r="EB731" s="604"/>
      <c r="EC731" s="604"/>
      <c r="ED731" s="604"/>
      <c r="EE731" s="604"/>
      <c r="EF731" s="604"/>
      <c r="EG731" s="604"/>
      <c r="EH731" s="604"/>
      <c r="EI731" s="604"/>
      <c r="EJ731" s="604"/>
      <c r="EK731" s="604"/>
      <c r="EL731" s="604"/>
      <c r="EM731" s="604"/>
      <c r="EN731" s="604"/>
      <c r="EO731" s="15"/>
      <c r="EP731" s="15"/>
      <c r="EQ731" s="15"/>
      <c r="ER731" s="15"/>
      <c r="ES731" s="15"/>
      <c r="ET731" s="15"/>
      <c r="EU731" s="15"/>
      <c r="EV731" s="604"/>
      <c r="FR731" s="5"/>
    </row>
    <row r="732">
      <c r="A732" s="603"/>
      <c r="B732" s="603"/>
      <c r="I732" s="479"/>
      <c r="DP732" s="604"/>
      <c r="DQ732" s="604"/>
      <c r="DR732" s="604"/>
      <c r="DS732" s="604"/>
      <c r="DT732" s="604"/>
      <c r="DU732" s="604"/>
      <c r="DV732" s="604"/>
      <c r="DW732" s="604"/>
      <c r="DX732" s="604"/>
      <c r="DY732" s="604"/>
      <c r="DZ732" s="604"/>
      <c r="EA732" s="604"/>
      <c r="EB732" s="604"/>
      <c r="EC732" s="604"/>
      <c r="ED732" s="604"/>
      <c r="EE732" s="604"/>
      <c r="EF732" s="604"/>
      <c r="EG732" s="604"/>
      <c r="EH732" s="604"/>
      <c r="EI732" s="604"/>
      <c r="EJ732" s="604"/>
      <c r="EK732" s="604"/>
      <c r="EL732" s="604"/>
      <c r="EM732" s="604"/>
      <c r="EN732" s="604"/>
      <c r="EO732" s="15"/>
      <c r="EP732" s="15"/>
      <c r="EQ732" s="15"/>
      <c r="ER732" s="15"/>
      <c r="ES732" s="15"/>
      <c r="ET732" s="15"/>
      <c r="EU732" s="15"/>
      <c r="EV732" s="604"/>
      <c r="FR732" s="5"/>
    </row>
    <row r="733">
      <c r="A733" s="603"/>
      <c r="B733" s="603"/>
      <c r="I733" s="479"/>
      <c r="DP733" s="604"/>
      <c r="DQ733" s="604"/>
      <c r="DR733" s="604"/>
      <c r="DS733" s="604"/>
      <c r="DT733" s="604"/>
      <c r="DU733" s="604"/>
      <c r="DV733" s="604"/>
      <c r="DW733" s="604"/>
      <c r="DX733" s="604"/>
      <c r="DY733" s="604"/>
      <c r="DZ733" s="604"/>
      <c r="EA733" s="604"/>
      <c r="EB733" s="604"/>
      <c r="EC733" s="604"/>
      <c r="ED733" s="604"/>
      <c r="EE733" s="604"/>
      <c r="EF733" s="604"/>
      <c r="EG733" s="604"/>
      <c r="EH733" s="604"/>
      <c r="EI733" s="604"/>
      <c r="EJ733" s="604"/>
      <c r="EK733" s="604"/>
      <c r="EL733" s="604"/>
      <c r="EM733" s="604"/>
      <c r="EN733" s="604"/>
      <c r="EO733" s="15"/>
      <c r="EP733" s="15"/>
      <c r="EQ733" s="15"/>
      <c r="ER733" s="15"/>
      <c r="ES733" s="15"/>
      <c r="ET733" s="15"/>
      <c r="EU733" s="15"/>
      <c r="EV733" s="604"/>
      <c r="FR733" s="5"/>
    </row>
    <row r="734">
      <c r="A734" s="603"/>
      <c r="B734" s="603"/>
      <c r="I734" s="479"/>
      <c r="DP734" s="604"/>
      <c r="DQ734" s="604"/>
      <c r="DR734" s="604"/>
      <c r="DS734" s="604"/>
      <c r="DT734" s="604"/>
      <c r="DU734" s="604"/>
      <c r="DV734" s="604"/>
      <c r="DW734" s="604"/>
      <c r="DX734" s="604"/>
      <c r="DY734" s="604"/>
      <c r="DZ734" s="604"/>
      <c r="EA734" s="604"/>
      <c r="EB734" s="604"/>
      <c r="EC734" s="604"/>
      <c r="ED734" s="604"/>
      <c r="EE734" s="604"/>
      <c r="EF734" s="604"/>
      <c r="EG734" s="604"/>
      <c r="EH734" s="604"/>
      <c r="EI734" s="604"/>
      <c r="EJ734" s="604"/>
      <c r="EK734" s="604"/>
      <c r="EL734" s="604"/>
      <c r="EM734" s="604"/>
      <c r="EN734" s="604"/>
      <c r="EO734" s="15"/>
      <c r="EP734" s="15"/>
      <c r="EQ734" s="15"/>
      <c r="ER734" s="15"/>
      <c r="ES734" s="15"/>
      <c r="ET734" s="15"/>
      <c r="EU734" s="15"/>
      <c r="EV734" s="604"/>
      <c r="FR734" s="5"/>
    </row>
    <row r="735">
      <c r="A735" s="603"/>
      <c r="B735" s="603"/>
      <c r="I735" s="479"/>
      <c r="DP735" s="604"/>
      <c r="DQ735" s="604"/>
      <c r="DR735" s="604"/>
      <c r="DS735" s="604"/>
      <c r="DT735" s="604"/>
      <c r="DU735" s="604"/>
      <c r="DV735" s="604"/>
      <c r="DW735" s="604"/>
      <c r="DX735" s="604"/>
      <c r="DY735" s="604"/>
      <c r="DZ735" s="604"/>
      <c r="EA735" s="604"/>
      <c r="EB735" s="604"/>
      <c r="EC735" s="604"/>
      <c r="ED735" s="604"/>
      <c r="EE735" s="604"/>
      <c r="EF735" s="604"/>
      <c r="EG735" s="604"/>
      <c r="EH735" s="604"/>
      <c r="EI735" s="604"/>
      <c r="EJ735" s="604"/>
      <c r="EK735" s="604"/>
      <c r="EL735" s="604"/>
      <c r="EM735" s="604"/>
      <c r="EN735" s="604"/>
      <c r="EO735" s="15"/>
      <c r="EP735" s="15"/>
      <c r="EQ735" s="15"/>
      <c r="ER735" s="15"/>
      <c r="ES735" s="15"/>
      <c r="ET735" s="15"/>
      <c r="EU735" s="15"/>
      <c r="EV735" s="604"/>
      <c r="FR735" s="5"/>
    </row>
    <row r="736">
      <c r="A736" s="603"/>
      <c r="B736" s="603"/>
      <c r="I736" s="479"/>
      <c r="DP736" s="604"/>
      <c r="DQ736" s="604"/>
      <c r="DR736" s="604"/>
      <c r="DS736" s="604"/>
      <c r="DT736" s="604"/>
      <c r="DU736" s="604"/>
      <c r="DV736" s="604"/>
      <c r="DW736" s="604"/>
      <c r="DX736" s="604"/>
      <c r="DY736" s="604"/>
      <c r="DZ736" s="604"/>
      <c r="EA736" s="604"/>
      <c r="EB736" s="604"/>
      <c r="EC736" s="604"/>
      <c r="ED736" s="604"/>
      <c r="EE736" s="604"/>
      <c r="EF736" s="604"/>
      <c r="EG736" s="604"/>
      <c r="EH736" s="604"/>
      <c r="EI736" s="604"/>
      <c r="EJ736" s="604"/>
      <c r="EK736" s="604"/>
      <c r="EL736" s="604"/>
      <c r="EM736" s="604"/>
      <c r="EN736" s="604"/>
      <c r="EO736" s="15"/>
      <c r="EP736" s="15"/>
      <c r="EQ736" s="15"/>
      <c r="ER736" s="15"/>
      <c r="ES736" s="15"/>
      <c r="ET736" s="15"/>
      <c r="EU736" s="15"/>
      <c r="EV736" s="604"/>
      <c r="FR736" s="5"/>
    </row>
    <row r="737">
      <c r="A737" s="603"/>
      <c r="B737" s="603"/>
      <c r="I737" s="479"/>
      <c r="DP737" s="604"/>
      <c r="DQ737" s="604"/>
      <c r="DR737" s="604"/>
      <c r="DS737" s="604"/>
      <c r="DT737" s="604"/>
      <c r="DU737" s="604"/>
      <c r="DV737" s="604"/>
      <c r="DW737" s="604"/>
      <c r="DX737" s="604"/>
      <c r="DY737" s="604"/>
      <c r="DZ737" s="604"/>
      <c r="EA737" s="604"/>
      <c r="EB737" s="604"/>
      <c r="EC737" s="604"/>
      <c r="ED737" s="604"/>
      <c r="EE737" s="604"/>
      <c r="EF737" s="604"/>
      <c r="EG737" s="604"/>
      <c r="EH737" s="604"/>
      <c r="EI737" s="604"/>
      <c r="EJ737" s="604"/>
      <c r="EK737" s="604"/>
      <c r="EL737" s="604"/>
      <c r="EM737" s="604"/>
      <c r="EN737" s="604"/>
      <c r="EO737" s="15"/>
      <c r="EP737" s="15"/>
      <c r="EQ737" s="15"/>
      <c r="ER737" s="15"/>
      <c r="ES737" s="15"/>
      <c r="ET737" s="15"/>
      <c r="EU737" s="15"/>
      <c r="EV737" s="604"/>
      <c r="FR737" s="5"/>
    </row>
    <row r="738">
      <c r="A738" s="603"/>
      <c r="B738" s="603"/>
      <c r="I738" s="479"/>
      <c r="DP738" s="604"/>
      <c r="DQ738" s="604"/>
      <c r="DR738" s="604"/>
      <c r="DS738" s="604"/>
      <c r="DT738" s="604"/>
      <c r="DU738" s="604"/>
      <c r="DV738" s="604"/>
      <c r="DW738" s="604"/>
      <c r="DX738" s="604"/>
      <c r="DY738" s="604"/>
      <c r="DZ738" s="604"/>
      <c r="EA738" s="604"/>
      <c r="EB738" s="604"/>
      <c r="EC738" s="604"/>
      <c r="ED738" s="604"/>
      <c r="EE738" s="604"/>
      <c r="EF738" s="604"/>
      <c r="EG738" s="604"/>
      <c r="EH738" s="604"/>
      <c r="EI738" s="604"/>
      <c r="EJ738" s="604"/>
      <c r="EK738" s="604"/>
      <c r="EL738" s="604"/>
      <c r="EM738" s="604"/>
      <c r="EN738" s="604"/>
      <c r="EO738" s="15"/>
      <c r="EP738" s="15"/>
      <c r="EQ738" s="15"/>
      <c r="ER738" s="15"/>
      <c r="ES738" s="15"/>
      <c r="ET738" s="15"/>
      <c r="EU738" s="15"/>
      <c r="EV738" s="604"/>
      <c r="FR738" s="5"/>
    </row>
    <row r="739">
      <c r="A739" s="603"/>
      <c r="B739" s="603"/>
      <c r="I739" s="479"/>
      <c r="DP739" s="604"/>
      <c r="DQ739" s="604"/>
      <c r="DR739" s="604"/>
      <c r="DS739" s="604"/>
      <c r="DT739" s="604"/>
      <c r="DU739" s="604"/>
      <c r="DV739" s="604"/>
      <c r="DW739" s="604"/>
      <c r="DX739" s="604"/>
      <c r="DY739" s="604"/>
      <c r="DZ739" s="604"/>
      <c r="EA739" s="604"/>
      <c r="EB739" s="604"/>
      <c r="EC739" s="604"/>
      <c r="ED739" s="604"/>
      <c r="EE739" s="604"/>
      <c r="EF739" s="604"/>
      <c r="EG739" s="604"/>
      <c r="EH739" s="604"/>
      <c r="EI739" s="604"/>
      <c r="EJ739" s="604"/>
      <c r="EK739" s="604"/>
      <c r="EL739" s="604"/>
      <c r="EM739" s="604"/>
      <c r="EN739" s="604"/>
      <c r="EO739" s="15"/>
      <c r="EP739" s="15"/>
      <c r="EQ739" s="15"/>
      <c r="ER739" s="15"/>
      <c r="ES739" s="15"/>
      <c r="ET739" s="15"/>
      <c r="EU739" s="15"/>
      <c r="EV739" s="604"/>
      <c r="FR739" s="5"/>
    </row>
    <row r="740">
      <c r="A740" s="603"/>
      <c r="B740" s="603"/>
      <c r="I740" s="479"/>
      <c r="DP740" s="604"/>
      <c r="DQ740" s="604"/>
      <c r="DR740" s="604"/>
      <c r="DS740" s="604"/>
      <c r="DT740" s="604"/>
      <c r="DU740" s="604"/>
      <c r="DV740" s="604"/>
      <c r="DW740" s="604"/>
      <c r="DX740" s="604"/>
      <c r="DY740" s="604"/>
      <c r="DZ740" s="604"/>
      <c r="EA740" s="604"/>
      <c r="EB740" s="604"/>
      <c r="EC740" s="604"/>
      <c r="ED740" s="604"/>
      <c r="EE740" s="604"/>
      <c r="EF740" s="604"/>
      <c r="EG740" s="604"/>
      <c r="EH740" s="604"/>
      <c r="EI740" s="604"/>
      <c r="EJ740" s="604"/>
      <c r="EK740" s="604"/>
      <c r="EL740" s="604"/>
      <c r="EM740" s="604"/>
      <c r="EN740" s="604"/>
      <c r="EO740" s="15"/>
      <c r="EP740" s="15"/>
      <c r="EQ740" s="15"/>
      <c r="ER740" s="15"/>
      <c r="ES740" s="15"/>
      <c r="ET740" s="15"/>
      <c r="EU740" s="15"/>
      <c r="EV740" s="604"/>
      <c r="FR740" s="5"/>
    </row>
    <row r="741">
      <c r="A741" s="603"/>
      <c r="B741" s="603"/>
      <c r="I741" s="479"/>
      <c r="DP741" s="604"/>
      <c r="DQ741" s="604"/>
      <c r="DR741" s="604"/>
      <c r="DS741" s="604"/>
      <c r="DT741" s="604"/>
      <c r="DU741" s="604"/>
      <c r="DV741" s="604"/>
      <c r="DW741" s="604"/>
      <c r="DX741" s="604"/>
      <c r="DY741" s="604"/>
      <c r="DZ741" s="604"/>
      <c r="EA741" s="604"/>
      <c r="EB741" s="604"/>
      <c r="EC741" s="604"/>
      <c r="ED741" s="604"/>
      <c r="EE741" s="604"/>
      <c r="EF741" s="604"/>
      <c r="EG741" s="604"/>
      <c r="EH741" s="604"/>
      <c r="EI741" s="604"/>
      <c r="EJ741" s="604"/>
      <c r="EK741" s="604"/>
      <c r="EL741" s="604"/>
      <c r="EM741" s="604"/>
      <c r="EN741" s="604"/>
      <c r="EO741" s="15"/>
      <c r="EP741" s="15"/>
      <c r="EQ741" s="15"/>
      <c r="ER741" s="15"/>
      <c r="ES741" s="15"/>
      <c r="ET741" s="15"/>
      <c r="EU741" s="15"/>
      <c r="EV741" s="604"/>
      <c r="FR741" s="5"/>
    </row>
    <row r="742">
      <c r="A742" s="603"/>
      <c r="B742" s="603"/>
      <c r="I742" s="479"/>
      <c r="DP742" s="604"/>
      <c r="DQ742" s="604"/>
      <c r="DR742" s="604"/>
      <c r="DS742" s="604"/>
      <c r="DT742" s="604"/>
      <c r="DU742" s="604"/>
      <c r="DV742" s="604"/>
      <c r="DW742" s="604"/>
      <c r="DX742" s="604"/>
      <c r="DY742" s="604"/>
      <c r="DZ742" s="604"/>
      <c r="EA742" s="604"/>
      <c r="EB742" s="604"/>
      <c r="EC742" s="604"/>
      <c r="ED742" s="604"/>
      <c r="EE742" s="604"/>
      <c r="EF742" s="604"/>
      <c r="EG742" s="604"/>
      <c r="EH742" s="604"/>
      <c r="EI742" s="604"/>
      <c r="EJ742" s="604"/>
      <c r="EK742" s="604"/>
      <c r="EL742" s="604"/>
      <c r="EM742" s="604"/>
      <c r="EN742" s="604"/>
      <c r="EO742" s="15"/>
      <c r="EP742" s="15"/>
      <c r="EQ742" s="15"/>
      <c r="ER742" s="15"/>
      <c r="ES742" s="15"/>
      <c r="ET742" s="15"/>
      <c r="EU742" s="15"/>
      <c r="EV742" s="604"/>
      <c r="FR742" s="5"/>
    </row>
    <row r="743">
      <c r="A743" s="603"/>
      <c r="B743" s="603"/>
      <c r="I743" s="479"/>
      <c r="DP743" s="604"/>
      <c r="DQ743" s="604"/>
      <c r="DR743" s="604"/>
      <c r="DS743" s="604"/>
      <c r="DT743" s="604"/>
      <c r="DU743" s="604"/>
      <c r="DV743" s="604"/>
      <c r="DW743" s="604"/>
      <c r="DX743" s="604"/>
      <c r="DY743" s="604"/>
      <c r="DZ743" s="604"/>
      <c r="EA743" s="604"/>
      <c r="EB743" s="604"/>
      <c r="EC743" s="604"/>
      <c r="ED743" s="604"/>
      <c r="EE743" s="604"/>
      <c r="EF743" s="604"/>
      <c r="EG743" s="604"/>
      <c r="EH743" s="604"/>
      <c r="EI743" s="604"/>
      <c r="EJ743" s="604"/>
      <c r="EK743" s="604"/>
      <c r="EL743" s="604"/>
      <c r="EM743" s="604"/>
      <c r="EN743" s="604"/>
      <c r="EO743" s="15"/>
      <c r="EP743" s="15"/>
      <c r="EQ743" s="15"/>
      <c r="ER743" s="15"/>
      <c r="ES743" s="15"/>
      <c r="ET743" s="15"/>
      <c r="EU743" s="15"/>
      <c r="EV743" s="604"/>
      <c r="FR743" s="5"/>
    </row>
    <row r="744">
      <c r="A744" s="603"/>
      <c r="B744" s="603"/>
      <c r="I744" s="479"/>
      <c r="DP744" s="604"/>
      <c r="DQ744" s="604"/>
      <c r="DR744" s="604"/>
      <c r="DS744" s="604"/>
      <c r="DT744" s="604"/>
      <c r="DU744" s="604"/>
      <c r="DV744" s="604"/>
      <c r="DW744" s="604"/>
      <c r="DX744" s="604"/>
      <c r="DY744" s="604"/>
      <c r="DZ744" s="604"/>
      <c r="EA744" s="604"/>
      <c r="EB744" s="604"/>
      <c r="EC744" s="604"/>
      <c r="ED744" s="604"/>
      <c r="EE744" s="604"/>
      <c r="EF744" s="604"/>
      <c r="EG744" s="604"/>
      <c r="EH744" s="604"/>
      <c r="EI744" s="604"/>
      <c r="EJ744" s="604"/>
      <c r="EK744" s="604"/>
      <c r="EL744" s="604"/>
      <c r="EM744" s="604"/>
      <c r="EN744" s="604"/>
      <c r="EO744" s="15"/>
      <c r="EP744" s="15"/>
      <c r="EQ744" s="15"/>
      <c r="ER744" s="15"/>
      <c r="ES744" s="15"/>
      <c r="ET744" s="15"/>
      <c r="EU744" s="15"/>
      <c r="EV744" s="604"/>
      <c r="FR744" s="5"/>
    </row>
    <row r="745">
      <c r="A745" s="603"/>
      <c r="B745" s="603"/>
      <c r="I745" s="479"/>
      <c r="DP745" s="604"/>
      <c r="DQ745" s="604"/>
      <c r="DR745" s="604"/>
      <c r="DS745" s="604"/>
      <c r="DT745" s="604"/>
      <c r="DU745" s="604"/>
      <c r="DV745" s="604"/>
      <c r="DW745" s="604"/>
      <c r="DX745" s="604"/>
      <c r="DY745" s="604"/>
      <c r="DZ745" s="604"/>
      <c r="EA745" s="604"/>
      <c r="EB745" s="604"/>
      <c r="EC745" s="604"/>
      <c r="ED745" s="604"/>
      <c r="EE745" s="604"/>
      <c r="EF745" s="604"/>
      <c r="EG745" s="604"/>
      <c r="EH745" s="604"/>
      <c r="EI745" s="604"/>
      <c r="EJ745" s="604"/>
      <c r="EK745" s="604"/>
      <c r="EL745" s="604"/>
      <c r="EM745" s="604"/>
      <c r="EN745" s="604"/>
      <c r="EO745" s="15"/>
      <c r="EP745" s="15"/>
      <c r="EQ745" s="15"/>
      <c r="ER745" s="15"/>
      <c r="ES745" s="15"/>
      <c r="ET745" s="15"/>
      <c r="EU745" s="15"/>
      <c r="EV745" s="604"/>
      <c r="FR745" s="5"/>
    </row>
    <row r="746">
      <c r="A746" s="603"/>
      <c r="B746" s="603"/>
      <c r="I746" s="479"/>
      <c r="DP746" s="604"/>
      <c r="DQ746" s="604"/>
      <c r="DR746" s="604"/>
      <c r="DS746" s="604"/>
      <c r="DT746" s="604"/>
      <c r="DU746" s="604"/>
      <c r="DV746" s="604"/>
      <c r="DW746" s="604"/>
      <c r="DX746" s="604"/>
      <c r="DY746" s="604"/>
      <c r="DZ746" s="604"/>
      <c r="EA746" s="604"/>
      <c r="EB746" s="604"/>
      <c r="EC746" s="604"/>
      <c r="ED746" s="604"/>
      <c r="EE746" s="604"/>
      <c r="EF746" s="604"/>
      <c r="EG746" s="604"/>
      <c r="EH746" s="604"/>
      <c r="EI746" s="604"/>
      <c r="EJ746" s="604"/>
      <c r="EK746" s="604"/>
      <c r="EL746" s="604"/>
      <c r="EM746" s="604"/>
      <c r="EN746" s="604"/>
      <c r="EO746" s="15"/>
      <c r="EP746" s="15"/>
      <c r="EQ746" s="15"/>
      <c r="ER746" s="15"/>
      <c r="ES746" s="15"/>
      <c r="ET746" s="15"/>
      <c r="EU746" s="15"/>
      <c r="EV746" s="604"/>
      <c r="FR746" s="5"/>
    </row>
    <row r="747">
      <c r="A747" s="603"/>
      <c r="B747" s="603"/>
      <c r="I747" s="479"/>
      <c r="DP747" s="604"/>
      <c r="DQ747" s="604"/>
      <c r="DR747" s="604"/>
      <c r="DS747" s="604"/>
      <c r="DT747" s="604"/>
      <c r="DU747" s="604"/>
      <c r="DV747" s="604"/>
      <c r="DW747" s="604"/>
      <c r="DX747" s="604"/>
      <c r="DY747" s="604"/>
      <c r="DZ747" s="604"/>
      <c r="EA747" s="604"/>
      <c r="EB747" s="604"/>
      <c r="EC747" s="604"/>
      <c r="ED747" s="604"/>
      <c r="EE747" s="604"/>
      <c r="EF747" s="604"/>
      <c r="EG747" s="604"/>
      <c r="EH747" s="604"/>
      <c r="EI747" s="604"/>
      <c r="EJ747" s="604"/>
      <c r="EK747" s="604"/>
      <c r="EL747" s="604"/>
      <c r="EM747" s="604"/>
      <c r="EN747" s="604"/>
      <c r="EO747" s="15"/>
      <c r="EP747" s="15"/>
      <c r="EQ747" s="15"/>
      <c r="ER747" s="15"/>
      <c r="ES747" s="15"/>
      <c r="ET747" s="15"/>
      <c r="EU747" s="15"/>
      <c r="EV747" s="604"/>
      <c r="FR747" s="5"/>
    </row>
    <row r="748">
      <c r="A748" s="603"/>
      <c r="B748" s="603"/>
      <c r="I748" s="479"/>
      <c r="DP748" s="604"/>
      <c r="DQ748" s="604"/>
      <c r="DR748" s="604"/>
      <c r="DS748" s="604"/>
      <c r="DT748" s="604"/>
      <c r="DU748" s="604"/>
      <c r="DV748" s="604"/>
      <c r="DW748" s="604"/>
      <c r="DX748" s="604"/>
      <c r="DY748" s="604"/>
      <c r="DZ748" s="604"/>
      <c r="EA748" s="604"/>
      <c r="EB748" s="604"/>
      <c r="EC748" s="604"/>
      <c r="ED748" s="604"/>
      <c r="EE748" s="604"/>
      <c r="EF748" s="604"/>
      <c r="EG748" s="604"/>
      <c r="EH748" s="604"/>
      <c r="EI748" s="604"/>
      <c r="EJ748" s="604"/>
      <c r="EK748" s="604"/>
      <c r="EL748" s="604"/>
      <c r="EM748" s="604"/>
      <c r="EN748" s="604"/>
      <c r="EO748" s="15"/>
      <c r="EP748" s="15"/>
      <c r="EQ748" s="15"/>
      <c r="ER748" s="15"/>
      <c r="ES748" s="15"/>
      <c r="ET748" s="15"/>
      <c r="EU748" s="15"/>
      <c r="EV748" s="604"/>
      <c r="FR748" s="5"/>
    </row>
    <row r="749">
      <c r="A749" s="603"/>
      <c r="B749" s="603"/>
      <c r="I749" s="479"/>
      <c r="DP749" s="604"/>
      <c r="DQ749" s="604"/>
      <c r="DR749" s="604"/>
      <c r="DS749" s="604"/>
      <c r="DT749" s="604"/>
      <c r="DU749" s="604"/>
      <c r="DV749" s="604"/>
      <c r="DW749" s="604"/>
      <c r="DX749" s="604"/>
      <c r="DY749" s="604"/>
      <c r="DZ749" s="604"/>
      <c r="EA749" s="604"/>
      <c r="EB749" s="604"/>
      <c r="EC749" s="604"/>
      <c r="ED749" s="604"/>
      <c r="EE749" s="604"/>
      <c r="EF749" s="604"/>
      <c r="EG749" s="604"/>
      <c r="EH749" s="604"/>
      <c r="EI749" s="604"/>
      <c r="EJ749" s="604"/>
      <c r="EK749" s="604"/>
      <c r="EL749" s="604"/>
      <c r="EM749" s="604"/>
      <c r="EN749" s="604"/>
      <c r="EO749" s="15"/>
      <c r="EP749" s="15"/>
      <c r="EQ749" s="15"/>
      <c r="ER749" s="15"/>
      <c r="ES749" s="15"/>
      <c r="ET749" s="15"/>
      <c r="EU749" s="15"/>
      <c r="EV749" s="604"/>
      <c r="FR749" s="5"/>
    </row>
    <row r="750">
      <c r="A750" s="603"/>
      <c r="B750" s="603"/>
      <c r="I750" s="479"/>
      <c r="DP750" s="604"/>
      <c r="DQ750" s="604"/>
      <c r="DR750" s="604"/>
      <c r="DS750" s="604"/>
      <c r="DT750" s="604"/>
      <c r="DU750" s="604"/>
      <c r="DV750" s="604"/>
      <c r="DW750" s="604"/>
      <c r="DX750" s="604"/>
      <c r="DY750" s="604"/>
      <c r="DZ750" s="604"/>
      <c r="EA750" s="604"/>
      <c r="EB750" s="604"/>
      <c r="EC750" s="604"/>
      <c r="ED750" s="604"/>
      <c r="EE750" s="604"/>
      <c r="EF750" s="604"/>
      <c r="EG750" s="604"/>
      <c r="EH750" s="604"/>
      <c r="EI750" s="604"/>
      <c r="EJ750" s="604"/>
      <c r="EK750" s="604"/>
      <c r="EL750" s="604"/>
      <c r="EM750" s="604"/>
      <c r="EN750" s="604"/>
      <c r="EO750" s="15"/>
      <c r="EP750" s="15"/>
      <c r="EQ750" s="15"/>
      <c r="ER750" s="15"/>
      <c r="ES750" s="15"/>
      <c r="ET750" s="15"/>
      <c r="EU750" s="15"/>
      <c r="EV750" s="604"/>
      <c r="FR750" s="5"/>
    </row>
    <row r="751">
      <c r="A751" s="603"/>
      <c r="B751" s="603"/>
      <c r="I751" s="479"/>
      <c r="DP751" s="604"/>
      <c r="DQ751" s="604"/>
      <c r="DR751" s="604"/>
      <c r="DS751" s="604"/>
      <c r="DT751" s="604"/>
      <c r="DU751" s="604"/>
      <c r="DV751" s="604"/>
      <c r="DW751" s="604"/>
      <c r="DX751" s="604"/>
      <c r="DY751" s="604"/>
      <c r="DZ751" s="604"/>
      <c r="EA751" s="604"/>
      <c r="EB751" s="604"/>
      <c r="EC751" s="604"/>
      <c r="ED751" s="604"/>
      <c r="EE751" s="604"/>
      <c r="EF751" s="604"/>
      <c r="EG751" s="604"/>
      <c r="EH751" s="604"/>
      <c r="EI751" s="604"/>
      <c r="EJ751" s="604"/>
      <c r="EK751" s="604"/>
      <c r="EL751" s="604"/>
      <c r="EM751" s="604"/>
      <c r="EN751" s="604"/>
      <c r="EO751" s="15"/>
      <c r="EP751" s="15"/>
      <c r="EQ751" s="15"/>
      <c r="ER751" s="15"/>
      <c r="ES751" s="15"/>
      <c r="ET751" s="15"/>
      <c r="EU751" s="15"/>
      <c r="EV751" s="604"/>
      <c r="FR751" s="5"/>
    </row>
    <row r="752">
      <c r="A752" s="603"/>
      <c r="B752" s="603"/>
      <c r="I752" s="479"/>
      <c r="DP752" s="604"/>
      <c r="DQ752" s="604"/>
      <c r="DR752" s="604"/>
      <c r="DS752" s="604"/>
      <c r="DT752" s="604"/>
      <c r="DU752" s="604"/>
      <c r="DV752" s="604"/>
      <c r="DW752" s="604"/>
      <c r="DX752" s="604"/>
      <c r="DY752" s="604"/>
      <c r="DZ752" s="604"/>
      <c r="EA752" s="604"/>
      <c r="EB752" s="604"/>
      <c r="EC752" s="604"/>
      <c r="ED752" s="604"/>
      <c r="EE752" s="604"/>
      <c r="EF752" s="604"/>
      <c r="EG752" s="604"/>
      <c r="EH752" s="604"/>
      <c r="EI752" s="604"/>
      <c r="EJ752" s="604"/>
      <c r="EK752" s="604"/>
      <c r="EL752" s="604"/>
      <c r="EM752" s="604"/>
      <c r="EN752" s="604"/>
      <c r="EO752" s="15"/>
      <c r="EP752" s="15"/>
      <c r="EQ752" s="15"/>
      <c r="ER752" s="15"/>
      <c r="ES752" s="15"/>
      <c r="ET752" s="15"/>
      <c r="EU752" s="15"/>
      <c r="EV752" s="604"/>
      <c r="FR752" s="5"/>
    </row>
    <row r="753">
      <c r="A753" s="603"/>
      <c r="B753" s="603"/>
      <c r="I753" s="479"/>
      <c r="DP753" s="604"/>
      <c r="DQ753" s="604"/>
      <c r="DR753" s="604"/>
      <c r="DS753" s="604"/>
      <c r="DT753" s="604"/>
      <c r="DU753" s="604"/>
      <c r="DV753" s="604"/>
      <c r="DW753" s="604"/>
      <c r="DX753" s="604"/>
      <c r="DY753" s="604"/>
      <c r="DZ753" s="604"/>
      <c r="EA753" s="604"/>
      <c r="EB753" s="604"/>
      <c r="EC753" s="604"/>
      <c r="ED753" s="604"/>
      <c r="EE753" s="604"/>
      <c r="EF753" s="604"/>
      <c r="EG753" s="604"/>
      <c r="EH753" s="604"/>
      <c r="EI753" s="604"/>
      <c r="EJ753" s="604"/>
      <c r="EK753" s="604"/>
      <c r="EL753" s="604"/>
      <c r="EM753" s="604"/>
      <c r="EN753" s="604"/>
      <c r="EO753" s="15"/>
      <c r="EP753" s="15"/>
      <c r="EQ753" s="15"/>
      <c r="ER753" s="15"/>
      <c r="ES753" s="15"/>
      <c r="ET753" s="15"/>
      <c r="EU753" s="15"/>
      <c r="EV753" s="604"/>
      <c r="FR753" s="5"/>
    </row>
    <row r="754">
      <c r="A754" s="603"/>
      <c r="B754" s="603"/>
      <c r="I754" s="479"/>
      <c r="DP754" s="604"/>
      <c r="DQ754" s="604"/>
      <c r="DR754" s="604"/>
      <c r="DS754" s="604"/>
      <c r="DT754" s="604"/>
      <c r="DU754" s="604"/>
      <c r="DV754" s="604"/>
      <c r="DW754" s="604"/>
      <c r="DX754" s="604"/>
      <c r="DY754" s="604"/>
      <c r="DZ754" s="604"/>
      <c r="EA754" s="604"/>
      <c r="EB754" s="604"/>
      <c r="EC754" s="604"/>
      <c r="ED754" s="604"/>
      <c r="EE754" s="604"/>
      <c r="EF754" s="604"/>
      <c r="EG754" s="604"/>
      <c r="EH754" s="604"/>
      <c r="EI754" s="604"/>
      <c r="EJ754" s="604"/>
      <c r="EK754" s="604"/>
      <c r="EL754" s="604"/>
      <c r="EM754" s="604"/>
      <c r="EN754" s="604"/>
      <c r="EO754" s="15"/>
      <c r="EP754" s="15"/>
      <c r="EQ754" s="15"/>
      <c r="ER754" s="15"/>
      <c r="ES754" s="15"/>
      <c r="ET754" s="15"/>
      <c r="EU754" s="15"/>
      <c r="EV754" s="604"/>
      <c r="FR754" s="5"/>
    </row>
    <row r="755">
      <c r="A755" s="603"/>
      <c r="B755" s="603"/>
      <c r="I755" s="479"/>
      <c r="DP755" s="604"/>
      <c r="DQ755" s="604"/>
      <c r="DR755" s="604"/>
      <c r="DS755" s="604"/>
      <c r="DT755" s="604"/>
      <c r="DU755" s="604"/>
      <c r="DV755" s="604"/>
      <c r="DW755" s="604"/>
      <c r="DX755" s="604"/>
      <c r="DY755" s="604"/>
      <c r="DZ755" s="604"/>
      <c r="EA755" s="604"/>
      <c r="EB755" s="604"/>
      <c r="EC755" s="604"/>
      <c r="ED755" s="604"/>
      <c r="EE755" s="604"/>
      <c r="EF755" s="604"/>
      <c r="EG755" s="604"/>
      <c r="EH755" s="604"/>
      <c r="EI755" s="604"/>
      <c r="EJ755" s="604"/>
      <c r="EK755" s="604"/>
      <c r="EL755" s="604"/>
      <c r="EM755" s="604"/>
      <c r="EN755" s="604"/>
      <c r="EO755" s="15"/>
      <c r="EP755" s="15"/>
      <c r="EQ755" s="15"/>
      <c r="ER755" s="15"/>
      <c r="ES755" s="15"/>
      <c r="ET755" s="15"/>
      <c r="EU755" s="15"/>
      <c r="EV755" s="604"/>
      <c r="FR755" s="5"/>
    </row>
    <row r="756">
      <c r="A756" s="603"/>
      <c r="B756" s="603"/>
      <c r="I756" s="479"/>
      <c r="DP756" s="604"/>
      <c r="DQ756" s="604"/>
      <c r="DR756" s="604"/>
      <c r="DS756" s="604"/>
      <c r="DT756" s="604"/>
      <c r="DU756" s="604"/>
      <c r="DV756" s="604"/>
      <c r="DW756" s="604"/>
      <c r="DX756" s="604"/>
      <c r="DY756" s="604"/>
      <c r="DZ756" s="604"/>
      <c r="EA756" s="604"/>
      <c r="EB756" s="604"/>
      <c r="EC756" s="604"/>
      <c r="ED756" s="604"/>
      <c r="EE756" s="604"/>
      <c r="EF756" s="604"/>
      <c r="EG756" s="604"/>
      <c r="EH756" s="604"/>
      <c r="EI756" s="604"/>
      <c r="EJ756" s="604"/>
      <c r="EK756" s="604"/>
      <c r="EL756" s="604"/>
      <c r="EM756" s="604"/>
      <c r="EN756" s="604"/>
      <c r="EO756" s="15"/>
      <c r="EP756" s="15"/>
      <c r="EQ756" s="15"/>
      <c r="ER756" s="15"/>
      <c r="ES756" s="15"/>
      <c r="ET756" s="15"/>
      <c r="EU756" s="15"/>
      <c r="EV756" s="604"/>
      <c r="FR756" s="5"/>
    </row>
    <row r="757">
      <c r="A757" s="603"/>
      <c r="B757" s="603"/>
      <c r="I757" s="479"/>
      <c r="DP757" s="604"/>
      <c r="DQ757" s="604"/>
      <c r="DR757" s="604"/>
      <c r="DS757" s="604"/>
      <c r="DT757" s="604"/>
      <c r="DU757" s="604"/>
      <c r="DV757" s="604"/>
      <c r="DW757" s="604"/>
      <c r="DX757" s="604"/>
      <c r="DY757" s="604"/>
      <c r="DZ757" s="604"/>
      <c r="EA757" s="604"/>
      <c r="EB757" s="604"/>
      <c r="EC757" s="604"/>
      <c r="ED757" s="604"/>
      <c r="EE757" s="604"/>
      <c r="EF757" s="604"/>
      <c r="EG757" s="604"/>
      <c r="EH757" s="604"/>
      <c r="EI757" s="604"/>
      <c r="EJ757" s="604"/>
      <c r="EK757" s="604"/>
      <c r="EL757" s="604"/>
      <c r="EM757" s="604"/>
      <c r="EN757" s="604"/>
      <c r="EO757" s="15"/>
      <c r="EP757" s="15"/>
      <c r="EQ757" s="15"/>
      <c r="ER757" s="15"/>
      <c r="ES757" s="15"/>
      <c r="ET757" s="15"/>
      <c r="EU757" s="15"/>
      <c r="EV757" s="604"/>
      <c r="FR757" s="5"/>
    </row>
    <row r="758">
      <c r="A758" s="603"/>
      <c r="B758" s="603"/>
      <c r="I758" s="479"/>
      <c r="DP758" s="604"/>
      <c r="DQ758" s="604"/>
      <c r="DR758" s="604"/>
      <c r="DS758" s="604"/>
      <c r="DT758" s="604"/>
      <c r="DU758" s="604"/>
      <c r="DV758" s="604"/>
      <c r="DW758" s="604"/>
      <c r="DX758" s="604"/>
      <c r="DY758" s="604"/>
      <c r="DZ758" s="604"/>
      <c r="EA758" s="604"/>
      <c r="EB758" s="604"/>
      <c r="EC758" s="604"/>
      <c r="ED758" s="604"/>
      <c r="EE758" s="604"/>
      <c r="EF758" s="604"/>
      <c r="EG758" s="604"/>
      <c r="EH758" s="604"/>
      <c r="EI758" s="604"/>
      <c r="EJ758" s="604"/>
      <c r="EK758" s="604"/>
      <c r="EL758" s="604"/>
      <c r="EM758" s="604"/>
      <c r="EN758" s="604"/>
      <c r="EO758" s="15"/>
      <c r="EP758" s="15"/>
      <c r="EQ758" s="15"/>
      <c r="ER758" s="15"/>
      <c r="ES758" s="15"/>
      <c r="ET758" s="15"/>
      <c r="EU758" s="15"/>
      <c r="EV758" s="604"/>
      <c r="FR758" s="5"/>
    </row>
    <row r="759">
      <c r="A759" s="603"/>
      <c r="B759" s="603"/>
      <c r="I759" s="479"/>
      <c r="DP759" s="604"/>
      <c r="DQ759" s="604"/>
      <c r="DR759" s="604"/>
      <c r="DS759" s="604"/>
      <c r="DT759" s="604"/>
      <c r="DU759" s="604"/>
      <c r="DV759" s="604"/>
      <c r="DW759" s="604"/>
      <c r="DX759" s="604"/>
      <c r="DY759" s="604"/>
      <c r="DZ759" s="604"/>
      <c r="EA759" s="604"/>
      <c r="EB759" s="604"/>
      <c r="EC759" s="604"/>
      <c r="ED759" s="604"/>
      <c r="EE759" s="604"/>
      <c r="EF759" s="604"/>
      <c r="EG759" s="604"/>
      <c r="EH759" s="604"/>
      <c r="EI759" s="604"/>
      <c r="EJ759" s="604"/>
      <c r="EK759" s="604"/>
      <c r="EL759" s="604"/>
      <c r="EM759" s="604"/>
      <c r="EN759" s="604"/>
      <c r="EO759" s="15"/>
      <c r="EP759" s="15"/>
      <c r="EQ759" s="15"/>
      <c r="ER759" s="15"/>
      <c r="ES759" s="15"/>
      <c r="ET759" s="15"/>
      <c r="EU759" s="15"/>
      <c r="EV759" s="604"/>
      <c r="FR759" s="5"/>
    </row>
    <row r="760">
      <c r="A760" s="603"/>
      <c r="B760" s="603"/>
      <c r="I760" s="479"/>
      <c r="DP760" s="604"/>
      <c r="DQ760" s="604"/>
      <c r="DR760" s="604"/>
      <c r="DS760" s="604"/>
      <c r="DT760" s="604"/>
      <c r="DU760" s="604"/>
      <c r="DV760" s="604"/>
      <c r="DW760" s="604"/>
      <c r="DX760" s="604"/>
      <c r="DY760" s="604"/>
      <c r="DZ760" s="604"/>
      <c r="EA760" s="604"/>
      <c r="EB760" s="604"/>
      <c r="EC760" s="604"/>
      <c r="ED760" s="604"/>
      <c r="EE760" s="604"/>
      <c r="EF760" s="604"/>
      <c r="EG760" s="604"/>
      <c r="EH760" s="604"/>
      <c r="EI760" s="604"/>
      <c r="EJ760" s="604"/>
      <c r="EK760" s="604"/>
      <c r="EL760" s="604"/>
      <c r="EM760" s="604"/>
      <c r="EN760" s="604"/>
      <c r="EO760" s="15"/>
      <c r="EP760" s="15"/>
      <c r="EQ760" s="15"/>
      <c r="ER760" s="15"/>
      <c r="ES760" s="15"/>
      <c r="ET760" s="15"/>
      <c r="EU760" s="15"/>
      <c r="EV760" s="604"/>
      <c r="FR760" s="5"/>
    </row>
    <row r="761">
      <c r="A761" s="603"/>
      <c r="B761" s="603"/>
      <c r="I761" s="479"/>
      <c r="DP761" s="604"/>
      <c r="DQ761" s="604"/>
      <c r="DR761" s="604"/>
      <c r="DS761" s="604"/>
      <c r="DT761" s="604"/>
      <c r="DU761" s="604"/>
      <c r="DV761" s="604"/>
      <c r="DW761" s="604"/>
      <c r="DX761" s="604"/>
      <c r="DY761" s="604"/>
      <c r="DZ761" s="604"/>
      <c r="EA761" s="604"/>
      <c r="EB761" s="604"/>
      <c r="EC761" s="604"/>
      <c r="ED761" s="604"/>
      <c r="EE761" s="604"/>
      <c r="EF761" s="604"/>
      <c r="EG761" s="604"/>
      <c r="EH761" s="604"/>
      <c r="EI761" s="604"/>
      <c r="EJ761" s="604"/>
      <c r="EK761" s="604"/>
      <c r="EL761" s="604"/>
      <c r="EM761" s="604"/>
      <c r="EN761" s="604"/>
      <c r="EO761" s="15"/>
      <c r="EP761" s="15"/>
      <c r="EQ761" s="15"/>
      <c r="ER761" s="15"/>
      <c r="ES761" s="15"/>
      <c r="ET761" s="15"/>
      <c r="EU761" s="15"/>
      <c r="EV761" s="604"/>
      <c r="FR761" s="5"/>
    </row>
    <row r="762">
      <c r="A762" s="603"/>
      <c r="B762" s="603"/>
      <c r="I762" s="479"/>
      <c r="DP762" s="604"/>
      <c r="DQ762" s="604"/>
      <c r="DR762" s="604"/>
      <c r="DS762" s="604"/>
      <c r="DT762" s="604"/>
      <c r="DU762" s="604"/>
      <c r="DV762" s="604"/>
      <c r="DW762" s="604"/>
      <c r="DX762" s="604"/>
      <c r="DY762" s="604"/>
      <c r="DZ762" s="604"/>
      <c r="EA762" s="604"/>
      <c r="EB762" s="604"/>
      <c r="EC762" s="604"/>
      <c r="ED762" s="604"/>
      <c r="EE762" s="604"/>
      <c r="EF762" s="604"/>
      <c r="EG762" s="604"/>
      <c r="EH762" s="604"/>
      <c r="EI762" s="604"/>
      <c r="EJ762" s="604"/>
      <c r="EK762" s="604"/>
      <c r="EL762" s="604"/>
      <c r="EM762" s="604"/>
      <c r="EN762" s="604"/>
      <c r="EO762" s="15"/>
      <c r="EP762" s="15"/>
      <c r="EQ762" s="15"/>
      <c r="ER762" s="15"/>
      <c r="ES762" s="15"/>
      <c r="ET762" s="15"/>
      <c r="EU762" s="15"/>
      <c r="EV762" s="604"/>
      <c r="FR762" s="5"/>
    </row>
    <row r="763">
      <c r="A763" s="603"/>
      <c r="B763" s="603"/>
      <c r="I763" s="479"/>
      <c r="DP763" s="604"/>
      <c r="DQ763" s="604"/>
      <c r="DR763" s="604"/>
      <c r="DS763" s="604"/>
      <c r="DT763" s="604"/>
      <c r="DU763" s="604"/>
      <c r="DV763" s="604"/>
      <c r="DW763" s="604"/>
      <c r="DX763" s="604"/>
      <c r="DY763" s="604"/>
      <c r="DZ763" s="604"/>
      <c r="EA763" s="604"/>
      <c r="EB763" s="604"/>
      <c r="EC763" s="604"/>
      <c r="ED763" s="604"/>
      <c r="EE763" s="604"/>
      <c r="EF763" s="604"/>
      <c r="EG763" s="604"/>
      <c r="EH763" s="604"/>
      <c r="EI763" s="604"/>
      <c r="EJ763" s="604"/>
      <c r="EK763" s="604"/>
      <c r="EL763" s="604"/>
      <c r="EM763" s="604"/>
      <c r="EN763" s="604"/>
      <c r="EO763" s="15"/>
      <c r="EP763" s="15"/>
      <c r="EQ763" s="15"/>
      <c r="ER763" s="15"/>
      <c r="ES763" s="15"/>
      <c r="ET763" s="15"/>
      <c r="EU763" s="15"/>
      <c r="EV763" s="604"/>
      <c r="FR763" s="5"/>
    </row>
    <row r="764">
      <c r="A764" s="603"/>
      <c r="B764" s="603"/>
      <c r="I764" s="479"/>
      <c r="DP764" s="604"/>
      <c r="DQ764" s="604"/>
      <c r="DR764" s="604"/>
      <c r="DS764" s="604"/>
      <c r="DT764" s="604"/>
      <c r="DU764" s="604"/>
      <c r="DV764" s="604"/>
      <c r="DW764" s="604"/>
      <c r="DX764" s="604"/>
      <c r="DY764" s="604"/>
      <c r="DZ764" s="604"/>
      <c r="EA764" s="604"/>
      <c r="EB764" s="604"/>
      <c r="EC764" s="604"/>
      <c r="ED764" s="604"/>
      <c r="EE764" s="604"/>
      <c r="EF764" s="604"/>
      <c r="EG764" s="604"/>
      <c r="EH764" s="604"/>
      <c r="EI764" s="604"/>
      <c r="EJ764" s="604"/>
      <c r="EK764" s="604"/>
      <c r="EL764" s="604"/>
      <c r="EM764" s="604"/>
      <c r="EN764" s="604"/>
      <c r="EO764" s="15"/>
      <c r="EP764" s="15"/>
      <c r="EQ764" s="15"/>
      <c r="ER764" s="15"/>
      <c r="ES764" s="15"/>
      <c r="ET764" s="15"/>
      <c r="EU764" s="15"/>
      <c r="EV764" s="604"/>
      <c r="FR764" s="5"/>
    </row>
    <row r="765">
      <c r="A765" s="603"/>
      <c r="B765" s="603"/>
      <c r="I765" s="479"/>
      <c r="DP765" s="604"/>
      <c r="DQ765" s="604"/>
      <c r="DR765" s="604"/>
      <c r="DS765" s="604"/>
      <c r="DT765" s="604"/>
      <c r="DU765" s="604"/>
      <c r="DV765" s="604"/>
      <c r="DW765" s="604"/>
      <c r="DX765" s="604"/>
      <c r="DY765" s="604"/>
      <c r="DZ765" s="604"/>
      <c r="EA765" s="604"/>
      <c r="EB765" s="604"/>
      <c r="EC765" s="604"/>
      <c r="ED765" s="604"/>
      <c r="EE765" s="604"/>
      <c r="EF765" s="604"/>
      <c r="EG765" s="604"/>
      <c r="EH765" s="604"/>
      <c r="EI765" s="604"/>
      <c r="EJ765" s="604"/>
      <c r="EK765" s="604"/>
      <c r="EL765" s="604"/>
      <c r="EM765" s="604"/>
      <c r="EN765" s="604"/>
      <c r="EO765" s="15"/>
      <c r="EP765" s="15"/>
      <c r="EQ765" s="15"/>
      <c r="ER765" s="15"/>
      <c r="ES765" s="15"/>
      <c r="ET765" s="15"/>
      <c r="EU765" s="15"/>
      <c r="EV765" s="604"/>
      <c r="FR765" s="5"/>
    </row>
    <row r="766">
      <c r="A766" s="603"/>
      <c r="B766" s="603"/>
      <c r="I766" s="479"/>
      <c r="DP766" s="604"/>
      <c r="DQ766" s="604"/>
      <c r="DR766" s="604"/>
      <c r="DS766" s="604"/>
      <c r="DT766" s="604"/>
      <c r="DU766" s="604"/>
      <c r="DV766" s="604"/>
      <c r="DW766" s="604"/>
      <c r="DX766" s="604"/>
      <c r="DY766" s="604"/>
      <c r="DZ766" s="604"/>
      <c r="EA766" s="604"/>
      <c r="EB766" s="604"/>
      <c r="EC766" s="604"/>
      <c r="ED766" s="604"/>
      <c r="EE766" s="604"/>
      <c r="EF766" s="604"/>
      <c r="EG766" s="604"/>
      <c r="EH766" s="604"/>
      <c r="EI766" s="604"/>
      <c r="EJ766" s="604"/>
      <c r="EK766" s="604"/>
      <c r="EL766" s="604"/>
      <c r="EM766" s="604"/>
      <c r="EN766" s="604"/>
      <c r="EO766" s="15"/>
      <c r="EP766" s="15"/>
      <c r="EQ766" s="15"/>
      <c r="ER766" s="15"/>
      <c r="ES766" s="15"/>
      <c r="ET766" s="15"/>
      <c r="EU766" s="15"/>
      <c r="EV766" s="604"/>
      <c r="FR766" s="5"/>
    </row>
    <row r="767">
      <c r="A767" s="603"/>
      <c r="B767" s="603"/>
      <c r="I767" s="479"/>
      <c r="DP767" s="604"/>
      <c r="DQ767" s="604"/>
      <c r="DR767" s="604"/>
      <c r="DS767" s="604"/>
      <c r="DT767" s="604"/>
      <c r="DU767" s="604"/>
      <c r="DV767" s="604"/>
      <c r="DW767" s="604"/>
      <c r="DX767" s="604"/>
      <c r="DY767" s="604"/>
      <c r="DZ767" s="604"/>
      <c r="EA767" s="604"/>
      <c r="EB767" s="604"/>
      <c r="EC767" s="604"/>
      <c r="ED767" s="604"/>
      <c r="EE767" s="604"/>
      <c r="EF767" s="604"/>
      <c r="EG767" s="604"/>
      <c r="EH767" s="604"/>
      <c r="EI767" s="604"/>
      <c r="EJ767" s="604"/>
      <c r="EK767" s="604"/>
      <c r="EL767" s="604"/>
      <c r="EM767" s="604"/>
      <c r="EN767" s="604"/>
      <c r="EO767" s="15"/>
      <c r="EP767" s="15"/>
      <c r="EQ767" s="15"/>
      <c r="ER767" s="15"/>
      <c r="ES767" s="15"/>
      <c r="ET767" s="15"/>
      <c r="EU767" s="15"/>
      <c r="EV767" s="604"/>
      <c r="FR767" s="5"/>
    </row>
    <row r="768">
      <c r="A768" s="603"/>
      <c r="B768" s="603"/>
      <c r="I768" s="479"/>
      <c r="DP768" s="604"/>
      <c r="DQ768" s="604"/>
      <c r="DR768" s="604"/>
      <c r="DS768" s="604"/>
      <c r="DT768" s="604"/>
      <c r="DU768" s="604"/>
      <c r="DV768" s="604"/>
      <c r="DW768" s="604"/>
      <c r="DX768" s="604"/>
      <c r="DY768" s="604"/>
      <c r="DZ768" s="604"/>
      <c r="EA768" s="604"/>
      <c r="EB768" s="604"/>
      <c r="EC768" s="604"/>
      <c r="ED768" s="604"/>
      <c r="EE768" s="604"/>
      <c r="EF768" s="604"/>
      <c r="EG768" s="604"/>
      <c r="EH768" s="604"/>
      <c r="EI768" s="604"/>
      <c r="EJ768" s="604"/>
      <c r="EK768" s="604"/>
      <c r="EL768" s="604"/>
      <c r="EM768" s="604"/>
      <c r="EN768" s="604"/>
      <c r="EO768" s="15"/>
      <c r="EP768" s="15"/>
      <c r="EQ768" s="15"/>
      <c r="ER768" s="15"/>
      <c r="ES768" s="15"/>
      <c r="ET768" s="15"/>
      <c r="EU768" s="15"/>
      <c r="EV768" s="604"/>
      <c r="FR768" s="5"/>
    </row>
    <row r="769">
      <c r="A769" s="603"/>
      <c r="B769" s="603"/>
      <c r="I769" s="479"/>
      <c r="DP769" s="604"/>
      <c r="DQ769" s="604"/>
      <c r="DR769" s="604"/>
      <c r="DS769" s="604"/>
      <c r="DT769" s="604"/>
      <c r="DU769" s="604"/>
      <c r="DV769" s="604"/>
      <c r="DW769" s="604"/>
      <c r="DX769" s="604"/>
      <c r="DY769" s="604"/>
      <c r="DZ769" s="604"/>
      <c r="EA769" s="604"/>
      <c r="EB769" s="604"/>
      <c r="EC769" s="604"/>
      <c r="ED769" s="604"/>
      <c r="EE769" s="604"/>
      <c r="EF769" s="604"/>
      <c r="EG769" s="604"/>
      <c r="EH769" s="604"/>
      <c r="EI769" s="604"/>
      <c r="EJ769" s="604"/>
      <c r="EK769" s="604"/>
      <c r="EL769" s="604"/>
      <c r="EM769" s="604"/>
      <c r="EN769" s="604"/>
      <c r="EO769" s="15"/>
      <c r="EP769" s="15"/>
      <c r="EQ769" s="15"/>
      <c r="ER769" s="15"/>
      <c r="ES769" s="15"/>
      <c r="ET769" s="15"/>
      <c r="EU769" s="15"/>
      <c r="EV769" s="604"/>
      <c r="FR769" s="5"/>
    </row>
    <row r="770">
      <c r="A770" s="603"/>
      <c r="B770" s="603"/>
      <c r="I770" s="479"/>
      <c r="DP770" s="604"/>
      <c r="DQ770" s="604"/>
      <c r="DR770" s="604"/>
      <c r="DS770" s="604"/>
      <c r="DT770" s="604"/>
      <c r="DU770" s="604"/>
      <c r="DV770" s="604"/>
      <c r="DW770" s="604"/>
      <c r="DX770" s="604"/>
      <c r="DY770" s="604"/>
      <c r="DZ770" s="604"/>
      <c r="EA770" s="604"/>
      <c r="EB770" s="604"/>
      <c r="EC770" s="604"/>
      <c r="ED770" s="604"/>
      <c r="EE770" s="604"/>
      <c r="EF770" s="604"/>
      <c r="EG770" s="604"/>
      <c r="EH770" s="604"/>
      <c r="EI770" s="604"/>
      <c r="EJ770" s="604"/>
      <c r="EK770" s="604"/>
      <c r="EL770" s="604"/>
      <c r="EM770" s="604"/>
      <c r="EN770" s="604"/>
      <c r="EO770" s="15"/>
      <c r="EP770" s="15"/>
      <c r="EQ770" s="15"/>
      <c r="ER770" s="15"/>
      <c r="ES770" s="15"/>
      <c r="ET770" s="15"/>
      <c r="EU770" s="15"/>
      <c r="EV770" s="604"/>
      <c r="FR770" s="5"/>
    </row>
    <row r="771">
      <c r="A771" s="603"/>
      <c r="B771" s="603"/>
      <c r="I771" s="479"/>
      <c r="DP771" s="604"/>
      <c r="DQ771" s="604"/>
      <c r="DR771" s="604"/>
      <c r="DS771" s="604"/>
      <c r="DT771" s="604"/>
      <c r="DU771" s="604"/>
      <c r="DV771" s="604"/>
      <c r="DW771" s="604"/>
      <c r="DX771" s="604"/>
      <c r="DY771" s="604"/>
      <c r="DZ771" s="604"/>
      <c r="EA771" s="604"/>
      <c r="EB771" s="604"/>
      <c r="EC771" s="604"/>
      <c r="ED771" s="604"/>
      <c r="EE771" s="604"/>
      <c r="EF771" s="604"/>
      <c r="EG771" s="604"/>
      <c r="EH771" s="604"/>
      <c r="EI771" s="604"/>
      <c r="EJ771" s="604"/>
      <c r="EK771" s="604"/>
      <c r="EL771" s="604"/>
      <c r="EM771" s="604"/>
      <c r="EN771" s="604"/>
      <c r="EO771" s="15"/>
      <c r="EP771" s="15"/>
      <c r="EQ771" s="15"/>
      <c r="ER771" s="15"/>
      <c r="ES771" s="15"/>
      <c r="ET771" s="15"/>
      <c r="EU771" s="15"/>
      <c r="EV771" s="604"/>
      <c r="FR771" s="5"/>
    </row>
    <row r="772">
      <c r="A772" s="603"/>
      <c r="B772" s="603"/>
      <c r="I772" s="479"/>
      <c r="DP772" s="604"/>
      <c r="DQ772" s="604"/>
      <c r="DR772" s="604"/>
      <c r="DS772" s="604"/>
      <c r="DT772" s="604"/>
      <c r="DU772" s="604"/>
      <c r="DV772" s="604"/>
      <c r="DW772" s="604"/>
      <c r="DX772" s="604"/>
      <c r="DY772" s="604"/>
      <c r="DZ772" s="604"/>
      <c r="EA772" s="604"/>
      <c r="EB772" s="604"/>
      <c r="EC772" s="604"/>
      <c r="ED772" s="604"/>
      <c r="EE772" s="604"/>
      <c r="EF772" s="604"/>
      <c r="EG772" s="604"/>
      <c r="EH772" s="604"/>
      <c r="EI772" s="604"/>
      <c r="EJ772" s="604"/>
      <c r="EK772" s="604"/>
      <c r="EL772" s="604"/>
      <c r="EM772" s="604"/>
      <c r="EN772" s="604"/>
      <c r="EO772" s="15"/>
      <c r="EP772" s="15"/>
      <c r="EQ772" s="15"/>
      <c r="ER772" s="15"/>
      <c r="ES772" s="15"/>
      <c r="ET772" s="15"/>
      <c r="EU772" s="15"/>
      <c r="EV772" s="604"/>
      <c r="FR772" s="5"/>
    </row>
    <row r="773">
      <c r="A773" s="603"/>
      <c r="B773" s="603"/>
      <c r="I773" s="479"/>
      <c r="DP773" s="604"/>
      <c r="DQ773" s="604"/>
      <c r="DR773" s="604"/>
      <c r="DS773" s="604"/>
      <c r="DT773" s="604"/>
      <c r="DU773" s="604"/>
      <c r="DV773" s="604"/>
      <c r="DW773" s="604"/>
      <c r="DX773" s="604"/>
      <c r="DY773" s="604"/>
      <c r="DZ773" s="604"/>
      <c r="EA773" s="604"/>
      <c r="EB773" s="604"/>
      <c r="EC773" s="604"/>
      <c r="ED773" s="604"/>
      <c r="EE773" s="604"/>
      <c r="EF773" s="604"/>
      <c r="EG773" s="604"/>
      <c r="EH773" s="604"/>
      <c r="EI773" s="604"/>
      <c r="EJ773" s="604"/>
      <c r="EK773" s="604"/>
      <c r="EL773" s="604"/>
      <c r="EM773" s="604"/>
      <c r="EN773" s="604"/>
      <c r="EO773" s="15"/>
      <c r="EP773" s="15"/>
      <c r="EQ773" s="15"/>
      <c r="ER773" s="15"/>
      <c r="ES773" s="15"/>
      <c r="ET773" s="15"/>
      <c r="EU773" s="15"/>
      <c r="EV773" s="604"/>
      <c r="FR773" s="5"/>
    </row>
    <row r="774">
      <c r="A774" s="603"/>
      <c r="B774" s="603"/>
      <c r="I774" s="479"/>
      <c r="DP774" s="604"/>
      <c r="DQ774" s="604"/>
      <c r="DR774" s="604"/>
      <c r="DS774" s="604"/>
      <c r="DT774" s="604"/>
      <c r="DU774" s="604"/>
      <c r="DV774" s="604"/>
      <c r="DW774" s="604"/>
      <c r="DX774" s="604"/>
      <c r="DY774" s="604"/>
      <c r="DZ774" s="604"/>
      <c r="EA774" s="604"/>
      <c r="EB774" s="604"/>
      <c r="EC774" s="604"/>
      <c r="ED774" s="604"/>
      <c r="EE774" s="604"/>
      <c r="EF774" s="604"/>
      <c r="EG774" s="604"/>
      <c r="EH774" s="604"/>
      <c r="EI774" s="604"/>
      <c r="EJ774" s="604"/>
      <c r="EK774" s="604"/>
      <c r="EL774" s="604"/>
      <c r="EM774" s="604"/>
      <c r="EN774" s="604"/>
      <c r="EO774" s="15"/>
      <c r="EP774" s="15"/>
      <c r="EQ774" s="15"/>
      <c r="ER774" s="15"/>
      <c r="ES774" s="15"/>
      <c r="ET774" s="15"/>
      <c r="EU774" s="15"/>
      <c r="EV774" s="604"/>
      <c r="FR774" s="5"/>
    </row>
    <row r="775">
      <c r="A775" s="603"/>
      <c r="B775" s="603"/>
      <c r="I775" s="479"/>
      <c r="DP775" s="604"/>
      <c r="DQ775" s="604"/>
      <c r="DR775" s="604"/>
      <c r="DS775" s="604"/>
      <c r="DT775" s="604"/>
      <c r="DU775" s="604"/>
      <c r="DV775" s="604"/>
      <c r="DW775" s="604"/>
      <c r="DX775" s="604"/>
      <c r="DY775" s="604"/>
      <c r="DZ775" s="604"/>
      <c r="EA775" s="604"/>
      <c r="EB775" s="604"/>
      <c r="EC775" s="604"/>
      <c r="ED775" s="604"/>
      <c r="EE775" s="604"/>
      <c r="EF775" s="604"/>
      <c r="EG775" s="604"/>
      <c r="EH775" s="604"/>
      <c r="EI775" s="604"/>
      <c r="EJ775" s="604"/>
      <c r="EK775" s="604"/>
      <c r="EL775" s="604"/>
      <c r="EM775" s="604"/>
      <c r="EN775" s="604"/>
      <c r="EO775" s="15"/>
      <c r="EP775" s="15"/>
      <c r="EQ775" s="15"/>
      <c r="ER775" s="15"/>
      <c r="ES775" s="15"/>
      <c r="ET775" s="15"/>
      <c r="EU775" s="15"/>
      <c r="EV775" s="604"/>
      <c r="FR775" s="5"/>
    </row>
    <row r="776">
      <c r="A776" s="603"/>
      <c r="B776" s="603"/>
      <c r="I776" s="479"/>
      <c r="DP776" s="604"/>
      <c r="DQ776" s="604"/>
      <c r="DR776" s="604"/>
      <c r="DS776" s="604"/>
      <c r="DT776" s="604"/>
      <c r="DU776" s="604"/>
      <c r="DV776" s="604"/>
      <c r="DW776" s="604"/>
      <c r="DX776" s="604"/>
      <c r="DY776" s="604"/>
      <c r="DZ776" s="604"/>
      <c r="EA776" s="604"/>
      <c r="EB776" s="604"/>
      <c r="EC776" s="604"/>
      <c r="ED776" s="604"/>
      <c r="EE776" s="604"/>
      <c r="EF776" s="604"/>
      <c r="EG776" s="604"/>
      <c r="EH776" s="604"/>
      <c r="EI776" s="604"/>
      <c r="EJ776" s="604"/>
      <c r="EK776" s="604"/>
      <c r="EL776" s="604"/>
      <c r="EM776" s="604"/>
      <c r="EN776" s="604"/>
      <c r="EO776" s="15"/>
      <c r="EP776" s="15"/>
      <c r="EQ776" s="15"/>
      <c r="ER776" s="15"/>
      <c r="ES776" s="15"/>
      <c r="ET776" s="15"/>
      <c r="EU776" s="15"/>
      <c r="EV776" s="604"/>
      <c r="FR776" s="5"/>
    </row>
    <row r="777">
      <c r="A777" s="603"/>
      <c r="B777" s="603"/>
      <c r="I777" s="479"/>
      <c r="DP777" s="604"/>
      <c r="DQ777" s="604"/>
      <c r="DR777" s="604"/>
      <c r="DS777" s="604"/>
      <c r="DT777" s="604"/>
      <c r="DU777" s="604"/>
      <c r="DV777" s="604"/>
      <c r="DW777" s="604"/>
      <c r="DX777" s="604"/>
      <c r="DY777" s="604"/>
      <c r="DZ777" s="604"/>
      <c r="EA777" s="604"/>
      <c r="EB777" s="604"/>
      <c r="EC777" s="604"/>
      <c r="ED777" s="604"/>
      <c r="EE777" s="604"/>
      <c r="EF777" s="604"/>
      <c r="EG777" s="604"/>
      <c r="EH777" s="604"/>
      <c r="EI777" s="604"/>
      <c r="EJ777" s="604"/>
      <c r="EK777" s="604"/>
      <c r="EL777" s="604"/>
      <c r="EM777" s="604"/>
      <c r="EN777" s="604"/>
      <c r="EO777" s="15"/>
      <c r="EP777" s="15"/>
      <c r="EQ777" s="15"/>
      <c r="ER777" s="15"/>
      <c r="ES777" s="15"/>
      <c r="ET777" s="15"/>
      <c r="EU777" s="15"/>
      <c r="EV777" s="604"/>
      <c r="FR777" s="5"/>
    </row>
    <row r="778">
      <c r="A778" s="603"/>
      <c r="B778" s="603"/>
      <c r="I778" s="479"/>
      <c r="DP778" s="604"/>
      <c r="DQ778" s="604"/>
      <c r="DR778" s="604"/>
      <c r="DS778" s="604"/>
      <c r="DT778" s="604"/>
      <c r="DU778" s="604"/>
      <c r="DV778" s="604"/>
      <c r="DW778" s="604"/>
      <c r="DX778" s="604"/>
      <c r="DY778" s="604"/>
      <c r="DZ778" s="604"/>
      <c r="EA778" s="604"/>
      <c r="EB778" s="604"/>
      <c r="EC778" s="604"/>
      <c r="ED778" s="604"/>
      <c r="EE778" s="604"/>
      <c r="EF778" s="604"/>
      <c r="EG778" s="604"/>
      <c r="EH778" s="604"/>
      <c r="EI778" s="604"/>
      <c r="EJ778" s="604"/>
      <c r="EK778" s="604"/>
      <c r="EL778" s="604"/>
      <c r="EM778" s="604"/>
      <c r="EN778" s="604"/>
      <c r="EO778" s="15"/>
      <c r="EP778" s="15"/>
      <c r="EQ778" s="15"/>
      <c r="ER778" s="15"/>
      <c r="ES778" s="15"/>
      <c r="ET778" s="15"/>
      <c r="EU778" s="15"/>
      <c r="EV778" s="604"/>
      <c r="FR778" s="5"/>
    </row>
    <row r="779">
      <c r="A779" s="603"/>
      <c r="B779" s="603"/>
      <c r="I779" s="479"/>
      <c r="DP779" s="604"/>
      <c r="DQ779" s="604"/>
      <c r="DR779" s="604"/>
      <c r="DS779" s="604"/>
      <c r="DT779" s="604"/>
      <c r="DU779" s="604"/>
      <c r="DV779" s="604"/>
      <c r="DW779" s="604"/>
      <c r="DX779" s="604"/>
      <c r="DY779" s="604"/>
      <c r="DZ779" s="604"/>
      <c r="EA779" s="604"/>
      <c r="EB779" s="604"/>
      <c r="EC779" s="604"/>
      <c r="ED779" s="604"/>
      <c r="EE779" s="604"/>
      <c r="EF779" s="604"/>
      <c r="EG779" s="604"/>
      <c r="EH779" s="604"/>
      <c r="EI779" s="604"/>
      <c r="EJ779" s="604"/>
      <c r="EK779" s="604"/>
      <c r="EL779" s="604"/>
      <c r="EM779" s="604"/>
      <c r="EN779" s="604"/>
      <c r="EO779" s="15"/>
      <c r="EP779" s="15"/>
      <c r="EQ779" s="15"/>
      <c r="ER779" s="15"/>
      <c r="ES779" s="15"/>
      <c r="ET779" s="15"/>
      <c r="EU779" s="15"/>
      <c r="EV779" s="604"/>
      <c r="FR779" s="5"/>
    </row>
    <row r="780">
      <c r="A780" s="603"/>
      <c r="B780" s="603"/>
      <c r="I780" s="479"/>
      <c r="DP780" s="604"/>
      <c r="DQ780" s="604"/>
      <c r="DR780" s="604"/>
      <c r="DS780" s="604"/>
      <c r="DT780" s="604"/>
      <c r="DU780" s="604"/>
      <c r="DV780" s="604"/>
      <c r="DW780" s="604"/>
      <c r="DX780" s="604"/>
      <c r="DY780" s="604"/>
      <c r="DZ780" s="604"/>
      <c r="EA780" s="604"/>
      <c r="EB780" s="604"/>
      <c r="EC780" s="604"/>
      <c r="ED780" s="604"/>
      <c r="EE780" s="604"/>
      <c r="EF780" s="604"/>
      <c r="EG780" s="604"/>
      <c r="EH780" s="604"/>
      <c r="EI780" s="604"/>
      <c r="EJ780" s="604"/>
      <c r="EK780" s="604"/>
      <c r="EL780" s="604"/>
      <c r="EM780" s="604"/>
      <c r="EN780" s="604"/>
      <c r="EO780" s="15"/>
      <c r="EP780" s="15"/>
      <c r="EQ780" s="15"/>
      <c r="ER780" s="15"/>
      <c r="ES780" s="15"/>
      <c r="ET780" s="15"/>
      <c r="EU780" s="15"/>
      <c r="EV780" s="604"/>
      <c r="FR780" s="5"/>
    </row>
    <row r="781">
      <c r="A781" s="603"/>
      <c r="B781" s="603"/>
      <c r="I781" s="479"/>
      <c r="DP781" s="604"/>
      <c r="DQ781" s="604"/>
      <c r="DR781" s="604"/>
      <c r="DS781" s="604"/>
      <c r="DT781" s="604"/>
      <c r="DU781" s="604"/>
      <c r="DV781" s="604"/>
      <c r="DW781" s="604"/>
      <c r="DX781" s="604"/>
      <c r="DY781" s="604"/>
      <c r="DZ781" s="604"/>
      <c r="EA781" s="604"/>
      <c r="EB781" s="604"/>
      <c r="EC781" s="604"/>
      <c r="ED781" s="604"/>
      <c r="EE781" s="604"/>
      <c r="EF781" s="604"/>
      <c r="EG781" s="604"/>
      <c r="EH781" s="604"/>
      <c r="EI781" s="604"/>
      <c r="EJ781" s="604"/>
      <c r="EK781" s="604"/>
      <c r="EL781" s="604"/>
      <c r="EM781" s="604"/>
      <c r="EN781" s="604"/>
      <c r="EO781" s="15"/>
      <c r="EP781" s="15"/>
      <c r="EQ781" s="15"/>
      <c r="ER781" s="15"/>
      <c r="ES781" s="15"/>
      <c r="ET781" s="15"/>
      <c r="EU781" s="15"/>
      <c r="EV781" s="604"/>
      <c r="FR781" s="5"/>
    </row>
    <row r="782">
      <c r="A782" s="603"/>
      <c r="B782" s="603"/>
      <c r="I782" s="479"/>
      <c r="DP782" s="604"/>
      <c r="DQ782" s="604"/>
      <c r="DR782" s="604"/>
      <c r="DS782" s="604"/>
      <c r="DT782" s="604"/>
      <c r="DU782" s="604"/>
      <c r="DV782" s="604"/>
      <c r="DW782" s="604"/>
      <c r="DX782" s="604"/>
      <c r="DY782" s="604"/>
      <c r="DZ782" s="604"/>
      <c r="EA782" s="604"/>
      <c r="EB782" s="604"/>
      <c r="EC782" s="604"/>
      <c r="ED782" s="604"/>
      <c r="EE782" s="604"/>
      <c r="EF782" s="604"/>
      <c r="EG782" s="604"/>
      <c r="EH782" s="604"/>
      <c r="EI782" s="604"/>
      <c r="EJ782" s="604"/>
      <c r="EK782" s="604"/>
      <c r="EL782" s="604"/>
      <c r="EM782" s="604"/>
      <c r="EN782" s="604"/>
      <c r="EO782" s="15"/>
      <c r="EP782" s="15"/>
      <c r="EQ782" s="15"/>
      <c r="ER782" s="15"/>
      <c r="ES782" s="15"/>
      <c r="ET782" s="15"/>
      <c r="EU782" s="15"/>
      <c r="EV782" s="604"/>
      <c r="FR782" s="5"/>
    </row>
    <row r="783">
      <c r="A783" s="603"/>
      <c r="B783" s="603"/>
      <c r="I783" s="479"/>
      <c r="DP783" s="604"/>
      <c r="DQ783" s="604"/>
      <c r="DR783" s="604"/>
      <c r="DS783" s="604"/>
      <c r="DT783" s="604"/>
      <c r="DU783" s="604"/>
      <c r="DV783" s="604"/>
      <c r="DW783" s="604"/>
      <c r="DX783" s="604"/>
      <c r="DY783" s="604"/>
      <c r="DZ783" s="604"/>
      <c r="EA783" s="604"/>
      <c r="EB783" s="604"/>
      <c r="EC783" s="604"/>
      <c r="ED783" s="604"/>
      <c r="EE783" s="604"/>
      <c r="EF783" s="604"/>
      <c r="EG783" s="604"/>
      <c r="EH783" s="604"/>
      <c r="EI783" s="604"/>
      <c r="EJ783" s="604"/>
      <c r="EK783" s="604"/>
      <c r="EL783" s="604"/>
      <c r="EM783" s="604"/>
      <c r="EN783" s="604"/>
      <c r="EO783" s="15"/>
      <c r="EP783" s="15"/>
      <c r="EQ783" s="15"/>
      <c r="ER783" s="15"/>
      <c r="ES783" s="15"/>
      <c r="ET783" s="15"/>
      <c r="EU783" s="15"/>
      <c r="EV783" s="604"/>
      <c r="FR783" s="5"/>
    </row>
    <row r="784">
      <c r="A784" s="603"/>
      <c r="B784" s="603"/>
      <c r="I784" s="479"/>
      <c r="DP784" s="604"/>
      <c r="DQ784" s="604"/>
      <c r="DR784" s="604"/>
      <c r="DS784" s="604"/>
      <c r="DT784" s="604"/>
      <c r="DU784" s="604"/>
      <c r="DV784" s="604"/>
      <c r="DW784" s="604"/>
      <c r="DX784" s="604"/>
      <c r="DY784" s="604"/>
      <c r="DZ784" s="604"/>
      <c r="EA784" s="604"/>
      <c r="EB784" s="604"/>
      <c r="EC784" s="604"/>
      <c r="ED784" s="604"/>
      <c r="EE784" s="604"/>
      <c r="EF784" s="604"/>
      <c r="EG784" s="604"/>
      <c r="EH784" s="604"/>
      <c r="EI784" s="604"/>
      <c r="EJ784" s="604"/>
      <c r="EK784" s="604"/>
      <c r="EL784" s="604"/>
      <c r="EM784" s="604"/>
      <c r="EN784" s="604"/>
      <c r="EO784" s="15"/>
      <c r="EP784" s="15"/>
      <c r="EQ784" s="15"/>
      <c r="ER784" s="15"/>
      <c r="ES784" s="15"/>
      <c r="ET784" s="15"/>
      <c r="EU784" s="15"/>
      <c r="EV784" s="604"/>
      <c r="FR784" s="5"/>
    </row>
    <row r="785">
      <c r="A785" s="603"/>
      <c r="B785" s="603"/>
      <c r="I785" s="479"/>
      <c r="DP785" s="604"/>
      <c r="DQ785" s="604"/>
      <c r="DR785" s="604"/>
      <c r="DS785" s="604"/>
      <c r="DT785" s="604"/>
      <c r="DU785" s="604"/>
      <c r="DV785" s="604"/>
      <c r="DW785" s="604"/>
      <c r="DX785" s="604"/>
      <c r="DY785" s="604"/>
      <c r="DZ785" s="604"/>
      <c r="EA785" s="604"/>
      <c r="EB785" s="604"/>
      <c r="EC785" s="604"/>
      <c r="ED785" s="604"/>
      <c r="EE785" s="604"/>
      <c r="EF785" s="604"/>
      <c r="EG785" s="604"/>
      <c r="EH785" s="604"/>
      <c r="EI785" s="604"/>
      <c r="EJ785" s="604"/>
      <c r="EK785" s="604"/>
      <c r="EL785" s="604"/>
      <c r="EM785" s="604"/>
      <c r="EN785" s="604"/>
      <c r="EO785" s="15"/>
      <c r="EP785" s="15"/>
      <c r="EQ785" s="15"/>
      <c r="ER785" s="15"/>
      <c r="ES785" s="15"/>
      <c r="ET785" s="15"/>
      <c r="EU785" s="15"/>
      <c r="EV785" s="604"/>
      <c r="FR785" s="5"/>
    </row>
    <row r="786">
      <c r="A786" s="603"/>
      <c r="B786" s="603"/>
      <c r="I786" s="479"/>
      <c r="DP786" s="604"/>
      <c r="DQ786" s="604"/>
      <c r="DR786" s="604"/>
      <c r="DS786" s="604"/>
      <c r="DT786" s="604"/>
      <c r="DU786" s="604"/>
      <c r="DV786" s="604"/>
      <c r="DW786" s="604"/>
      <c r="DX786" s="604"/>
      <c r="DY786" s="604"/>
      <c r="DZ786" s="604"/>
      <c r="EA786" s="604"/>
      <c r="EB786" s="604"/>
      <c r="EC786" s="604"/>
      <c r="ED786" s="604"/>
      <c r="EE786" s="604"/>
      <c r="EF786" s="604"/>
      <c r="EG786" s="604"/>
      <c r="EH786" s="604"/>
      <c r="EI786" s="604"/>
      <c r="EJ786" s="604"/>
      <c r="EK786" s="604"/>
      <c r="EL786" s="604"/>
      <c r="EM786" s="604"/>
      <c r="EN786" s="604"/>
      <c r="EO786" s="15"/>
      <c r="EP786" s="15"/>
      <c r="EQ786" s="15"/>
      <c r="ER786" s="15"/>
      <c r="ES786" s="15"/>
      <c r="ET786" s="15"/>
      <c r="EU786" s="15"/>
      <c r="EV786" s="604"/>
      <c r="FR786" s="5"/>
    </row>
    <row r="787">
      <c r="A787" s="603"/>
      <c r="B787" s="603"/>
      <c r="I787" s="479"/>
      <c r="DP787" s="604"/>
      <c r="DQ787" s="604"/>
      <c r="DR787" s="604"/>
      <c r="DS787" s="604"/>
      <c r="DT787" s="604"/>
      <c r="DU787" s="604"/>
      <c r="DV787" s="604"/>
      <c r="DW787" s="604"/>
      <c r="DX787" s="604"/>
      <c r="DY787" s="604"/>
      <c r="DZ787" s="604"/>
      <c r="EA787" s="604"/>
      <c r="EB787" s="604"/>
      <c r="EC787" s="604"/>
      <c r="ED787" s="604"/>
      <c r="EE787" s="604"/>
      <c r="EF787" s="604"/>
      <c r="EG787" s="604"/>
      <c r="EH787" s="604"/>
      <c r="EI787" s="604"/>
      <c r="EJ787" s="604"/>
      <c r="EK787" s="604"/>
      <c r="EL787" s="604"/>
      <c r="EM787" s="604"/>
      <c r="EN787" s="604"/>
      <c r="EO787" s="15"/>
      <c r="EP787" s="15"/>
      <c r="EQ787" s="15"/>
      <c r="ER787" s="15"/>
      <c r="ES787" s="15"/>
      <c r="ET787" s="15"/>
      <c r="EU787" s="15"/>
      <c r="EV787" s="604"/>
      <c r="FR787" s="5"/>
    </row>
    <row r="788">
      <c r="A788" s="603"/>
      <c r="B788" s="603"/>
      <c r="I788" s="479"/>
      <c r="DP788" s="604"/>
      <c r="DQ788" s="604"/>
      <c r="DR788" s="604"/>
      <c r="DS788" s="604"/>
      <c r="DT788" s="604"/>
      <c r="DU788" s="604"/>
      <c r="DV788" s="604"/>
      <c r="DW788" s="604"/>
      <c r="DX788" s="604"/>
      <c r="DY788" s="604"/>
      <c r="DZ788" s="604"/>
      <c r="EA788" s="604"/>
      <c r="EB788" s="604"/>
      <c r="EC788" s="604"/>
      <c r="ED788" s="604"/>
      <c r="EE788" s="604"/>
      <c r="EF788" s="604"/>
      <c r="EG788" s="604"/>
      <c r="EH788" s="604"/>
      <c r="EI788" s="604"/>
      <c r="EJ788" s="604"/>
      <c r="EK788" s="604"/>
      <c r="EL788" s="604"/>
      <c r="EM788" s="604"/>
      <c r="EN788" s="604"/>
      <c r="EO788" s="15"/>
      <c r="EP788" s="15"/>
      <c r="EQ788" s="15"/>
      <c r="ER788" s="15"/>
      <c r="ES788" s="15"/>
      <c r="ET788" s="15"/>
      <c r="EU788" s="15"/>
      <c r="EV788" s="604"/>
      <c r="FR788" s="5"/>
    </row>
    <row r="789">
      <c r="A789" s="603"/>
      <c r="B789" s="603"/>
      <c r="I789" s="479"/>
      <c r="DP789" s="604"/>
      <c r="DQ789" s="604"/>
      <c r="DR789" s="604"/>
      <c r="DS789" s="604"/>
      <c r="DT789" s="604"/>
      <c r="DU789" s="604"/>
      <c r="DV789" s="604"/>
      <c r="DW789" s="604"/>
      <c r="DX789" s="604"/>
      <c r="DY789" s="604"/>
      <c r="DZ789" s="604"/>
      <c r="EA789" s="604"/>
      <c r="EB789" s="604"/>
      <c r="EC789" s="604"/>
      <c r="ED789" s="604"/>
      <c r="EE789" s="604"/>
      <c r="EF789" s="604"/>
      <c r="EG789" s="604"/>
      <c r="EH789" s="604"/>
      <c r="EI789" s="604"/>
      <c r="EJ789" s="604"/>
      <c r="EK789" s="604"/>
      <c r="EL789" s="604"/>
      <c r="EM789" s="604"/>
      <c r="EN789" s="604"/>
      <c r="EO789" s="15"/>
      <c r="EP789" s="15"/>
      <c r="EQ789" s="15"/>
      <c r="ER789" s="15"/>
      <c r="ES789" s="15"/>
      <c r="ET789" s="15"/>
      <c r="EU789" s="15"/>
      <c r="EV789" s="604"/>
      <c r="FR789" s="5"/>
    </row>
    <row r="790">
      <c r="A790" s="603"/>
      <c r="B790" s="603"/>
      <c r="I790" s="479"/>
      <c r="DP790" s="604"/>
      <c r="DQ790" s="604"/>
      <c r="DR790" s="604"/>
      <c r="DS790" s="604"/>
      <c r="DT790" s="604"/>
      <c r="DU790" s="604"/>
      <c r="DV790" s="604"/>
      <c r="DW790" s="604"/>
      <c r="DX790" s="604"/>
      <c r="DY790" s="604"/>
      <c r="DZ790" s="604"/>
      <c r="EA790" s="604"/>
      <c r="EB790" s="604"/>
      <c r="EC790" s="604"/>
      <c r="ED790" s="604"/>
      <c r="EE790" s="604"/>
      <c r="EF790" s="604"/>
      <c r="EG790" s="604"/>
      <c r="EH790" s="604"/>
      <c r="EI790" s="604"/>
      <c r="EJ790" s="604"/>
      <c r="EK790" s="604"/>
      <c r="EL790" s="604"/>
      <c r="EM790" s="604"/>
      <c r="EN790" s="604"/>
      <c r="EO790" s="15"/>
      <c r="EP790" s="15"/>
      <c r="EQ790" s="15"/>
      <c r="ER790" s="15"/>
      <c r="ES790" s="15"/>
      <c r="ET790" s="15"/>
      <c r="EU790" s="15"/>
      <c r="EV790" s="604"/>
      <c r="FR790" s="5"/>
    </row>
    <row r="791">
      <c r="A791" s="603"/>
      <c r="B791" s="603"/>
      <c r="I791" s="479"/>
      <c r="DP791" s="604"/>
      <c r="DQ791" s="604"/>
      <c r="DR791" s="604"/>
      <c r="DS791" s="604"/>
      <c r="DT791" s="604"/>
      <c r="DU791" s="604"/>
      <c r="DV791" s="604"/>
      <c r="DW791" s="604"/>
      <c r="DX791" s="604"/>
      <c r="DY791" s="604"/>
      <c r="DZ791" s="604"/>
      <c r="EA791" s="604"/>
      <c r="EB791" s="604"/>
      <c r="EC791" s="604"/>
      <c r="ED791" s="604"/>
      <c r="EE791" s="604"/>
      <c r="EF791" s="604"/>
      <c r="EG791" s="604"/>
      <c r="EH791" s="604"/>
      <c r="EI791" s="604"/>
      <c r="EJ791" s="604"/>
      <c r="EK791" s="604"/>
      <c r="EL791" s="604"/>
      <c r="EM791" s="604"/>
      <c r="EN791" s="604"/>
      <c r="EO791" s="15"/>
      <c r="EP791" s="15"/>
      <c r="EQ791" s="15"/>
      <c r="ER791" s="15"/>
      <c r="ES791" s="15"/>
      <c r="ET791" s="15"/>
      <c r="EU791" s="15"/>
      <c r="EV791" s="604"/>
      <c r="FR791" s="5"/>
    </row>
    <row r="792">
      <c r="A792" s="603"/>
      <c r="B792" s="603"/>
      <c r="I792" s="479"/>
      <c r="DP792" s="604"/>
      <c r="DQ792" s="604"/>
      <c r="DR792" s="604"/>
      <c r="DS792" s="604"/>
      <c r="DT792" s="604"/>
      <c r="DU792" s="604"/>
      <c r="DV792" s="604"/>
      <c r="DW792" s="604"/>
      <c r="DX792" s="604"/>
      <c r="DY792" s="604"/>
      <c r="DZ792" s="604"/>
      <c r="EA792" s="604"/>
      <c r="EB792" s="604"/>
      <c r="EC792" s="604"/>
      <c r="ED792" s="604"/>
      <c r="EE792" s="604"/>
      <c r="EF792" s="604"/>
      <c r="EG792" s="604"/>
      <c r="EH792" s="604"/>
      <c r="EI792" s="604"/>
      <c r="EJ792" s="604"/>
      <c r="EK792" s="604"/>
      <c r="EL792" s="604"/>
      <c r="EM792" s="604"/>
      <c r="EN792" s="604"/>
      <c r="EO792" s="15"/>
      <c r="EP792" s="15"/>
      <c r="EQ792" s="15"/>
      <c r="ER792" s="15"/>
      <c r="ES792" s="15"/>
      <c r="ET792" s="15"/>
      <c r="EU792" s="15"/>
      <c r="EV792" s="604"/>
      <c r="FR792" s="5"/>
    </row>
    <row r="793">
      <c r="A793" s="603"/>
      <c r="B793" s="603"/>
      <c r="I793" s="479"/>
      <c r="DP793" s="604"/>
      <c r="DQ793" s="604"/>
      <c r="DR793" s="604"/>
      <c r="DS793" s="604"/>
      <c r="DT793" s="604"/>
      <c r="DU793" s="604"/>
      <c r="DV793" s="604"/>
      <c r="DW793" s="604"/>
      <c r="DX793" s="604"/>
      <c r="DY793" s="604"/>
      <c r="DZ793" s="604"/>
      <c r="EA793" s="604"/>
      <c r="EB793" s="604"/>
      <c r="EC793" s="604"/>
      <c r="ED793" s="604"/>
      <c r="EE793" s="604"/>
      <c r="EF793" s="604"/>
      <c r="EG793" s="604"/>
      <c r="EH793" s="604"/>
      <c r="EI793" s="604"/>
      <c r="EJ793" s="604"/>
      <c r="EK793" s="604"/>
      <c r="EL793" s="604"/>
      <c r="EM793" s="604"/>
      <c r="EN793" s="604"/>
      <c r="EO793" s="15"/>
      <c r="EP793" s="15"/>
      <c r="EQ793" s="15"/>
      <c r="ER793" s="15"/>
      <c r="ES793" s="15"/>
      <c r="ET793" s="15"/>
      <c r="EU793" s="15"/>
      <c r="EV793" s="604"/>
      <c r="FR793" s="5"/>
    </row>
    <row r="794">
      <c r="A794" s="603"/>
      <c r="B794" s="603"/>
      <c r="I794" s="479"/>
      <c r="DP794" s="604"/>
      <c r="DQ794" s="604"/>
      <c r="DR794" s="604"/>
      <c r="DS794" s="604"/>
      <c r="DT794" s="604"/>
      <c r="DU794" s="604"/>
      <c r="DV794" s="604"/>
      <c r="DW794" s="604"/>
      <c r="DX794" s="604"/>
      <c r="DY794" s="604"/>
      <c r="DZ794" s="604"/>
      <c r="EA794" s="604"/>
      <c r="EB794" s="604"/>
      <c r="EC794" s="604"/>
      <c r="ED794" s="604"/>
      <c r="EE794" s="604"/>
      <c r="EF794" s="604"/>
      <c r="EG794" s="604"/>
      <c r="EH794" s="604"/>
      <c r="EI794" s="604"/>
      <c r="EJ794" s="604"/>
      <c r="EK794" s="604"/>
      <c r="EL794" s="604"/>
      <c r="EM794" s="604"/>
      <c r="EN794" s="604"/>
      <c r="EO794" s="15"/>
      <c r="EP794" s="15"/>
      <c r="EQ794" s="15"/>
      <c r="ER794" s="15"/>
      <c r="ES794" s="15"/>
      <c r="ET794" s="15"/>
      <c r="EU794" s="15"/>
      <c r="EV794" s="604"/>
      <c r="FR794" s="5"/>
    </row>
    <row r="795">
      <c r="A795" s="603"/>
      <c r="B795" s="603"/>
      <c r="I795" s="479"/>
      <c r="DP795" s="604"/>
      <c r="DQ795" s="604"/>
      <c r="DR795" s="604"/>
      <c r="DS795" s="604"/>
      <c r="DT795" s="604"/>
      <c r="DU795" s="604"/>
      <c r="DV795" s="604"/>
      <c r="DW795" s="604"/>
      <c r="DX795" s="604"/>
      <c r="DY795" s="604"/>
      <c r="DZ795" s="604"/>
      <c r="EA795" s="604"/>
      <c r="EB795" s="604"/>
      <c r="EC795" s="604"/>
      <c r="ED795" s="604"/>
      <c r="EE795" s="604"/>
      <c r="EF795" s="604"/>
      <c r="EG795" s="604"/>
      <c r="EH795" s="604"/>
      <c r="EI795" s="604"/>
      <c r="EJ795" s="604"/>
      <c r="EK795" s="604"/>
      <c r="EL795" s="604"/>
      <c r="EM795" s="604"/>
      <c r="EN795" s="604"/>
      <c r="EO795" s="15"/>
      <c r="EP795" s="15"/>
      <c r="EQ795" s="15"/>
      <c r="ER795" s="15"/>
      <c r="ES795" s="15"/>
      <c r="ET795" s="15"/>
      <c r="EU795" s="15"/>
      <c r="EV795" s="604"/>
      <c r="FR795" s="5"/>
    </row>
    <row r="796">
      <c r="A796" s="603"/>
      <c r="B796" s="603"/>
      <c r="I796" s="479"/>
      <c r="DP796" s="604"/>
      <c r="DQ796" s="604"/>
      <c r="DR796" s="604"/>
      <c r="DS796" s="604"/>
      <c r="DT796" s="604"/>
      <c r="DU796" s="604"/>
      <c r="DV796" s="604"/>
      <c r="DW796" s="604"/>
      <c r="DX796" s="604"/>
      <c r="DY796" s="604"/>
      <c r="DZ796" s="604"/>
      <c r="EA796" s="604"/>
      <c r="EB796" s="604"/>
      <c r="EC796" s="604"/>
      <c r="ED796" s="604"/>
      <c r="EE796" s="604"/>
      <c r="EF796" s="604"/>
      <c r="EG796" s="604"/>
      <c r="EH796" s="604"/>
      <c r="EI796" s="604"/>
      <c r="EJ796" s="604"/>
      <c r="EK796" s="604"/>
      <c r="EL796" s="604"/>
      <c r="EM796" s="604"/>
      <c r="EN796" s="604"/>
      <c r="EO796" s="15"/>
      <c r="EP796" s="15"/>
      <c r="EQ796" s="15"/>
      <c r="ER796" s="15"/>
      <c r="ES796" s="15"/>
      <c r="ET796" s="15"/>
      <c r="EU796" s="15"/>
      <c r="EV796" s="604"/>
      <c r="FR796" s="5"/>
    </row>
    <row r="797">
      <c r="A797" s="603"/>
      <c r="B797" s="603"/>
      <c r="I797" s="479"/>
      <c r="DP797" s="604"/>
      <c r="DQ797" s="604"/>
      <c r="DR797" s="604"/>
      <c r="DS797" s="604"/>
      <c r="DT797" s="604"/>
      <c r="DU797" s="604"/>
      <c r="DV797" s="604"/>
      <c r="DW797" s="604"/>
      <c r="DX797" s="604"/>
      <c r="DY797" s="604"/>
      <c r="DZ797" s="604"/>
      <c r="EA797" s="604"/>
      <c r="EB797" s="604"/>
      <c r="EC797" s="604"/>
      <c r="ED797" s="604"/>
      <c r="EE797" s="604"/>
      <c r="EF797" s="604"/>
      <c r="EG797" s="604"/>
      <c r="EH797" s="604"/>
      <c r="EI797" s="604"/>
      <c r="EJ797" s="604"/>
      <c r="EK797" s="604"/>
      <c r="EL797" s="604"/>
      <c r="EM797" s="604"/>
      <c r="EN797" s="604"/>
      <c r="EO797" s="15"/>
      <c r="EP797" s="15"/>
      <c r="EQ797" s="15"/>
      <c r="ER797" s="15"/>
      <c r="ES797" s="15"/>
      <c r="ET797" s="15"/>
      <c r="EU797" s="15"/>
      <c r="EV797" s="604"/>
      <c r="FR797" s="5"/>
    </row>
    <row r="798">
      <c r="A798" s="603"/>
      <c r="B798" s="603"/>
      <c r="I798" s="479"/>
      <c r="DP798" s="604"/>
      <c r="DQ798" s="604"/>
      <c r="DR798" s="604"/>
      <c r="DS798" s="604"/>
      <c r="DT798" s="604"/>
      <c r="DU798" s="604"/>
      <c r="DV798" s="604"/>
      <c r="DW798" s="604"/>
      <c r="DX798" s="604"/>
      <c r="DY798" s="604"/>
      <c r="DZ798" s="604"/>
      <c r="EA798" s="604"/>
      <c r="EB798" s="604"/>
      <c r="EC798" s="604"/>
      <c r="ED798" s="604"/>
      <c r="EE798" s="604"/>
      <c r="EF798" s="604"/>
      <c r="EG798" s="604"/>
      <c r="EH798" s="604"/>
      <c r="EI798" s="604"/>
      <c r="EJ798" s="604"/>
      <c r="EK798" s="604"/>
      <c r="EL798" s="604"/>
      <c r="EM798" s="604"/>
      <c r="EN798" s="604"/>
      <c r="EO798" s="15"/>
      <c r="EP798" s="15"/>
      <c r="EQ798" s="15"/>
      <c r="ER798" s="15"/>
      <c r="ES798" s="15"/>
      <c r="ET798" s="15"/>
      <c r="EU798" s="15"/>
      <c r="EV798" s="604"/>
      <c r="FR798" s="5"/>
    </row>
    <row r="799">
      <c r="A799" s="603"/>
      <c r="B799" s="603"/>
      <c r="I799" s="479"/>
      <c r="DP799" s="604"/>
      <c r="DQ799" s="604"/>
      <c r="DR799" s="604"/>
      <c r="DS799" s="604"/>
      <c r="DT799" s="604"/>
      <c r="DU799" s="604"/>
      <c r="DV799" s="604"/>
      <c r="DW799" s="604"/>
      <c r="DX799" s="604"/>
      <c r="DY799" s="604"/>
      <c r="DZ799" s="604"/>
      <c r="EA799" s="604"/>
      <c r="EB799" s="604"/>
      <c r="EC799" s="604"/>
      <c r="ED799" s="604"/>
      <c r="EE799" s="604"/>
      <c r="EF799" s="604"/>
      <c r="EG799" s="604"/>
      <c r="EH799" s="604"/>
      <c r="EI799" s="604"/>
      <c r="EJ799" s="604"/>
      <c r="EK799" s="604"/>
      <c r="EL799" s="604"/>
      <c r="EM799" s="604"/>
      <c r="EN799" s="604"/>
      <c r="EO799" s="15"/>
      <c r="EP799" s="15"/>
      <c r="EQ799" s="15"/>
      <c r="ER799" s="15"/>
      <c r="ES799" s="15"/>
      <c r="ET799" s="15"/>
      <c r="EU799" s="15"/>
      <c r="EV799" s="604"/>
      <c r="FR799" s="5"/>
    </row>
    <row r="800">
      <c r="A800" s="603"/>
      <c r="B800" s="603"/>
      <c r="I800" s="479"/>
      <c r="DP800" s="604"/>
      <c r="DQ800" s="604"/>
      <c r="DR800" s="604"/>
      <c r="DS800" s="604"/>
      <c r="DT800" s="604"/>
      <c r="DU800" s="604"/>
      <c r="DV800" s="604"/>
      <c r="DW800" s="604"/>
      <c r="DX800" s="604"/>
      <c r="DY800" s="604"/>
      <c r="DZ800" s="604"/>
      <c r="EA800" s="604"/>
      <c r="EB800" s="604"/>
      <c r="EC800" s="604"/>
      <c r="ED800" s="604"/>
      <c r="EE800" s="604"/>
      <c r="EF800" s="604"/>
      <c r="EG800" s="604"/>
      <c r="EH800" s="604"/>
      <c r="EI800" s="604"/>
      <c r="EJ800" s="604"/>
      <c r="EK800" s="604"/>
      <c r="EL800" s="604"/>
      <c r="EM800" s="604"/>
      <c r="EN800" s="604"/>
      <c r="EO800" s="15"/>
      <c r="EP800" s="15"/>
      <c r="EQ800" s="15"/>
      <c r="ER800" s="15"/>
      <c r="ES800" s="15"/>
      <c r="ET800" s="15"/>
      <c r="EU800" s="15"/>
      <c r="EV800" s="604"/>
      <c r="FR800" s="5"/>
    </row>
    <row r="801">
      <c r="A801" s="603"/>
      <c r="B801" s="603"/>
      <c r="I801" s="479"/>
      <c r="DP801" s="604"/>
      <c r="DQ801" s="604"/>
      <c r="DR801" s="604"/>
      <c r="DS801" s="604"/>
      <c r="DT801" s="604"/>
      <c r="DU801" s="604"/>
      <c r="DV801" s="604"/>
      <c r="DW801" s="604"/>
      <c r="DX801" s="604"/>
      <c r="DY801" s="604"/>
      <c r="DZ801" s="604"/>
      <c r="EA801" s="604"/>
      <c r="EB801" s="604"/>
      <c r="EC801" s="604"/>
      <c r="ED801" s="604"/>
      <c r="EE801" s="604"/>
      <c r="EF801" s="604"/>
      <c r="EG801" s="604"/>
      <c r="EH801" s="604"/>
      <c r="EI801" s="604"/>
      <c r="EJ801" s="604"/>
      <c r="EK801" s="604"/>
      <c r="EL801" s="604"/>
      <c r="EM801" s="604"/>
      <c r="EN801" s="604"/>
      <c r="EO801" s="15"/>
      <c r="EP801" s="15"/>
      <c r="EQ801" s="15"/>
      <c r="ER801" s="15"/>
      <c r="ES801" s="15"/>
      <c r="ET801" s="15"/>
      <c r="EU801" s="15"/>
      <c r="EV801" s="604"/>
      <c r="FR801" s="5"/>
    </row>
    <row r="802">
      <c r="A802" s="603"/>
      <c r="B802" s="603"/>
      <c r="I802" s="479"/>
      <c r="DP802" s="604"/>
      <c r="DQ802" s="604"/>
      <c r="DR802" s="604"/>
      <c r="DS802" s="604"/>
      <c r="DT802" s="604"/>
      <c r="DU802" s="604"/>
      <c r="DV802" s="604"/>
      <c r="DW802" s="604"/>
      <c r="DX802" s="604"/>
      <c r="DY802" s="604"/>
      <c r="DZ802" s="604"/>
      <c r="EA802" s="604"/>
      <c r="EB802" s="604"/>
      <c r="EC802" s="604"/>
      <c r="ED802" s="604"/>
      <c r="EE802" s="604"/>
      <c r="EF802" s="604"/>
      <c r="EG802" s="604"/>
      <c r="EH802" s="604"/>
      <c r="EI802" s="604"/>
      <c r="EJ802" s="604"/>
      <c r="EK802" s="604"/>
      <c r="EL802" s="604"/>
      <c r="EM802" s="604"/>
      <c r="EN802" s="604"/>
      <c r="EO802" s="15"/>
      <c r="EP802" s="15"/>
      <c r="EQ802" s="15"/>
      <c r="ER802" s="15"/>
      <c r="ES802" s="15"/>
      <c r="ET802" s="15"/>
      <c r="EU802" s="15"/>
      <c r="EV802" s="604"/>
      <c r="FR802" s="5"/>
    </row>
    <row r="803">
      <c r="A803" s="603"/>
      <c r="B803" s="603"/>
      <c r="I803" s="479"/>
      <c r="DP803" s="604"/>
      <c r="DQ803" s="604"/>
      <c r="DR803" s="604"/>
      <c r="DS803" s="604"/>
      <c r="DT803" s="604"/>
      <c r="DU803" s="604"/>
      <c r="DV803" s="604"/>
      <c r="DW803" s="604"/>
      <c r="DX803" s="604"/>
      <c r="DY803" s="604"/>
      <c r="DZ803" s="604"/>
      <c r="EA803" s="604"/>
      <c r="EB803" s="604"/>
      <c r="EC803" s="604"/>
      <c r="ED803" s="604"/>
      <c r="EE803" s="604"/>
      <c r="EF803" s="604"/>
      <c r="EG803" s="604"/>
      <c r="EH803" s="604"/>
      <c r="EI803" s="604"/>
      <c r="EJ803" s="604"/>
      <c r="EK803" s="604"/>
      <c r="EL803" s="604"/>
      <c r="EM803" s="604"/>
      <c r="EN803" s="604"/>
      <c r="EO803" s="15"/>
      <c r="EP803" s="15"/>
      <c r="EQ803" s="15"/>
      <c r="ER803" s="15"/>
      <c r="ES803" s="15"/>
      <c r="ET803" s="15"/>
      <c r="EU803" s="15"/>
      <c r="EV803" s="604"/>
      <c r="FR803" s="5"/>
    </row>
    <row r="804">
      <c r="A804" s="603"/>
      <c r="B804" s="603"/>
      <c r="I804" s="479"/>
      <c r="DP804" s="604"/>
      <c r="DQ804" s="604"/>
      <c r="DR804" s="604"/>
      <c r="DS804" s="604"/>
      <c r="DT804" s="604"/>
      <c r="DU804" s="604"/>
      <c r="DV804" s="604"/>
      <c r="DW804" s="604"/>
      <c r="DX804" s="604"/>
      <c r="DY804" s="604"/>
      <c r="DZ804" s="604"/>
      <c r="EA804" s="604"/>
      <c r="EB804" s="604"/>
      <c r="EC804" s="604"/>
      <c r="ED804" s="604"/>
      <c r="EE804" s="604"/>
      <c r="EF804" s="604"/>
      <c r="EG804" s="604"/>
      <c r="EH804" s="604"/>
      <c r="EI804" s="604"/>
      <c r="EJ804" s="604"/>
      <c r="EK804" s="604"/>
      <c r="EL804" s="604"/>
      <c r="EM804" s="604"/>
      <c r="EN804" s="604"/>
      <c r="EO804" s="15"/>
      <c r="EP804" s="15"/>
      <c r="EQ804" s="15"/>
      <c r="ER804" s="15"/>
      <c r="ES804" s="15"/>
      <c r="ET804" s="15"/>
      <c r="EU804" s="15"/>
      <c r="EV804" s="604"/>
      <c r="FR804" s="5"/>
    </row>
    <row r="805">
      <c r="A805" s="603"/>
      <c r="B805" s="603"/>
      <c r="I805" s="479"/>
      <c r="DP805" s="604"/>
      <c r="DQ805" s="604"/>
      <c r="DR805" s="604"/>
      <c r="DS805" s="604"/>
      <c r="DT805" s="604"/>
      <c r="DU805" s="604"/>
      <c r="DV805" s="604"/>
      <c r="DW805" s="604"/>
      <c r="DX805" s="604"/>
      <c r="DY805" s="604"/>
      <c r="DZ805" s="604"/>
      <c r="EA805" s="604"/>
      <c r="EB805" s="604"/>
      <c r="EC805" s="604"/>
      <c r="ED805" s="604"/>
      <c r="EE805" s="604"/>
      <c r="EF805" s="604"/>
      <c r="EG805" s="604"/>
      <c r="EH805" s="604"/>
      <c r="EI805" s="604"/>
      <c r="EJ805" s="604"/>
      <c r="EK805" s="604"/>
      <c r="EL805" s="604"/>
      <c r="EM805" s="604"/>
      <c r="EN805" s="604"/>
      <c r="EO805" s="15"/>
      <c r="EP805" s="15"/>
      <c r="EQ805" s="15"/>
      <c r="ER805" s="15"/>
      <c r="ES805" s="15"/>
      <c r="ET805" s="15"/>
      <c r="EU805" s="15"/>
      <c r="EV805" s="604"/>
      <c r="FR805" s="5"/>
    </row>
    <row r="806">
      <c r="A806" s="603"/>
      <c r="B806" s="603"/>
      <c r="I806" s="479"/>
      <c r="DP806" s="604"/>
      <c r="DQ806" s="604"/>
      <c r="DR806" s="604"/>
      <c r="DS806" s="604"/>
      <c r="DT806" s="604"/>
      <c r="DU806" s="604"/>
      <c r="DV806" s="604"/>
      <c r="DW806" s="604"/>
      <c r="DX806" s="604"/>
      <c r="DY806" s="604"/>
      <c r="DZ806" s="604"/>
      <c r="EA806" s="604"/>
      <c r="EB806" s="604"/>
      <c r="EC806" s="604"/>
      <c r="ED806" s="604"/>
      <c r="EE806" s="604"/>
      <c r="EF806" s="604"/>
      <c r="EG806" s="604"/>
      <c r="EH806" s="604"/>
      <c r="EI806" s="604"/>
      <c r="EJ806" s="604"/>
      <c r="EK806" s="604"/>
      <c r="EL806" s="604"/>
      <c r="EM806" s="604"/>
      <c r="EN806" s="604"/>
      <c r="EO806" s="15"/>
      <c r="EP806" s="15"/>
      <c r="EQ806" s="15"/>
      <c r="ER806" s="15"/>
      <c r="ES806" s="15"/>
      <c r="ET806" s="15"/>
      <c r="EU806" s="15"/>
      <c r="EV806" s="604"/>
      <c r="FR806" s="5"/>
    </row>
    <row r="807">
      <c r="A807" s="603"/>
      <c r="B807" s="603"/>
      <c r="I807" s="479"/>
      <c r="DP807" s="604"/>
      <c r="DQ807" s="604"/>
      <c r="DR807" s="604"/>
      <c r="DS807" s="604"/>
      <c r="DT807" s="604"/>
      <c r="DU807" s="604"/>
      <c r="DV807" s="604"/>
      <c r="DW807" s="604"/>
      <c r="DX807" s="604"/>
      <c r="DY807" s="604"/>
      <c r="DZ807" s="604"/>
      <c r="EA807" s="604"/>
      <c r="EB807" s="604"/>
      <c r="EC807" s="604"/>
      <c r="ED807" s="604"/>
      <c r="EE807" s="604"/>
      <c r="EF807" s="604"/>
      <c r="EG807" s="604"/>
      <c r="EH807" s="604"/>
      <c r="EI807" s="604"/>
      <c r="EJ807" s="604"/>
      <c r="EK807" s="604"/>
      <c r="EL807" s="604"/>
      <c r="EM807" s="604"/>
      <c r="EN807" s="604"/>
      <c r="EO807" s="15"/>
      <c r="EP807" s="15"/>
      <c r="EQ807" s="15"/>
      <c r="ER807" s="15"/>
      <c r="ES807" s="15"/>
      <c r="ET807" s="15"/>
      <c r="EU807" s="15"/>
      <c r="EV807" s="604"/>
      <c r="FR807" s="5"/>
    </row>
    <row r="808">
      <c r="A808" s="603"/>
      <c r="B808" s="603"/>
      <c r="I808" s="479"/>
      <c r="DP808" s="604"/>
      <c r="DQ808" s="604"/>
      <c r="DR808" s="604"/>
      <c r="DS808" s="604"/>
      <c r="DT808" s="604"/>
      <c r="DU808" s="604"/>
      <c r="DV808" s="604"/>
      <c r="DW808" s="604"/>
      <c r="DX808" s="604"/>
      <c r="DY808" s="604"/>
      <c r="DZ808" s="604"/>
      <c r="EA808" s="604"/>
      <c r="EB808" s="604"/>
      <c r="EC808" s="604"/>
      <c r="ED808" s="604"/>
      <c r="EE808" s="604"/>
      <c r="EF808" s="604"/>
      <c r="EG808" s="604"/>
      <c r="EH808" s="604"/>
      <c r="EI808" s="604"/>
      <c r="EJ808" s="604"/>
      <c r="EK808" s="604"/>
      <c r="EL808" s="604"/>
      <c r="EM808" s="604"/>
      <c r="EN808" s="604"/>
      <c r="EO808" s="15"/>
      <c r="EP808" s="15"/>
      <c r="EQ808" s="15"/>
      <c r="ER808" s="15"/>
      <c r="ES808" s="15"/>
      <c r="ET808" s="15"/>
      <c r="EU808" s="15"/>
      <c r="EV808" s="604"/>
      <c r="FR808" s="5"/>
    </row>
    <row r="809">
      <c r="A809" s="603"/>
      <c r="B809" s="603"/>
      <c r="I809" s="479"/>
      <c r="DP809" s="604"/>
      <c r="DQ809" s="604"/>
      <c r="DR809" s="604"/>
      <c r="DS809" s="604"/>
      <c r="DT809" s="604"/>
      <c r="DU809" s="604"/>
      <c r="DV809" s="604"/>
      <c r="DW809" s="604"/>
      <c r="DX809" s="604"/>
      <c r="DY809" s="604"/>
      <c r="DZ809" s="604"/>
      <c r="EA809" s="604"/>
      <c r="EB809" s="604"/>
      <c r="EC809" s="604"/>
      <c r="ED809" s="604"/>
      <c r="EE809" s="604"/>
      <c r="EF809" s="604"/>
      <c r="EG809" s="604"/>
      <c r="EH809" s="604"/>
      <c r="EI809" s="604"/>
      <c r="EJ809" s="604"/>
      <c r="EK809" s="604"/>
      <c r="EL809" s="604"/>
      <c r="EM809" s="604"/>
      <c r="EN809" s="604"/>
      <c r="EO809" s="15"/>
      <c r="EP809" s="15"/>
      <c r="EQ809" s="15"/>
      <c r="ER809" s="15"/>
      <c r="ES809" s="15"/>
      <c r="ET809" s="15"/>
      <c r="EU809" s="15"/>
      <c r="EV809" s="604"/>
      <c r="FR809" s="5"/>
    </row>
    <row r="810">
      <c r="A810" s="603"/>
      <c r="B810" s="603"/>
      <c r="I810" s="479"/>
      <c r="DP810" s="604"/>
      <c r="DQ810" s="604"/>
      <c r="DR810" s="604"/>
      <c r="DS810" s="604"/>
      <c r="DT810" s="604"/>
      <c r="DU810" s="604"/>
      <c r="DV810" s="604"/>
      <c r="DW810" s="604"/>
      <c r="DX810" s="604"/>
      <c r="DY810" s="604"/>
      <c r="DZ810" s="604"/>
      <c r="EA810" s="604"/>
      <c r="EB810" s="604"/>
      <c r="EC810" s="604"/>
      <c r="ED810" s="604"/>
      <c r="EE810" s="604"/>
      <c r="EF810" s="604"/>
      <c r="EG810" s="604"/>
      <c r="EH810" s="604"/>
      <c r="EI810" s="604"/>
      <c r="EJ810" s="604"/>
      <c r="EK810" s="604"/>
      <c r="EL810" s="604"/>
      <c r="EM810" s="604"/>
      <c r="EN810" s="604"/>
      <c r="EO810" s="15"/>
      <c r="EP810" s="15"/>
      <c r="EQ810" s="15"/>
      <c r="ER810" s="15"/>
      <c r="ES810" s="15"/>
      <c r="ET810" s="15"/>
      <c r="EU810" s="15"/>
      <c r="EV810" s="604"/>
      <c r="FR810" s="5"/>
    </row>
    <row r="811">
      <c r="A811" s="603"/>
      <c r="B811" s="603"/>
      <c r="I811" s="479"/>
      <c r="DP811" s="604"/>
      <c r="DQ811" s="604"/>
      <c r="DR811" s="604"/>
      <c r="DS811" s="604"/>
      <c r="DT811" s="604"/>
      <c r="DU811" s="604"/>
      <c r="DV811" s="604"/>
      <c r="DW811" s="604"/>
      <c r="DX811" s="604"/>
      <c r="DY811" s="604"/>
      <c r="DZ811" s="604"/>
      <c r="EA811" s="604"/>
      <c r="EB811" s="604"/>
      <c r="EC811" s="604"/>
      <c r="ED811" s="604"/>
      <c r="EE811" s="604"/>
      <c r="EF811" s="604"/>
      <c r="EG811" s="604"/>
      <c r="EH811" s="604"/>
      <c r="EI811" s="604"/>
      <c r="EJ811" s="604"/>
      <c r="EK811" s="604"/>
      <c r="EL811" s="604"/>
      <c r="EM811" s="604"/>
      <c r="EN811" s="604"/>
      <c r="EO811" s="15"/>
      <c r="EP811" s="15"/>
      <c r="EQ811" s="15"/>
      <c r="ER811" s="15"/>
      <c r="ES811" s="15"/>
      <c r="ET811" s="15"/>
      <c r="EU811" s="15"/>
      <c r="EV811" s="604"/>
      <c r="FR811" s="5"/>
    </row>
    <row r="812">
      <c r="A812" s="603"/>
      <c r="B812" s="603"/>
      <c r="I812" s="479"/>
      <c r="DP812" s="604"/>
      <c r="DQ812" s="604"/>
      <c r="DR812" s="604"/>
      <c r="DS812" s="604"/>
      <c r="DT812" s="604"/>
      <c r="DU812" s="604"/>
      <c r="DV812" s="604"/>
      <c r="DW812" s="604"/>
      <c r="DX812" s="604"/>
      <c r="DY812" s="604"/>
      <c r="DZ812" s="604"/>
      <c r="EA812" s="604"/>
      <c r="EB812" s="604"/>
      <c r="EC812" s="604"/>
      <c r="ED812" s="604"/>
      <c r="EE812" s="604"/>
      <c r="EF812" s="604"/>
      <c r="EG812" s="604"/>
      <c r="EH812" s="604"/>
      <c r="EI812" s="604"/>
      <c r="EJ812" s="604"/>
      <c r="EK812" s="604"/>
      <c r="EL812" s="604"/>
      <c r="EM812" s="604"/>
      <c r="EN812" s="604"/>
      <c r="EO812" s="15"/>
      <c r="EP812" s="15"/>
      <c r="EQ812" s="15"/>
      <c r="ER812" s="15"/>
      <c r="ES812" s="15"/>
      <c r="ET812" s="15"/>
      <c r="EU812" s="15"/>
      <c r="EV812" s="604"/>
      <c r="FR812" s="5"/>
    </row>
    <row r="813">
      <c r="A813" s="603"/>
      <c r="B813" s="603"/>
      <c r="I813" s="479"/>
      <c r="DP813" s="604"/>
      <c r="DQ813" s="604"/>
      <c r="DR813" s="604"/>
      <c r="DS813" s="604"/>
      <c r="DT813" s="604"/>
      <c r="DU813" s="604"/>
      <c r="DV813" s="604"/>
      <c r="DW813" s="604"/>
      <c r="DX813" s="604"/>
      <c r="DY813" s="604"/>
      <c r="DZ813" s="604"/>
      <c r="EA813" s="604"/>
      <c r="EB813" s="604"/>
      <c r="EC813" s="604"/>
      <c r="ED813" s="604"/>
      <c r="EE813" s="604"/>
      <c r="EF813" s="604"/>
      <c r="EG813" s="604"/>
      <c r="EH813" s="604"/>
      <c r="EI813" s="604"/>
      <c r="EJ813" s="604"/>
      <c r="EK813" s="604"/>
      <c r="EL813" s="604"/>
      <c r="EM813" s="604"/>
      <c r="EN813" s="604"/>
      <c r="EO813" s="15"/>
      <c r="EP813" s="15"/>
      <c r="EQ813" s="15"/>
      <c r="ER813" s="15"/>
      <c r="ES813" s="15"/>
      <c r="ET813" s="15"/>
      <c r="EU813" s="15"/>
      <c r="EV813" s="604"/>
      <c r="FR813" s="5"/>
    </row>
    <row r="814">
      <c r="A814" s="603"/>
      <c r="B814" s="603"/>
      <c r="I814" s="479"/>
      <c r="DP814" s="604"/>
      <c r="DQ814" s="604"/>
      <c r="DR814" s="604"/>
      <c r="DS814" s="604"/>
      <c r="DT814" s="604"/>
      <c r="DU814" s="604"/>
      <c r="DV814" s="604"/>
      <c r="DW814" s="604"/>
      <c r="DX814" s="604"/>
      <c r="DY814" s="604"/>
      <c r="DZ814" s="604"/>
      <c r="EA814" s="604"/>
      <c r="EB814" s="604"/>
      <c r="EC814" s="604"/>
      <c r="ED814" s="604"/>
      <c r="EE814" s="604"/>
      <c r="EF814" s="604"/>
      <c r="EG814" s="604"/>
      <c r="EH814" s="604"/>
      <c r="EI814" s="604"/>
      <c r="EJ814" s="604"/>
      <c r="EK814" s="604"/>
      <c r="EL814" s="604"/>
      <c r="EM814" s="604"/>
      <c r="EN814" s="604"/>
      <c r="EO814" s="15"/>
      <c r="EP814" s="15"/>
      <c r="EQ814" s="15"/>
      <c r="ER814" s="15"/>
      <c r="ES814" s="15"/>
      <c r="ET814" s="15"/>
      <c r="EU814" s="15"/>
      <c r="EV814" s="604"/>
      <c r="FR814" s="5"/>
    </row>
    <row r="815">
      <c r="A815" s="603"/>
      <c r="B815" s="603"/>
      <c r="I815" s="479"/>
      <c r="DP815" s="604"/>
      <c r="DQ815" s="604"/>
      <c r="DR815" s="604"/>
      <c r="DS815" s="604"/>
      <c r="DT815" s="604"/>
      <c r="DU815" s="604"/>
      <c r="DV815" s="604"/>
      <c r="DW815" s="604"/>
      <c r="DX815" s="604"/>
      <c r="DY815" s="604"/>
      <c r="DZ815" s="604"/>
      <c r="EA815" s="604"/>
      <c r="EB815" s="604"/>
      <c r="EC815" s="604"/>
      <c r="ED815" s="604"/>
      <c r="EE815" s="604"/>
      <c r="EF815" s="604"/>
      <c r="EG815" s="604"/>
      <c r="EH815" s="604"/>
      <c r="EI815" s="604"/>
      <c r="EJ815" s="604"/>
      <c r="EK815" s="604"/>
      <c r="EL815" s="604"/>
      <c r="EM815" s="604"/>
      <c r="EN815" s="604"/>
      <c r="EO815" s="15"/>
      <c r="EP815" s="15"/>
      <c r="EQ815" s="15"/>
      <c r="ER815" s="15"/>
      <c r="ES815" s="15"/>
      <c r="ET815" s="15"/>
      <c r="EU815" s="15"/>
      <c r="EV815" s="604"/>
      <c r="FR815" s="5"/>
    </row>
    <row r="816">
      <c r="A816" s="603"/>
      <c r="B816" s="603"/>
      <c r="I816" s="479"/>
      <c r="DP816" s="604"/>
      <c r="DQ816" s="604"/>
      <c r="DR816" s="604"/>
      <c r="DS816" s="604"/>
      <c r="DT816" s="604"/>
      <c r="DU816" s="604"/>
      <c r="DV816" s="604"/>
      <c r="DW816" s="604"/>
      <c r="DX816" s="604"/>
      <c r="DY816" s="604"/>
      <c r="DZ816" s="604"/>
      <c r="EA816" s="604"/>
      <c r="EB816" s="604"/>
      <c r="EC816" s="604"/>
      <c r="ED816" s="604"/>
      <c r="EE816" s="604"/>
      <c r="EF816" s="604"/>
      <c r="EG816" s="604"/>
      <c r="EH816" s="604"/>
      <c r="EI816" s="604"/>
      <c r="EJ816" s="604"/>
      <c r="EK816" s="604"/>
      <c r="EL816" s="604"/>
      <c r="EM816" s="604"/>
      <c r="EN816" s="604"/>
      <c r="EO816" s="15"/>
      <c r="EP816" s="15"/>
      <c r="EQ816" s="15"/>
      <c r="ER816" s="15"/>
      <c r="ES816" s="15"/>
      <c r="ET816" s="15"/>
      <c r="EU816" s="15"/>
      <c r="EV816" s="604"/>
      <c r="FR816" s="5"/>
    </row>
    <row r="817">
      <c r="A817" s="603"/>
      <c r="B817" s="603"/>
      <c r="I817" s="479"/>
      <c r="DP817" s="604"/>
      <c r="DQ817" s="604"/>
      <c r="DR817" s="604"/>
      <c r="DS817" s="604"/>
      <c r="DT817" s="604"/>
      <c r="DU817" s="604"/>
      <c r="DV817" s="604"/>
      <c r="DW817" s="604"/>
      <c r="DX817" s="604"/>
      <c r="DY817" s="604"/>
      <c r="DZ817" s="604"/>
      <c r="EA817" s="604"/>
      <c r="EB817" s="604"/>
      <c r="EC817" s="604"/>
      <c r="ED817" s="604"/>
      <c r="EE817" s="604"/>
      <c r="EF817" s="604"/>
      <c r="EG817" s="604"/>
      <c r="EH817" s="604"/>
      <c r="EI817" s="604"/>
      <c r="EJ817" s="604"/>
      <c r="EK817" s="604"/>
      <c r="EL817" s="604"/>
      <c r="EM817" s="604"/>
      <c r="EN817" s="604"/>
      <c r="EO817" s="15"/>
      <c r="EP817" s="15"/>
      <c r="EQ817" s="15"/>
      <c r="ER817" s="15"/>
      <c r="ES817" s="15"/>
      <c r="ET817" s="15"/>
      <c r="EU817" s="15"/>
      <c r="EV817" s="604"/>
      <c r="FR817" s="5"/>
    </row>
    <row r="818">
      <c r="A818" s="603"/>
      <c r="B818" s="603"/>
      <c r="I818" s="479"/>
      <c r="DP818" s="604"/>
      <c r="DQ818" s="604"/>
      <c r="DR818" s="604"/>
      <c r="DS818" s="604"/>
      <c r="DT818" s="604"/>
      <c r="DU818" s="604"/>
      <c r="DV818" s="604"/>
      <c r="DW818" s="604"/>
      <c r="DX818" s="604"/>
      <c r="DY818" s="604"/>
      <c r="DZ818" s="604"/>
      <c r="EA818" s="604"/>
      <c r="EB818" s="604"/>
      <c r="EC818" s="604"/>
      <c r="ED818" s="604"/>
      <c r="EE818" s="604"/>
      <c r="EF818" s="604"/>
      <c r="EG818" s="604"/>
      <c r="EH818" s="604"/>
      <c r="EI818" s="604"/>
      <c r="EJ818" s="604"/>
      <c r="EK818" s="604"/>
      <c r="EL818" s="604"/>
      <c r="EM818" s="604"/>
      <c r="EN818" s="604"/>
      <c r="EO818" s="15"/>
      <c r="EP818" s="15"/>
      <c r="EQ818" s="15"/>
      <c r="ER818" s="15"/>
      <c r="ES818" s="15"/>
      <c r="ET818" s="15"/>
      <c r="EU818" s="15"/>
      <c r="EV818" s="604"/>
      <c r="FR818" s="5"/>
    </row>
    <row r="819">
      <c r="A819" s="603"/>
      <c r="B819" s="603"/>
      <c r="I819" s="479"/>
      <c r="DP819" s="604"/>
      <c r="DQ819" s="604"/>
      <c r="DR819" s="604"/>
      <c r="DS819" s="604"/>
      <c r="DT819" s="604"/>
      <c r="DU819" s="604"/>
      <c r="DV819" s="604"/>
      <c r="DW819" s="604"/>
      <c r="DX819" s="604"/>
      <c r="DY819" s="604"/>
      <c r="DZ819" s="604"/>
      <c r="EA819" s="604"/>
      <c r="EB819" s="604"/>
      <c r="EC819" s="604"/>
      <c r="ED819" s="604"/>
      <c r="EE819" s="604"/>
      <c r="EF819" s="604"/>
      <c r="EG819" s="604"/>
      <c r="EH819" s="604"/>
      <c r="EI819" s="604"/>
      <c r="EJ819" s="604"/>
      <c r="EK819" s="604"/>
      <c r="EL819" s="604"/>
      <c r="EM819" s="604"/>
      <c r="EN819" s="604"/>
      <c r="EO819" s="15"/>
      <c r="EP819" s="15"/>
      <c r="EQ819" s="15"/>
      <c r="ER819" s="15"/>
      <c r="ES819" s="15"/>
      <c r="ET819" s="15"/>
      <c r="EU819" s="15"/>
      <c r="EV819" s="604"/>
      <c r="FR819" s="5"/>
    </row>
    <row r="820">
      <c r="A820" s="603"/>
      <c r="B820" s="603"/>
      <c r="I820" s="479"/>
      <c r="DP820" s="604"/>
      <c r="DQ820" s="604"/>
      <c r="DR820" s="604"/>
      <c r="DS820" s="604"/>
      <c r="DT820" s="604"/>
      <c r="DU820" s="604"/>
      <c r="DV820" s="604"/>
      <c r="DW820" s="604"/>
      <c r="DX820" s="604"/>
      <c r="DY820" s="604"/>
      <c r="DZ820" s="604"/>
      <c r="EA820" s="604"/>
      <c r="EB820" s="604"/>
      <c r="EC820" s="604"/>
      <c r="ED820" s="604"/>
      <c r="EE820" s="604"/>
      <c r="EF820" s="604"/>
      <c r="EG820" s="604"/>
      <c r="EH820" s="604"/>
      <c r="EI820" s="604"/>
      <c r="EJ820" s="604"/>
      <c r="EK820" s="604"/>
      <c r="EL820" s="604"/>
      <c r="EM820" s="604"/>
      <c r="EN820" s="604"/>
      <c r="EO820" s="15"/>
      <c r="EP820" s="15"/>
      <c r="EQ820" s="15"/>
      <c r="ER820" s="15"/>
      <c r="ES820" s="15"/>
      <c r="ET820" s="15"/>
      <c r="EU820" s="15"/>
      <c r="EV820" s="604"/>
      <c r="FR820" s="5"/>
    </row>
    <row r="821">
      <c r="A821" s="603"/>
      <c r="B821" s="603"/>
      <c r="I821" s="479"/>
      <c r="DP821" s="604"/>
      <c r="DQ821" s="604"/>
      <c r="DR821" s="604"/>
      <c r="DS821" s="604"/>
      <c r="DT821" s="604"/>
      <c r="DU821" s="604"/>
      <c r="DV821" s="604"/>
      <c r="DW821" s="604"/>
      <c r="DX821" s="604"/>
      <c r="DY821" s="604"/>
      <c r="DZ821" s="604"/>
      <c r="EA821" s="604"/>
      <c r="EB821" s="604"/>
      <c r="EC821" s="604"/>
      <c r="ED821" s="604"/>
      <c r="EE821" s="604"/>
      <c r="EF821" s="604"/>
      <c r="EG821" s="604"/>
      <c r="EH821" s="604"/>
      <c r="EI821" s="604"/>
      <c r="EJ821" s="604"/>
      <c r="EK821" s="604"/>
      <c r="EL821" s="604"/>
      <c r="EM821" s="604"/>
      <c r="EN821" s="604"/>
      <c r="EO821" s="15"/>
      <c r="EP821" s="15"/>
      <c r="EQ821" s="15"/>
      <c r="ER821" s="15"/>
      <c r="ES821" s="15"/>
      <c r="ET821" s="15"/>
      <c r="EU821" s="15"/>
      <c r="EV821" s="604"/>
      <c r="FR821" s="5"/>
    </row>
    <row r="822">
      <c r="A822" s="603"/>
      <c r="B822" s="603"/>
      <c r="I822" s="479"/>
      <c r="DP822" s="604"/>
      <c r="DQ822" s="604"/>
      <c r="DR822" s="604"/>
      <c r="DS822" s="604"/>
      <c r="DT822" s="604"/>
      <c r="DU822" s="604"/>
      <c r="DV822" s="604"/>
      <c r="DW822" s="604"/>
      <c r="DX822" s="604"/>
      <c r="DY822" s="604"/>
      <c r="DZ822" s="604"/>
      <c r="EA822" s="604"/>
      <c r="EB822" s="604"/>
      <c r="EC822" s="604"/>
      <c r="ED822" s="604"/>
      <c r="EE822" s="604"/>
      <c r="EF822" s="604"/>
      <c r="EG822" s="604"/>
      <c r="EH822" s="604"/>
      <c r="EI822" s="604"/>
      <c r="EJ822" s="604"/>
      <c r="EK822" s="604"/>
      <c r="EL822" s="604"/>
      <c r="EM822" s="604"/>
      <c r="EN822" s="604"/>
      <c r="EO822" s="15"/>
      <c r="EP822" s="15"/>
      <c r="EQ822" s="15"/>
      <c r="ER822" s="15"/>
      <c r="ES822" s="15"/>
      <c r="ET822" s="15"/>
      <c r="EU822" s="15"/>
      <c r="EV822" s="604"/>
      <c r="FR822" s="5"/>
    </row>
    <row r="823">
      <c r="A823" s="603"/>
      <c r="B823" s="603"/>
      <c r="I823" s="479"/>
      <c r="DP823" s="604"/>
      <c r="DQ823" s="604"/>
      <c r="DR823" s="604"/>
      <c r="DS823" s="604"/>
      <c r="DT823" s="604"/>
      <c r="DU823" s="604"/>
      <c r="DV823" s="604"/>
      <c r="DW823" s="604"/>
      <c r="DX823" s="604"/>
      <c r="DY823" s="604"/>
      <c r="DZ823" s="604"/>
      <c r="EA823" s="604"/>
      <c r="EB823" s="604"/>
      <c r="EC823" s="604"/>
      <c r="ED823" s="604"/>
      <c r="EE823" s="604"/>
      <c r="EF823" s="604"/>
      <c r="EG823" s="604"/>
      <c r="EH823" s="604"/>
      <c r="EI823" s="604"/>
      <c r="EJ823" s="604"/>
      <c r="EK823" s="604"/>
      <c r="EL823" s="604"/>
      <c r="EM823" s="604"/>
      <c r="EN823" s="604"/>
      <c r="EO823" s="15"/>
      <c r="EP823" s="15"/>
      <c r="EQ823" s="15"/>
      <c r="ER823" s="15"/>
      <c r="ES823" s="15"/>
      <c r="ET823" s="15"/>
      <c r="EU823" s="15"/>
      <c r="EV823" s="604"/>
      <c r="FR823" s="5"/>
    </row>
    <row r="824">
      <c r="A824" s="603"/>
      <c r="B824" s="603"/>
      <c r="I824" s="479"/>
      <c r="DP824" s="604"/>
      <c r="DQ824" s="604"/>
      <c r="DR824" s="604"/>
      <c r="DS824" s="604"/>
      <c r="DT824" s="604"/>
      <c r="DU824" s="604"/>
      <c r="DV824" s="604"/>
      <c r="DW824" s="604"/>
      <c r="DX824" s="604"/>
      <c r="DY824" s="604"/>
      <c r="DZ824" s="604"/>
      <c r="EA824" s="604"/>
      <c r="EB824" s="604"/>
      <c r="EC824" s="604"/>
      <c r="ED824" s="604"/>
      <c r="EE824" s="604"/>
      <c r="EF824" s="604"/>
      <c r="EG824" s="604"/>
      <c r="EH824" s="604"/>
      <c r="EI824" s="604"/>
      <c r="EJ824" s="604"/>
      <c r="EK824" s="604"/>
      <c r="EL824" s="604"/>
      <c r="EM824" s="604"/>
      <c r="EN824" s="604"/>
      <c r="EO824" s="15"/>
      <c r="EP824" s="15"/>
      <c r="EQ824" s="15"/>
      <c r="ER824" s="15"/>
      <c r="ES824" s="15"/>
      <c r="ET824" s="15"/>
      <c r="EU824" s="15"/>
      <c r="EV824" s="604"/>
      <c r="FR824" s="5"/>
    </row>
    <row r="825">
      <c r="A825" s="603"/>
      <c r="B825" s="603"/>
      <c r="I825" s="479"/>
      <c r="DP825" s="604"/>
      <c r="DQ825" s="604"/>
      <c r="DR825" s="604"/>
      <c r="DS825" s="604"/>
      <c r="DT825" s="604"/>
      <c r="DU825" s="604"/>
      <c r="DV825" s="604"/>
      <c r="DW825" s="604"/>
      <c r="DX825" s="604"/>
      <c r="DY825" s="604"/>
      <c r="DZ825" s="604"/>
      <c r="EA825" s="604"/>
      <c r="EB825" s="604"/>
      <c r="EC825" s="604"/>
      <c r="ED825" s="604"/>
      <c r="EE825" s="604"/>
      <c r="EF825" s="604"/>
      <c r="EG825" s="604"/>
      <c r="EH825" s="604"/>
      <c r="EI825" s="604"/>
      <c r="EJ825" s="604"/>
      <c r="EK825" s="604"/>
      <c r="EL825" s="604"/>
      <c r="EM825" s="604"/>
      <c r="EN825" s="604"/>
      <c r="EO825" s="15"/>
      <c r="EP825" s="15"/>
      <c r="EQ825" s="15"/>
      <c r="ER825" s="15"/>
      <c r="ES825" s="15"/>
      <c r="ET825" s="15"/>
      <c r="EU825" s="15"/>
      <c r="EV825" s="604"/>
      <c r="FR825" s="5"/>
    </row>
    <row r="826">
      <c r="A826" s="603"/>
      <c r="B826" s="603"/>
      <c r="I826" s="479"/>
      <c r="DP826" s="604"/>
      <c r="DQ826" s="604"/>
      <c r="DR826" s="604"/>
      <c r="DS826" s="604"/>
      <c r="DT826" s="604"/>
      <c r="DU826" s="604"/>
      <c r="DV826" s="604"/>
      <c r="DW826" s="604"/>
      <c r="DX826" s="604"/>
      <c r="DY826" s="604"/>
      <c r="DZ826" s="604"/>
      <c r="EA826" s="604"/>
      <c r="EB826" s="604"/>
      <c r="EC826" s="604"/>
      <c r="ED826" s="604"/>
      <c r="EE826" s="604"/>
      <c r="EF826" s="604"/>
      <c r="EG826" s="604"/>
      <c r="EH826" s="604"/>
      <c r="EI826" s="604"/>
      <c r="EJ826" s="604"/>
      <c r="EK826" s="604"/>
      <c r="EL826" s="604"/>
      <c r="EM826" s="604"/>
      <c r="EN826" s="604"/>
      <c r="EO826" s="15"/>
      <c r="EP826" s="15"/>
      <c r="EQ826" s="15"/>
      <c r="ER826" s="15"/>
      <c r="ES826" s="15"/>
      <c r="ET826" s="15"/>
      <c r="EU826" s="15"/>
      <c r="EV826" s="604"/>
      <c r="FR826" s="5"/>
    </row>
    <row r="827">
      <c r="A827" s="603"/>
      <c r="B827" s="603"/>
      <c r="I827" s="479"/>
      <c r="DP827" s="604"/>
      <c r="DQ827" s="604"/>
      <c r="DR827" s="604"/>
      <c r="DS827" s="604"/>
      <c r="DT827" s="604"/>
      <c r="DU827" s="604"/>
      <c r="DV827" s="604"/>
      <c r="DW827" s="604"/>
      <c r="DX827" s="604"/>
      <c r="DY827" s="604"/>
      <c r="DZ827" s="604"/>
      <c r="EA827" s="604"/>
      <c r="EB827" s="604"/>
      <c r="EC827" s="604"/>
      <c r="ED827" s="604"/>
      <c r="EE827" s="604"/>
      <c r="EF827" s="604"/>
      <c r="EG827" s="604"/>
      <c r="EH827" s="604"/>
      <c r="EI827" s="604"/>
      <c r="EJ827" s="604"/>
      <c r="EK827" s="604"/>
      <c r="EL827" s="604"/>
      <c r="EM827" s="604"/>
      <c r="EN827" s="604"/>
      <c r="EO827" s="15"/>
      <c r="EP827" s="15"/>
      <c r="EQ827" s="15"/>
      <c r="ER827" s="15"/>
      <c r="ES827" s="15"/>
      <c r="ET827" s="15"/>
      <c r="EU827" s="15"/>
      <c r="EV827" s="604"/>
      <c r="FR827" s="5"/>
    </row>
    <row r="828">
      <c r="A828" s="603"/>
      <c r="B828" s="603"/>
      <c r="I828" s="479"/>
      <c r="DP828" s="604"/>
      <c r="DQ828" s="604"/>
      <c r="DR828" s="604"/>
      <c r="DS828" s="604"/>
      <c r="DT828" s="604"/>
      <c r="DU828" s="604"/>
      <c r="DV828" s="604"/>
      <c r="DW828" s="604"/>
      <c r="DX828" s="604"/>
      <c r="DY828" s="604"/>
      <c r="DZ828" s="604"/>
      <c r="EA828" s="604"/>
      <c r="EB828" s="604"/>
      <c r="EC828" s="604"/>
      <c r="ED828" s="604"/>
      <c r="EE828" s="604"/>
      <c r="EF828" s="604"/>
      <c r="EG828" s="604"/>
      <c r="EH828" s="604"/>
      <c r="EI828" s="604"/>
      <c r="EJ828" s="604"/>
      <c r="EK828" s="604"/>
      <c r="EL828" s="604"/>
      <c r="EM828" s="604"/>
      <c r="EN828" s="604"/>
      <c r="EO828" s="15"/>
      <c r="EP828" s="15"/>
      <c r="EQ828" s="15"/>
      <c r="ER828" s="15"/>
      <c r="ES828" s="15"/>
      <c r="ET828" s="15"/>
      <c r="EU828" s="15"/>
      <c r="EV828" s="604"/>
      <c r="FR828" s="5"/>
    </row>
    <row r="829">
      <c r="A829" s="603"/>
      <c r="B829" s="603"/>
      <c r="I829" s="479"/>
      <c r="DP829" s="604"/>
      <c r="DQ829" s="604"/>
      <c r="DR829" s="604"/>
      <c r="DS829" s="604"/>
      <c r="DT829" s="604"/>
      <c r="DU829" s="604"/>
      <c r="DV829" s="604"/>
      <c r="DW829" s="604"/>
      <c r="DX829" s="604"/>
      <c r="DY829" s="604"/>
      <c r="DZ829" s="604"/>
      <c r="EA829" s="604"/>
      <c r="EB829" s="604"/>
      <c r="EC829" s="604"/>
      <c r="ED829" s="604"/>
      <c r="EE829" s="604"/>
      <c r="EF829" s="604"/>
      <c r="EG829" s="604"/>
      <c r="EH829" s="604"/>
      <c r="EI829" s="604"/>
      <c r="EJ829" s="604"/>
      <c r="EK829" s="604"/>
      <c r="EL829" s="604"/>
      <c r="EM829" s="604"/>
      <c r="EN829" s="604"/>
      <c r="EO829" s="15"/>
      <c r="EP829" s="15"/>
      <c r="EQ829" s="15"/>
      <c r="ER829" s="15"/>
      <c r="ES829" s="15"/>
      <c r="ET829" s="15"/>
      <c r="EU829" s="15"/>
      <c r="EV829" s="604"/>
      <c r="FR829" s="5"/>
    </row>
    <row r="830">
      <c r="A830" s="603"/>
      <c r="B830" s="603"/>
      <c r="I830" s="479"/>
      <c r="DP830" s="604"/>
      <c r="DQ830" s="604"/>
      <c r="DR830" s="604"/>
      <c r="DS830" s="604"/>
      <c r="DT830" s="604"/>
      <c r="DU830" s="604"/>
      <c r="DV830" s="604"/>
      <c r="DW830" s="604"/>
      <c r="DX830" s="604"/>
      <c r="DY830" s="604"/>
      <c r="DZ830" s="604"/>
      <c r="EA830" s="604"/>
      <c r="EB830" s="604"/>
      <c r="EC830" s="604"/>
      <c r="ED830" s="604"/>
      <c r="EE830" s="604"/>
      <c r="EF830" s="604"/>
      <c r="EG830" s="604"/>
      <c r="EH830" s="604"/>
      <c r="EI830" s="604"/>
      <c r="EJ830" s="604"/>
      <c r="EK830" s="604"/>
      <c r="EL830" s="604"/>
      <c r="EM830" s="604"/>
      <c r="EN830" s="604"/>
      <c r="EO830" s="15"/>
      <c r="EP830" s="15"/>
      <c r="EQ830" s="15"/>
      <c r="ER830" s="15"/>
      <c r="ES830" s="15"/>
      <c r="ET830" s="15"/>
      <c r="EU830" s="15"/>
      <c r="EV830" s="604"/>
      <c r="FR830" s="5"/>
    </row>
    <row r="831">
      <c r="A831" s="603"/>
      <c r="B831" s="603"/>
      <c r="I831" s="479"/>
      <c r="DP831" s="604"/>
      <c r="DQ831" s="604"/>
      <c r="DR831" s="604"/>
      <c r="DS831" s="604"/>
      <c r="DT831" s="604"/>
      <c r="DU831" s="604"/>
      <c r="DV831" s="604"/>
      <c r="DW831" s="604"/>
      <c r="DX831" s="604"/>
      <c r="DY831" s="604"/>
      <c r="DZ831" s="604"/>
      <c r="EA831" s="604"/>
      <c r="EB831" s="604"/>
      <c r="EC831" s="604"/>
      <c r="ED831" s="604"/>
      <c r="EE831" s="604"/>
      <c r="EF831" s="604"/>
      <c r="EG831" s="604"/>
      <c r="EH831" s="604"/>
      <c r="EI831" s="604"/>
      <c r="EJ831" s="604"/>
      <c r="EK831" s="604"/>
      <c r="EL831" s="604"/>
      <c r="EM831" s="604"/>
      <c r="EN831" s="604"/>
      <c r="EO831" s="15"/>
      <c r="EP831" s="15"/>
      <c r="EQ831" s="15"/>
      <c r="ER831" s="15"/>
      <c r="ES831" s="15"/>
      <c r="ET831" s="15"/>
      <c r="EU831" s="15"/>
      <c r="EV831" s="604"/>
      <c r="FR831" s="5"/>
    </row>
    <row r="832">
      <c r="A832" s="603"/>
      <c r="B832" s="603"/>
      <c r="I832" s="479"/>
      <c r="DP832" s="604"/>
      <c r="DQ832" s="604"/>
      <c r="DR832" s="604"/>
      <c r="DS832" s="604"/>
      <c r="DT832" s="604"/>
      <c r="DU832" s="604"/>
      <c r="DV832" s="604"/>
      <c r="DW832" s="604"/>
      <c r="DX832" s="604"/>
      <c r="DY832" s="604"/>
      <c r="DZ832" s="604"/>
      <c r="EA832" s="604"/>
      <c r="EB832" s="604"/>
      <c r="EC832" s="604"/>
      <c r="ED832" s="604"/>
      <c r="EE832" s="604"/>
      <c r="EF832" s="604"/>
      <c r="EG832" s="604"/>
      <c r="EH832" s="604"/>
      <c r="EI832" s="604"/>
      <c r="EJ832" s="604"/>
      <c r="EK832" s="604"/>
      <c r="EL832" s="604"/>
      <c r="EM832" s="604"/>
      <c r="EN832" s="604"/>
      <c r="EO832" s="15"/>
      <c r="EP832" s="15"/>
      <c r="EQ832" s="15"/>
      <c r="ER832" s="15"/>
      <c r="ES832" s="15"/>
      <c r="ET832" s="15"/>
      <c r="EU832" s="15"/>
      <c r="EV832" s="604"/>
      <c r="FR832" s="5"/>
    </row>
    <row r="833">
      <c r="A833" s="603"/>
      <c r="B833" s="603"/>
      <c r="I833" s="479"/>
      <c r="DP833" s="604"/>
      <c r="DQ833" s="604"/>
      <c r="DR833" s="604"/>
      <c r="DS833" s="604"/>
      <c r="DT833" s="604"/>
      <c r="DU833" s="604"/>
      <c r="DV833" s="604"/>
      <c r="DW833" s="604"/>
      <c r="DX833" s="604"/>
      <c r="DY833" s="604"/>
      <c r="DZ833" s="604"/>
      <c r="EA833" s="604"/>
      <c r="EB833" s="604"/>
      <c r="EC833" s="604"/>
      <c r="ED833" s="604"/>
      <c r="EE833" s="604"/>
      <c r="EF833" s="604"/>
      <c r="EG833" s="604"/>
      <c r="EH833" s="604"/>
      <c r="EI833" s="604"/>
      <c r="EJ833" s="604"/>
      <c r="EK833" s="604"/>
      <c r="EL833" s="604"/>
      <c r="EM833" s="604"/>
      <c r="EN833" s="604"/>
      <c r="EO833" s="15"/>
      <c r="EP833" s="15"/>
      <c r="EQ833" s="15"/>
      <c r="ER833" s="15"/>
      <c r="ES833" s="15"/>
      <c r="ET833" s="15"/>
      <c r="EU833" s="15"/>
      <c r="EV833" s="604"/>
      <c r="FR833" s="5"/>
    </row>
    <row r="834">
      <c r="A834" s="603"/>
      <c r="B834" s="603"/>
      <c r="I834" s="479"/>
      <c r="DP834" s="604"/>
      <c r="DQ834" s="604"/>
      <c r="DR834" s="604"/>
      <c r="DS834" s="604"/>
      <c r="DT834" s="604"/>
      <c r="DU834" s="604"/>
      <c r="DV834" s="604"/>
      <c r="DW834" s="604"/>
      <c r="DX834" s="604"/>
      <c r="DY834" s="604"/>
      <c r="DZ834" s="604"/>
      <c r="EA834" s="604"/>
      <c r="EB834" s="604"/>
      <c r="EC834" s="604"/>
      <c r="ED834" s="604"/>
      <c r="EE834" s="604"/>
      <c r="EF834" s="604"/>
      <c r="EG834" s="604"/>
      <c r="EH834" s="604"/>
      <c r="EI834" s="604"/>
      <c r="EJ834" s="604"/>
      <c r="EK834" s="604"/>
      <c r="EL834" s="604"/>
      <c r="EM834" s="604"/>
      <c r="EN834" s="604"/>
      <c r="EO834" s="15"/>
      <c r="EP834" s="15"/>
      <c r="EQ834" s="15"/>
      <c r="ER834" s="15"/>
      <c r="ES834" s="15"/>
      <c r="ET834" s="15"/>
      <c r="EU834" s="15"/>
      <c r="EV834" s="604"/>
      <c r="FR834" s="5"/>
    </row>
    <row r="835">
      <c r="A835" s="603"/>
      <c r="B835" s="603"/>
      <c r="I835" s="479"/>
      <c r="DP835" s="604"/>
      <c r="DQ835" s="604"/>
      <c r="DR835" s="604"/>
      <c r="DS835" s="604"/>
      <c r="DT835" s="604"/>
      <c r="DU835" s="604"/>
      <c r="DV835" s="604"/>
      <c r="DW835" s="604"/>
      <c r="DX835" s="604"/>
      <c r="DY835" s="604"/>
      <c r="DZ835" s="604"/>
      <c r="EA835" s="604"/>
      <c r="EB835" s="604"/>
      <c r="EC835" s="604"/>
      <c r="ED835" s="604"/>
      <c r="EE835" s="604"/>
      <c r="EF835" s="604"/>
      <c r="EG835" s="604"/>
      <c r="EH835" s="604"/>
      <c r="EI835" s="604"/>
      <c r="EJ835" s="604"/>
      <c r="EK835" s="604"/>
      <c r="EL835" s="604"/>
      <c r="EM835" s="604"/>
      <c r="EN835" s="604"/>
      <c r="EO835" s="15"/>
      <c r="EP835" s="15"/>
      <c r="EQ835" s="15"/>
      <c r="ER835" s="15"/>
      <c r="ES835" s="15"/>
      <c r="ET835" s="15"/>
      <c r="EU835" s="15"/>
      <c r="EV835" s="604"/>
      <c r="FR835" s="5"/>
    </row>
    <row r="836">
      <c r="A836" s="603"/>
      <c r="B836" s="603"/>
      <c r="I836" s="479"/>
      <c r="DP836" s="604"/>
      <c r="DQ836" s="604"/>
      <c r="DR836" s="604"/>
      <c r="DS836" s="604"/>
      <c r="DT836" s="604"/>
      <c r="DU836" s="604"/>
      <c r="DV836" s="604"/>
      <c r="DW836" s="604"/>
      <c r="DX836" s="604"/>
      <c r="DY836" s="604"/>
      <c r="DZ836" s="604"/>
      <c r="EA836" s="604"/>
      <c r="EB836" s="604"/>
      <c r="EC836" s="604"/>
      <c r="ED836" s="604"/>
      <c r="EE836" s="604"/>
      <c r="EF836" s="604"/>
      <c r="EG836" s="604"/>
      <c r="EH836" s="604"/>
      <c r="EI836" s="604"/>
      <c r="EJ836" s="604"/>
      <c r="EK836" s="604"/>
      <c r="EL836" s="604"/>
      <c r="EM836" s="604"/>
      <c r="EN836" s="604"/>
      <c r="EO836" s="15"/>
      <c r="EP836" s="15"/>
      <c r="EQ836" s="15"/>
      <c r="ER836" s="15"/>
      <c r="ES836" s="15"/>
      <c r="ET836" s="15"/>
      <c r="EU836" s="15"/>
      <c r="EV836" s="604"/>
      <c r="FR836" s="5"/>
    </row>
    <row r="837">
      <c r="A837" s="603"/>
      <c r="B837" s="603"/>
      <c r="I837" s="479"/>
      <c r="DP837" s="604"/>
      <c r="DQ837" s="604"/>
      <c r="DR837" s="604"/>
      <c r="DS837" s="604"/>
      <c r="DT837" s="604"/>
      <c r="DU837" s="604"/>
      <c r="DV837" s="604"/>
      <c r="DW837" s="604"/>
      <c r="DX837" s="604"/>
      <c r="DY837" s="604"/>
      <c r="DZ837" s="604"/>
      <c r="EA837" s="604"/>
      <c r="EB837" s="604"/>
      <c r="EC837" s="604"/>
      <c r="ED837" s="604"/>
      <c r="EE837" s="604"/>
      <c r="EF837" s="604"/>
      <c r="EG837" s="604"/>
      <c r="EH837" s="604"/>
      <c r="EI837" s="604"/>
      <c r="EJ837" s="604"/>
      <c r="EK837" s="604"/>
      <c r="EL837" s="604"/>
      <c r="EM837" s="604"/>
      <c r="EN837" s="604"/>
      <c r="EO837" s="15"/>
      <c r="EP837" s="15"/>
      <c r="EQ837" s="15"/>
      <c r="ER837" s="15"/>
      <c r="ES837" s="15"/>
      <c r="ET837" s="15"/>
      <c r="EU837" s="15"/>
      <c r="EV837" s="604"/>
      <c r="FR837" s="5"/>
    </row>
    <row r="838">
      <c r="A838" s="603"/>
      <c r="B838" s="603"/>
      <c r="I838" s="479"/>
      <c r="DP838" s="604"/>
      <c r="DQ838" s="604"/>
      <c r="DR838" s="604"/>
      <c r="DS838" s="604"/>
      <c r="DT838" s="604"/>
      <c r="DU838" s="604"/>
      <c r="DV838" s="604"/>
      <c r="DW838" s="604"/>
      <c r="DX838" s="604"/>
      <c r="DY838" s="604"/>
      <c r="DZ838" s="604"/>
      <c r="EA838" s="604"/>
      <c r="EB838" s="604"/>
      <c r="EC838" s="604"/>
      <c r="ED838" s="604"/>
      <c r="EE838" s="604"/>
      <c r="EF838" s="604"/>
      <c r="EG838" s="604"/>
      <c r="EH838" s="604"/>
      <c r="EI838" s="604"/>
      <c r="EJ838" s="604"/>
      <c r="EK838" s="604"/>
      <c r="EL838" s="604"/>
      <c r="EM838" s="604"/>
      <c r="EN838" s="604"/>
      <c r="EO838" s="15"/>
      <c r="EP838" s="15"/>
      <c r="EQ838" s="15"/>
      <c r="ER838" s="15"/>
      <c r="ES838" s="15"/>
      <c r="ET838" s="15"/>
      <c r="EU838" s="15"/>
      <c r="EV838" s="604"/>
      <c r="FR838" s="5"/>
    </row>
    <row r="839">
      <c r="A839" s="603"/>
      <c r="B839" s="603"/>
      <c r="I839" s="479"/>
      <c r="DP839" s="604"/>
      <c r="DQ839" s="604"/>
      <c r="DR839" s="604"/>
      <c r="DS839" s="604"/>
      <c r="DT839" s="604"/>
      <c r="DU839" s="604"/>
      <c r="DV839" s="604"/>
      <c r="DW839" s="604"/>
      <c r="DX839" s="604"/>
      <c r="DY839" s="604"/>
      <c r="DZ839" s="604"/>
      <c r="EA839" s="604"/>
      <c r="EB839" s="604"/>
      <c r="EC839" s="604"/>
      <c r="ED839" s="604"/>
      <c r="EE839" s="604"/>
      <c r="EF839" s="604"/>
      <c r="EG839" s="604"/>
      <c r="EH839" s="604"/>
      <c r="EI839" s="604"/>
      <c r="EJ839" s="604"/>
      <c r="EK839" s="604"/>
      <c r="EL839" s="604"/>
      <c r="EM839" s="604"/>
      <c r="EN839" s="604"/>
      <c r="EO839" s="15"/>
      <c r="EP839" s="15"/>
      <c r="EQ839" s="15"/>
      <c r="ER839" s="15"/>
      <c r="ES839" s="15"/>
      <c r="ET839" s="15"/>
      <c r="EU839" s="15"/>
      <c r="EV839" s="604"/>
      <c r="FR839" s="5"/>
    </row>
    <row r="840">
      <c r="A840" s="603"/>
      <c r="B840" s="603"/>
      <c r="I840" s="479"/>
      <c r="DP840" s="604"/>
      <c r="DQ840" s="604"/>
      <c r="DR840" s="604"/>
      <c r="DS840" s="604"/>
      <c r="DT840" s="604"/>
      <c r="DU840" s="604"/>
      <c r="DV840" s="604"/>
      <c r="DW840" s="604"/>
      <c r="DX840" s="604"/>
      <c r="DY840" s="604"/>
      <c r="DZ840" s="604"/>
      <c r="EA840" s="604"/>
      <c r="EB840" s="604"/>
      <c r="EC840" s="604"/>
      <c r="ED840" s="604"/>
      <c r="EE840" s="604"/>
      <c r="EF840" s="604"/>
      <c r="EG840" s="604"/>
      <c r="EH840" s="604"/>
      <c r="EI840" s="604"/>
      <c r="EJ840" s="604"/>
      <c r="EK840" s="604"/>
      <c r="EL840" s="604"/>
      <c r="EM840" s="604"/>
      <c r="EN840" s="604"/>
      <c r="EO840" s="15"/>
      <c r="EP840" s="15"/>
      <c r="EQ840" s="15"/>
      <c r="ER840" s="15"/>
      <c r="ES840" s="15"/>
      <c r="ET840" s="15"/>
      <c r="EU840" s="15"/>
      <c r="EV840" s="604"/>
      <c r="FR840" s="5"/>
    </row>
    <row r="841">
      <c r="A841" s="603"/>
      <c r="B841" s="603"/>
      <c r="I841" s="479"/>
      <c r="DP841" s="604"/>
      <c r="DQ841" s="604"/>
      <c r="DR841" s="604"/>
      <c r="DS841" s="604"/>
      <c r="DT841" s="604"/>
      <c r="DU841" s="604"/>
      <c r="DV841" s="604"/>
      <c r="DW841" s="604"/>
      <c r="DX841" s="604"/>
      <c r="DY841" s="604"/>
      <c r="DZ841" s="604"/>
      <c r="EA841" s="604"/>
      <c r="EB841" s="604"/>
      <c r="EC841" s="604"/>
      <c r="ED841" s="604"/>
      <c r="EE841" s="604"/>
      <c r="EF841" s="604"/>
      <c r="EG841" s="604"/>
      <c r="EH841" s="604"/>
      <c r="EI841" s="604"/>
      <c r="EJ841" s="604"/>
      <c r="EK841" s="604"/>
      <c r="EL841" s="604"/>
      <c r="EM841" s="604"/>
      <c r="EN841" s="604"/>
      <c r="EO841" s="15"/>
      <c r="EP841" s="15"/>
      <c r="EQ841" s="15"/>
      <c r="ER841" s="15"/>
      <c r="ES841" s="15"/>
      <c r="ET841" s="15"/>
      <c r="EU841" s="15"/>
      <c r="EV841" s="604"/>
      <c r="FR841" s="5"/>
    </row>
    <row r="842">
      <c r="A842" s="603"/>
      <c r="B842" s="603"/>
      <c r="I842" s="479"/>
      <c r="DP842" s="604"/>
      <c r="DQ842" s="604"/>
      <c r="DR842" s="604"/>
      <c r="DS842" s="604"/>
      <c r="DT842" s="604"/>
      <c r="DU842" s="604"/>
      <c r="DV842" s="604"/>
      <c r="DW842" s="604"/>
      <c r="DX842" s="604"/>
      <c r="DY842" s="604"/>
      <c r="DZ842" s="604"/>
      <c r="EA842" s="604"/>
      <c r="EB842" s="604"/>
      <c r="EC842" s="604"/>
      <c r="ED842" s="604"/>
      <c r="EE842" s="604"/>
      <c r="EF842" s="604"/>
      <c r="EG842" s="604"/>
      <c r="EH842" s="604"/>
      <c r="EI842" s="604"/>
      <c r="EJ842" s="604"/>
      <c r="EK842" s="604"/>
      <c r="EL842" s="604"/>
      <c r="EM842" s="604"/>
      <c r="EN842" s="604"/>
      <c r="EO842" s="15"/>
      <c r="EP842" s="15"/>
      <c r="EQ842" s="15"/>
      <c r="ER842" s="15"/>
      <c r="ES842" s="15"/>
      <c r="ET842" s="15"/>
      <c r="EU842" s="15"/>
      <c r="EV842" s="604"/>
      <c r="FR842" s="5"/>
    </row>
    <row r="843">
      <c r="A843" s="603"/>
      <c r="B843" s="603"/>
      <c r="I843" s="479"/>
      <c r="DP843" s="604"/>
      <c r="DQ843" s="604"/>
      <c r="DR843" s="604"/>
      <c r="DS843" s="604"/>
      <c r="DT843" s="604"/>
      <c r="DU843" s="604"/>
      <c r="DV843" s="604"/>
      <c r="DW843" s="604"/>
      <c r="DX843" s="604"/>
      <c r="DY843" s="604"/>
      <c r="DZ843" s="604"/>
      <c r="EA843" s="604"/>
      <c r="EB843" s="604"/>
      <c r="EC843" s="604"/>
      <c r="ED843" s="604"/>
      <c r="EE843" s="604"/>
      <c r="EF843" s="604"/>
      <c r="EG843" s="604"/>
      <c r="EH843" s="604"/>
      <c r="EI843" s="604"/>
      <c r="EJ843" s="604"/>
      <c r="EK843" s="604"/>
      <c r="EL843" s="604"/>
      <c r="EM843" s="604"/>
      <c r="EN843" s="604"/>
      <c r="EO843" s="15"/>
      <c r="EP843" s="15"/>
      <c r="EQ843" s="15"/>
      <c r="ER843" s="15"/>
      <c r="ES843" s="15"/>
      <c r="ET843" s="15"/>
      <c r="EU843" s="15"/>
      <c r="EV843" s="604"/>
      <c r="FR843" s="5"/>
    </row>
    <row r="844">
      <c r="A844" s="603"/>
      <c r="B844" s="603"/>
      <c r="I844" s="479"/>
      <c r="DP844" s="604"/>
      <c r="DQ844" s="604"/>
      <c r="DR844" s="604"/>
      <c r="DS844" s="604"/>
      <c r="DT844" s="604"/>
      <c r="DU844" s="604"/>
      <c r="DV844" s="604"/>
      <c r="DW844" s="604"/>
      <c r="DX844" s="604"/>
      <c r="DY844" s="604"/>
      <c r="DZ844" s="604"/>
      <c r="EA844" s="604"/>
      <c r="EB844" s="604"/>
      <c r="EC844" s="604"/>
      <c r="ED844" s="604"/>
      <c r="EE844" s="604"/>
      <c r="EF844" s="604"/>
      <c r="EG844" s="604"/>
      <c r="EH844" s="604"/>
      <c r="EI844" s="604"/>
      <c r="EJ844" s="604"/>
      <c r="EK844" s="604"/>
      <c r="EL844" s="604"/>
      <c r="EM844" s="604"/>
      <c r="EN844" s="604"/>
      <c r="EO844" s="15"/>
      <c r="EP844" s="15"/>
      <c r="EQ844" s="15"/>
      <c r="ER844" s="15"/>
      <c r="ES844" s="15"/>
      <c r="ET844" s="15"/>
      <c r="EU844" s="15"/>
      <c r="EV844" s="604"/>
      <c r="FR844" s="5"/>
    </row>
    <row r="845">
      <c r="A845" s="603"/>
      <c r="B845" s="603"/>
      <c r="I845" s="479"/>
      <c r="DP845" s="604"/>
      <c r="DQ845" s="604"/>
      <c r="DR845" s="604"/>
      <c r="DS845" s="604"/>
      <c r="DT845" s="604"/>
      <c r="DU845" s="604"/>
      <c r="DV845" s="604"/>
      <c r="DW845" s="604"/>
      <c r="DX845" s="604"/>
      <c r="DY845" s="604"/>
      <c r="DZ845" s="604"/>
      <c r="EA845" s="604"/>
      <c r="EB845" s="604"/>
      <c r="EC845" s="604"/>
      <c r="ED845" s="604"/>
      <c r="EE845" s="604"/>
      <c r="EF845" s="604"/>
      <c r="EG845" s="604"/>
      <c r="EH845" s="604"/>
      <c r="EI845" s="604"/>
      <c r="EJ845" s="604"/>
      <c r="EK845" s="604"/>
      <c r="EL845" s="604"/>
      <c r="EM845" s="604"/>
      <c r="EN845" s="604"/>
      <c r="EO845" s="15"/>
      <c r="EP845" s="15"/>
      <c r="EQ845" s="15"/>
      <c r="ER845" s="15"/>
      <c r="ES845" s="15"/>
      <c r="ET845" s="15"/>
      <c r="EU845" s="15"/>
      <c r="EV845" s="604"/>
      <c r="FR845" s="5"/>
    </row>
    <row r="846">
      <c r="A846" s="603"/>
      <c r="B846" s="603"/>
      <c r="I846" s="479"/>
      <c r="DP846" s="604"/>
      <c r="DQ846" s="604"/>
      <c r="DR846" s="604"/>
      <c r="DS846" s="604"/>
      <c r="DT846" s="604"/>
      <c r="DU846" s="604"/>
      <c r="DV846" s="604"/>
      <c r="DW846" s="604"/>
      <c r="DX846" s="604"/>
      <c r="DY846" s="604"/>
      <c r="DZ846" s="604"/>
      <c r="EA846" s="604"/>
      <c r="EB846" s="604"/>
      <c r="EC846" s="604"/>
      <c r="ED846" s="604"/>
      <c r="EE846" s="604"/>
      <c r="EF846" s="604"/>
      <c r="EG846" s="604"/>
      <c r="EH846" s="604"/>
      <c r="EI846" s="604"/>
      <c r="EJ846" s="604"/>
      <c r="EK846" s="604"/>
      <c r="EL846" s="604"/>
      <c r="EM846" s="604"/>
      <c r="EN846" s="604"/>
      <c r="EO846" s="15"/>
      <c r="EP846" s="15"/>
      <c r="EQ846" s="15"/>
      <c r="ER846" s="15"/>
      <c r="ES846" s="15"/>
      <c r="ET846" s="15"/>
      <c r="EU846" s="15"/>
      <c r="EV846" s="604"/>
      <c r="FR846" s="5"/>
    </row>
    <row r="847">
      <c r="A847" s="603"/>
      <c r="B847" s="603"/>
      <c r="I847" s="479"/>
      <c r="DP847" s="604"/>
      <c r="DQ847" s="604"/>
      <c r="DR847" s="604"/>
      <c r="DS847" s="604"/>
      <c r="DT847" s="604"/>
      <c r="DU847" s="604"/>
      <c r="DV847" s="604"/>
      <c r="DW847" s="604"/>
      <c r="DX847" s="604"/>
      <c r="DY847" s="604"/>
      <c r="DZ847" s="604"/>
      <c r="EA847" s="604"/>
      <c r="EB847" s="604"/>
      <c r="EC847" s="604"/>
      <c r="ED847" s="604"/>
      <c r="EE847" s="604"/>
      <c r="EF847" s="604"/>
      <c r="EG847" s="604"/>
      <c r="EH847" s="604"/>
      <c r="EI847" s="604"/>
      <c r="EJ847" s="604"/>
      <c r="EK847" s="604"/>
      <c r="EL847" s="604"/>
      <c r="EM847" s="604"/>
      <c r="EN847" s="604"/>
      <c r="EO847" s="15"/>
      <c r="EP847" s="15"/>
      <c r="EQ847" s="15"/>
      <c r="ER847" s="15"/>
      <c r="ES847" s="15"/>
      <c r="ET847" s="15"/>
      <c r="EU847" s="15"/>
      <c r="EV847" s="604"/>
      <c r="FR847" s="5"/>
    </row>
    <row r="848">
      <c r="A848" s="603"/>
      <c r="B848" s="603"/>
      <c r="I848" s="479"/>
      <c r="DP848" s="604"/>
      <c r="DQ848" s="604"/>
      <c r="DR848" s="604"/>
      <c r="DS848" s="604"/>
      <c r="DT848" s="604"/>
      <c r="DU848" s="604"/>
      <c r="DV848" s="604"/>
      <c r="DW848" s="604"/>
      <c r="DX848" s="604"/>
      <c r="DY848" s="604"/>
      <c r="DZ848" s="604"/>
      <c r="EA848" s="604"/>
      <c r="EB848" s="604"/>
      <c r="EC848" s="604"/>
      <c r="ED848" s="604"/>
      <c r="EE848" s="604"/>
      <c r="EF848" s="604"/>
      <c r="EG848" s="604"/>
      <c r="EH848" s="604"/>
      <c r="EI848" s="604"/>
      <c r="EJ848" s="604"/>
      <c r="EK848" s="604"/>
      <c r="EL848" s="604"/>
      <c r="EM848" s="604"/>
      <c r="EN848" s="604"/>
      <c r="EO848" s="15"/>
      <c r="EP848" s="15"/>
      <c r="EQ848" s="15"/>
      <c r="ER848" s="15"/>
      <c r="ES848" s="15"/>
      <c r="ET848" s="15"/>
      <c r="EU848" s="15"/>
      <c r="EV848" s="604"/>
      <c r="FR848" s="5"/>
    </row>
    <row r="849">
      <c r="A849" s="603"/>
      <c r="B849" s="603"/>
      <c r="I849" s="479"/>
      <c r="DP849" s="604"/>
      <c r="DQ849" s="604"/>
      <c r="DR849" s="604"/>
      <c r="DS849" s="604"/>
      <c r="DT849" s="604"/>
      <c r="DU849" s="604"/>
      <c r="DV849" s="604"/>
      <c r="DW849" s="604"/>
      <c r="DX849" s="604"/>
      <c r="DY849" s="604"/>
      <c r="DZ849" s="604"/>
      <c r="EA849" s="604"/>
      <c r="EB849" s="604"/>
      <c r="EC849" s="604"/>
      <c r="ED849" s="604"/>
      <c r="EE849" s="604"/>
      <c r="EF849" s="604"/>
      <c r="EG849" s="604"/>
      <c r="EH849" s="604"/>
      <c r="EI849" s="604"/>
      <c r="EJ849" s="604"/>
      <c r="EK849" s="604"/>
      <c r="EL849" s="604"/>
      <c r="EM849" s="604"/>
      <c r="EN849" s="604"/>
      <c r="EO849" s="15"/>
      <c r="EP849" s="15"/>
      <c r="EQ849" s="15"/>
      <c r="ER849" s="15"/>
      <c r="ES849" s="15"/>
      <c r="ET849" s="15"/>
      <c r="EU849" s="15"/>
      <c r="EV849" s="604"/>
      <c r="FR849" s="5"/>
    </row>
    <row r="850">
      <c r="A850" s="603"/>
      <c r="B850" s="603"/>
      <c r="I850" s="479"/>
      <c r="DP850" s="604"/>
      <c r="DQ850" s="604"/>
      <c r="DR850" s="604"/>
      <c r="DS850" s="604"/>
      <c r="DT850" s="604"/>
      <c r="DU850" s="604"/>
      <c r="DV850" s="604"/>
      <c r="DW850" s="604"/>
      <c r="DX850" s="604"/>
      <c r="DY850" s="604"/>
      <c r="DZ850" s="604"/>
      <c r="EA850" s="604"/>
      <c r="EB850" s="604"/>
      <c r="EC850" s="604"/>
      <c r="ED850" s="604"/>
      <c r="EE850" s="604"/>
      <c r="EF850" s="604"/>
      <c r="EG850" s="604"/>
      <c r="EH850" s="604"/>
      <c r="EI850" s="604"/>
      <c r="EJ850" s="604"/>
      <c r="EK850" s="604"/>
      <c r="EL850" s="604"/>
      <c r="EM850" s="604"/>
      <c r="EN850" s="604"/>
      <c r="EO850" s="15"/>
      <c r="EP850" s="15"/>
      <c r="EQ850" s="15"/>
      <c r="ER850" s="15"/>
      <c r="ES850" s="15"/>
      <c r="ET850" s="15"/>
      <c r="EU850" s="15"/>
      <c r="EV850" s="604"/>
      <c r="FR850" s="5"/>
    </row>
    <row r="851">
      <c r="A851" s="603"/>
      <c r="B851" s="603"/>
      <c r="I851" s="479"/>
      <c r="DP851" s="604"/>
      <c r="DQ851" s="604"/>
      <c r="DR851" s="604"/>
      <c r="DS851" s="604"/>
      <c r="DT851" s="604"/>
      <c r="DU851" s="604"/>
      <c r="DV851" s="604"/>
      <c r="DW851" s="604"/>
      <c r="DX851" s="604"/>
      <c r="DY851" s="604"/>
      <c r="DZ851" s="604"/>
      <c r="EA851" s="604"/>
      <c r="EB851" s="604"/>
      <c r="EC851" s="604"/>
      <c r="ED851" s="604"/>
      <c r="EE851" s="604"/>
      <c r="EF851" s="604"/>
      <c r="EG851" s="604"/>
      <c r="EH851" s="604"/>
      <c r="EI851" s="604"/>
      <c r="EJ851" s="604"/>
      <c r="EK851" s="604"/>
      <c r="EL851" s="604"/>
      <c r="EM851" s="604"/>
      <c r="EN851" s="604"/>
      <c r="EO851" s="15"/>
      <c r="EP851" s="15"/>
      <c r="EQ851" s="15"/>
      <c r="ER851" s="15"/>
      <c r="ES851" s="15"/>
      <c r="ET851" s="15"/>
      <c r="EU851" s="15"/>
      <c r="EV851" s="604"/>
      <c r="FR851" s="5"/>
    </row>
    <row r="852">
      <c r="A852" s="603"/>
      <c r="B852" s="603"/>
      <c r="I852" s="479"/>
      <c r="DP852" s="604"/>
      <c r="DQ852" s="604"/>
      <c r="DR852" s="604"/>
      <c r="DS852" s="604"/>
      <c r="DT852" s="604"/>
      <c r="DU852" s="604"/>
      <c r="DV852" s="604"/>
      <c r="DW852" s="604"/>
      <c r="DX852" s="604"/>
      <c r="DY852" s="604"/>
      <c r="DZ852" s="604"/>
      <c r="EA852" s="604"/>
      <c r="EB852" s="604"/>
      <c r="EC852" s="604"/>
      <c r="ED852" s="604"/>
      <c r="EE852" s="604"/>
      <c r="EF852" s="604"/>
      <c r="EG852" s="604"/>
      <c r="EH852" s="604"/>
      <c r="EI852" s="604"/>
      <c r="EJ852" s="604"/>
      <c r="EK852" s="604"/>
      <c r="EL852" s="604"/>
      <c r="EM852" s="604"/>
      <c r="EN852" s="604"/>
      <c r="EO852" s="15"/>
      <c r="EP852" s="15"/>
      <c r="EQ852" s="15"/>
      <c r="ER852" s="15"/>
      <c r="ES852" s="15"/>
      <c r="ET852" s="15"/>
      <c r="EU852" s="15"/>
      <c r="EV852" s="604"/>
      <c r="FR852" s="5"/>
    </row>
    <row r="853">
      <c r="A853" s="603"/>
      <c r="B853" s="603"/>
      <c r="I853" s="479"/>
      <c r="DP853" s="604"/>
      <c r="DQ853" s="604"/>
      <c r="DR853" s="604"/>
      <c r="DS853" s="604"/>
      <c r="DT853" s="604"/>
      <c r="DU853" s="604"/>
      <c r="DV853" s="604"/>
      <c r="DW853" s="604"/>
      <c r="DX853" s="604"/>
      <c r="DY853" s="604"/>
      <c r="DZ853" s="604"/>
      <c r="EA853" s="604"/>
      <c r="EB853" s="604"/>
      <c r="EC853" s="604"/>
      <c r="ED853" s="604"/>
      <c r="EE853" s="604"/>
      <c r="EF853" s="604"/>
      <c r="EG853" s="604"/>
      <c r="EH853" s="604"/>
      <c r="EI853" s="604"/>
      <c r="EJ853" s="604"/>
      <c r="EK853" s="604"/>
      <c r="EL853" s="604"/>
      <c r="EM853" s="604"/>
      <c r="EN853" s="604"/>
      <c r="EO853" s="15"/>
      <c r="EP853" s="15"/>
      <c r="EQ853" s="15"/>
      <c r="ER853" s="15"/>
      <c r="ES853" s="15"/>
      <c r="ET853" s="15"/>
      <c r="EU853" s="15"/>
      <c r="EV853" s="604"/>
      <c r="FR853" s="5"/>
    </row>
    <row r="854">
      <c r="A854" s="603"/>
      <c r="B854" s="603"/>
      <c r="I854" s="479"/>
      <c r="DP854" s="604"/>
      <c r="DQ854" s="604"/>
      <c r="DR854" s="604"/>
      <c r="DS854" s="604"/>
      <c r="DT854" s="604"/>
      <c r="DU854" s="604"/>
      <c r="DV854" s="604"/>
      <c r="DW854" s="604"/>
      <c r="DX854" s="604"/>
      <c r="DY854" s="604"/>
      <c r="DZ854" s="604"/>
      <c r="EA854" s="604"/>
      <c r="EB854" s="604"/>
      <c r="EC854" s="604"/>
      <c r="ED854" s="604"/>
      <c r="EE854" s="604"/>
      <c r="EF854" s="604"/>
      <c r="EG854" s="604"/>
      <c r="EH854" s="604"/>
      <c r="EI854" s="604"/>
      <c r="EJ854" s="604"/>
      <c r="EK854" s="604"/>
      <c r="EL854" s="604"/>
      <c r="EM854" s="604"/>
      <c r="EN854" s="604"/>
      <c r="EO854" s="15"/>
      <c r="EP854" s="15"/>
      <c r="EQ854" s="15"/>
      <c r="ER854" s="15"/>
      <c r="ES854" s="15"/>
      <c r="ET854" s="15"/>
      <c r="EU854" s="15"/>
      <c r="EV854" s="604"/>
      <c r="FR854" s="5"/>
    </row>
    <row r="855">
      <c r="A855" s="603"/>
      <c r="B855" s="603"/>
      <c r="I855" s="479"/>
      <c r="DP855" s="604"/>
      <c r="DQ855" s="604"/>
      <c r="DR855" s="604"/>
      <c r="DS855" s="604"/>
      <c r="DT855" s="604"/>
      <c r="DU855" s="604"/>
      <c r="DV855" s="604"/>
      <c r="DW855" s="604"/>
      <c r="DX855" s="604"/>
      <c r="DY855" s="604"/>
      <c r="DZ855" s="604"/>
      <c r="EA855" s="604"/>
      <c r="EB855" s="604"/>
      <c r="EC855" s="604"/>
      <c r="ED855" s="604"/>
      <c r="EE855" s="604"/>
      <c r="EF855" s="604"/>
      <c r="EG855" s="604"/>
      <c r="EH855" s="604"/>
      <c r="EI855" s="604"/>
      <c r="EJ855" s="604"/>
      <c r="EK855" s="604"/>
      <c r="EL855" s="604"/>
      <c r="EM855" s="604"/>
      <c r="EN855" s="604"/>
      <c r="EO855" s="15"/>
      <c r="EP855" s="15"/>
      <c r="EQ855" s="15"/>
      <c r="ER855" s="15"/>
      <c r="ES855" s="15"/>
      <c r="ET855" s="15"/>
      <c r="EU855" s="15"/>
      <c r="EV855" s="604"/>
      <c r="FR855" s="5"/>
    </row>
    <row r="856">
      <c r="A856" s="603"/>
      <c r="B856" s="603"/>
      <c r="I856" s="479"/>
      <c r="DP856" s="604"/>
      <c r="DQ856" s="604"/>
      <c r="DR856" s="604"/>
      <c r="DS856" s="604"/>
      <c r="DT856" s="604"/>
      <c r="DU856" s="604"/>
      <c r="DV856" s="604"/>
      <c r="DW856" s="604"/>
      <c r="DX856" s="604"/>
      <c r="DY856" s="604"/>
      <c r="DZ856" s="604"/>
      <c r="EA856" s="604"/>
      <c r="EB856" s="604"/>
      <c r="EC856" s="604"/>
      <c r="ED856" s="604"/>
      <c r="EE856" s="604"/>
      <c r="EF856" s="604"/>
      <c r="EG856" s="604"/>
      <c r="EH856" s="604"/>
      <c r="EI856" s="604"/>
      <c r="EJ856" s="604"/>
      <c r="EK856" s="604"/>
      <c r="EL856" s="604"/>
      <c r="EM856" s="604"/>
      <c r="EN856" s="604"/>
      <c r="EO856" s="15"/>
      <c r="EP856" s="15"/>
      <c r="EQ856" s="15"/>
      <c r="ER856" s="15"/>
      <c r="ES856" s="15"/>
      <c r="ET856" s="15"/>
      <c r="EU856" s="15"/>
      <c r="EV856" s="604"/>
      <c r="FR856" s="5"/>
    </row>
    <row r="857">
      <c r="A857" s="603"/>
      <c r="B857" s="603"/>
      <c r="I857" s="479"/>
      <c r="DP857" s="604"/>
      <c r="DQ857" s="604"/>
      <c r="DR857" s="604"/>
      <c r="DS857" s="604"/>
      <c r="DT857" s="604"/>
      <c r="DU857" s="604"/>
      <c r="DV857" s="604"/>
      <c r="DW857" s="604"/>
      <c r="DX857" s="604"/>
      <c r="DY857" s="604"/>
      <c r="DZ857" s="604"/>
      <c r="EA857" s="604"/>
      <c r="EB857" s="604"/>
      <c r="EC857" s="604"/>
      <c r="ED857" s="604"/>
      <c r="EE857" s="604"/>
      <c r="EF857" s="604"/>
      <c r="EG857" s="604"/>
      <c r="EH857" s="604"/>
      <c r="EI857" s="604"/>
      <c r="EJ857" s="604"/>
      <c r="EK857" s="604"/>
      <c r="EL857" s="604"/>
      <c r="EM857" s="604"/>
      <c r="EN857" s="604"/>
      <c r="EO857" s="15"/>
      <c r="EP857" s="15"/>
      <c r="EQ857" s="15"/>
      <c r="ER857" s="15"/>
      <c r="ES857" s="15"/>
      <c r="ET857" s="15"/>
      <c r="EU857" s="15"/>
      <c r="EV857" s="604"/>
      <c r="FR857" s="5"/>
    </row>
    <row r="858">
      <c r="A858" s="603"/>
      <c r="B858" s="603"/>
      <c r="I858" s="479"/>
      <c r="DP858" s="604"/>
      <c r="DQ858" s="604"/>
      <c r="DR858" s="604"/>
      <c r="DS858" s="604"/>
      <c r="DT858" s="604"/>
      <c r="DU858" s="604"/>
      <c r="DV858" s="604"/>
      <c r="DW858" s="604"/>
      <c r="DX858" s="604"/>
      <c r="DY858" s="604"/>
      <c r="DZ858" s="604"/>
      <c r="EA858" s="604"/>
      <c r="EB858" s="604"/>
      <c r="EC858" s="604"/>
      <c r="ED858" s="604"/>
      <c r="EE858" s="604"/>
      <c r="EF858" s="604"/>
      <c r="EG858" s="604"/>
      <c r="EH858" s="604"/>
      <c r="EI858" s="604"/>
      <c r="EJ858" s="604"/>
      <c r="EK858" s="604"/>
      <c r="EL858" s="604"/>
      <c r="EM858" s="604"/>
      <c r="EN858" s="604"/>
      <c r="EO858" s="15"/>
      <c r="EP858" s="15"/>
      <c r="EQ858" s="15"/>
      <c r="ER858" s="15"/>
      <c r="ES858" s="15"/>
      <c r="ET858" s="15"/>
      <c r="EU858" s="15"/>
      <c r="EV858" s="604"/>
      <c r="FR858" s="5"/>
    </row>
    <row r="859">
      <c r="A859" s="603"/>
      <c r="B859" s="603"/>
      <c r="I859" s="479"/>
      <c r="DP859" s="604"/>
      <c r="DQ859" s="604"/>
      <c r="DR859" s="604"/>
      <c r="DS859" s="604"/>
      <c r="DT859" s="604"/>
      <c r="DU859" s="604"/>
      <c r="DV859" s="604"/>
      <c r="DW859" s="604"/>
      <c r="DX859" s="604"/>
      <c r="DY859" s="604"/>
      <c r="DZ859" s="604"/>
      <c r="EA859" s="604"/>
      <c r="EB859" s="604"/>
      <c r="EC859" s="604"/>
      <c r="ED859" s="604"/>
      <c r="EE859" s="604"/>
      <c r="EF859" s="604"/>
      <c r="EG859" s="604"/>
      <c r="EH859" s="604"/>
      <c r="EI859" s="604"/>
      <c r="EJ859" s="604"/>
      <c r="EK859" s="604"/>
      <c r="EL859" s="604"/>
      <c r="EM859" s="604"/>
      <c r="EN859" s="604"/>
      <c r="EO859" s="15"/>
      <c r="EP859" s="15"/>
      <c r="EQ859" s="15"/>
      <c r="ER859" s="15"/>
      <c r="ES859" s="15"/>
      <c r="ET859" s="15"/>
      <c r="EU859" s="15"/>
      <c r="EV859" s="604"/>
      <c r="FR859" s="5"/>
    </row>
    <row r="860">
      <c r="A860" s="603"/>
      <c r="B860" s="603"/>
      <c r="I860" s="479"/>
      <c r="DP860" s="604"/>
      <c r="DQ860" s="604"/>
      <c r="DR860" s="604"/>
      <c r="DS860" s="604"/>
      <c r="DT860" s="604"/>
      <c r="DU860" s="604"/>
      <c r="DV860" s="604"/>
      <c r="DW860" s="604"/>
      <c r="DX860" s="604"/>
      <c r="DY860" s="604"/>
      <c r="DZ860" s="604"/>
      <c r="EA860" s="604"/>
      <c r="EB860" s="604"/>
      <c r="EC860" s="604"/>
      <c r="ED860" s="604"/>
      <c r="EE860" s="604"/>
      <c r="EF860" s="604"/>
      <c r="EG860" s="604"/>
      <c r="EH860" s="604"/>
      <c r="EI860" s="604"/>
      <c r="EJ860" s="604"/>
      <c r="EK860" s="604"/>
      <c r="EL860" s="604"/>
      <c r="EM860" s="604"/>
      <c r="EN860" s="604"/>
      <c r="EO860" s="15"/>
      <c r="EP860" s="15"/>
      <c r="EQ860" s="15"/>
      <c r="ER860" s="15"/>
      <c r="ES860" s="15"/>
      <c r="ET860" s="15"/>
      <c r="EU860" s="15"/>
      <c r="EV860" s="604"/>
      <c r="FR860" s="5"/>
    </row>
    <row r="861">
      <c r="A861" s="603"/>
      <c r="B861" s="603"/>
      <c r="I861" s="479"/>
      <c r="DP861" s="604"/>
      <c r="DQ861" s="604"/>
      <c r="DR861" s="604"/>
      <c r="DS861" s="604"/>
      <c r="DT861" s="604"/>
      <c r="DU861" s="604"/>
      <c r="DV861" s="604"/>
      <c r="DW861" s="604"/>
      <c r="DX861" s="604"/>
      <c r="DY861" s="604"/>
      <c r="DZ861" s="604"/>
      <c r="EA861" s="604"/>
      <c r="EB861" s="604"/>
      <c r="EC861" s="604"/>
      <c r="ED861" s="604"/>
      <c r="EE861" s="604"/>
      <c r="EF861" s="604"/>
      <c r="EG861" s="604"/>
      <c r="EH861" s="604"/>
      <c r="EI861" s="604"/>
      <c r="EJ861" s="604"/>
      <c r="EK861" s="604"/>
      <c r="EL861" s="604"/>
      <c r="EM861" s="604"/>
      <c r="EN861" s="604"/>
      <c r="EO861" s="15"/>
      <c r="EP861" s="15"/>
      <c r="EQ861" s="15"/>
      <c r="ER861" s="15"/>
      <c r="ES861" s="15"/>
      <c r="ET861" s="15"/>
      <c r="EU861" s="15"/>
      <c r="EV861" s="604"/>
      <c r="FR861" s="5"/>
    </row>
    <row r="862">
      <c r="A862" s="603"/>
      <c r="B862" s="603"/>
      <c r="I862" s="479"/>
      <c r="DP862" s="604"/>
      <c r="DQ862" s="604"/>
      <c r="DR862" s="604"/>
      <c r="DS862" s="604"/>
      <c r="DT862" s="604"/>
      <c r="DU862" s="604"/>
      <c r="DV862" s="604"/>
      <c r="DW862" s="604"/>
      <c r="DX862" s="604"/>
      <c r="DY862" s="604"/>
      <c r="DZ862" s="604"/>
      <c r="EA862" s="604"/>
      <c r="EB862" s="604"/>
      <c r="EC862" s="604"/>
      <c r="ED862" s="604"/>
      <c r="EE862" s="604"/>
      <c r="EF862" s="604"/>
      <c r="EG862" s="604"/>
      <c r="EH862" s="604"/>
      <c r="EI862" s="604"/>
      <c r="EJ862" s="604"/>
      <c r="EK862" s="604"/>
      <c r="EL862" s="604"/>
      <c r="EM862" s="604"/>
      <c r="EN862" s="604"/>
      <c r="EO862" s="15"/>
      <c r="EP862" s="15"/>
      <c r="EQ862" s="15"/>
      <c r="ER862" s="15"/>
      <c r="ES862" s="15"/>
      <c r="ET862" s="15"/>
      <c r="EU862" s="15"/>
      <c r="EV862" s="604"/>
      <c r="FR862" s="5"/>
    </row>
    <row r="863">
      <c r="A863" s="603"/>
      <c r="B863" s="603"/>
      <c r="I863" s="479"/>
      <c r="DP863" s="604"/>
      <c r="DQ863" s="604"/>
      <c r="DR863" s="604"/>
      <c r="DS863" s="604"/>
      <c r="DT863" s="604"/>
      <c r="DU863" s="604"/>
      <c r="DV863" s="604"/>
      <c r="DW863" s="604"/>
      <c r="DX863" s="604"/>
      <c r="DY863" s="604"/>
      <c r="DZ863" s="604"/>
      <c r="EA863" s="604"/>
      <c r="EB863" s="604"/>
      <c r="EC863" s="604"/>
      <c r="ED863" s="604"/>
      <c r="EE863" s="604"/>
      <c r="EF863" s="604"/>
      <c r="EG863" s="604"/>
      <c r="EH863" s="604"/>
      <c r="EI863" s="604"/>
      <c r="EJ863" s="604"/>
      <c r="EK863" s="604"/>
      <c r="EL863" s="604"/>
      <c r="EM863" s="604"/>
      <c r="EN863" s="604"/>
      <c r="EO863" s="15"/>
      <c r="EP863" s="15"/>
      <c r="EQ863" s="15"/>
      <c r="ER863" s="15"/>
      <c r="ES863" s="15"/>
      <c r="ET863" s="15"/>
      <c r="EU863" s="15"/>
      <c r="EV863" s="604"/>
      <c r="FR863" s="5"/>
    </row>
    <row r="864">
      <c r="A864" s="603"/>
      <c r="B864" s="603"/>
      <c r="I864" s="479"/>
      <c r="DP864" s="604"/>
      <c r="DQ864" s="604"/>
      <c r="DR864" s="604"/>
      <c r="DS864" s="604"/>
      <c r="DT864" s="604"/>
      <c r="DU864" s="604"/>
      <c r="DV864" s="604"/>
      <c r="DW864" s="604"/>
      <c r="DX864" s="604"/>
      <c r="DY864" s="604"/>
      <c r="DZ864" s="604"/>
      <c r="EA864" s="604"/>
      <c r="EB864" s="604"/>
      <c r="EC864" s="604"/>
      <c r="ED864" s="604"/>
      <c r="EE864" s="604"/>
      <c r="EF864" s="604"/>
      <c r="EG864" s="604"/>
      <c r="EH864" s="604"/>
      <c r="EI864" s="604"/>
      <c r="EJ864" s="604"/>
      <c r="EK864" s="604"/>
      <c r="EL864" s="604"/>
      <c r="EM864" s="604"/>
      <c r="EN864" s="604"/>
      <c r="EO864" s="15"/>
      <c r="EP864" s="15"/>
      <c r="EQ864" s="15"/>
      <c r="ER864" s="15"/>
      <c r="ES864" s="15"/>
      <c r="ET864" s="15"/>
      <c r="EU864" s="15"/>
      <c r="EV864" s="604"/>
      <c r="FR864" s="5"/>
    </row>
    <row r="865">
      <c r="A865" s="603"/>
      <c r="B865" s="603"/>
      <c r="I865" s="479"/>
      <c r="DP865" s="604"/>
      <c r="DQ865" s="604"/>
      <c r="DR865" s="604"/>
      <c r="DS865" s="604"/>
      <c r="DT865" s="604"/>
      <c r="DU865" s="604"/>
      <c r="DV865" s="604"/>
      <c r="DW865" s="604"/>
      <c r="DX865" s="604"/>
      <c r="DY865" s="604"/>
      <c r="DZ865" s="604"/>
      <c r="EA865" s="604"/>
      <c r="EB865" s="604"/>
      <c r="EC865" s="604"/>
      <c r="ED865" s="604"/>
      <c r="EE865" s="604"/>
      <c r="EF865" s="604"/>
      <c r="EG865" s="604"/>
      <c r="EH865" s="604"/>
      <c r="EI865" s="604"/>
      <c r="EJ865" s="604"/>
      <c r="EK865" s="604"/>
      <c r="EL865" s="604"/>
      <c r="EM865" s="604"/>
      <c r="EN865" s="604"/>
      <c r="EO865" s="15"/>
      <c r="EP865" s="15"/>
      <c r="EQ865" s="15"/>
      <c r="ER865" s="15"/>
      <c r="ES865" s="15"/>
      <c r="ET865" s="15"/>
      <c r="EU865" s="15"/>
      <c r="EV865" s="604"/>
      <c r="FR865" s="5"/>
    </row>
    <row r="866">
      <c r="A866" s="603"/>
      <c r="B866" s="603"/>
      <c r="I866" s="479"/>
      <c r="DP866" s="604"/>
      <c r="DQ866" s="604"/>
      <c r="DR866" s="604"/>
      <c r="DS866" s="604"/>
      <c r="DT866" s="604"/>
      <c r="DU866" s="604"/>
      <c r="DV866" s="604"/>
      <c r="DW866" s="604"/>
      <c r="DX866" s="604"/>
      <c r="DY866" s="604"/>
      <c r="DZ866" s="604"/>
      <c r="EA866" s="604"/>
      <c r="EB866" s="604"/>
      <c r="EC866" s="604"/>
      <c r="ED866" s="604"/>
      <c r="EE866" s="604"/>
      <c r="EF866" s="604"/>
      <c r="EG866" s="604"/>
      <c r="EH866" s="604"/>
      <c r="EI866" s="604"/>
      <c r="EJ866" s="604"/>
      <c r="EK866" s="604"/>
      <c r="EL866" s="604"/>
      <c r="EM866" s="604"/>
      <c r="EN866" s="604"/>
      <c r="EO866" s="15"/>
      <c r="EP866" s="15"/>
      <c r="EQ866" s="15"/>
      <c r="ER866" s="15"/>
      <c r="ES866" s="15"/>
      <c r="ET866" s="15"/>
      <c r="EU866" s="15"/>
      <c r="EV866" s="604"/>
      <c r="FR866" s="5"/>
    </row>
    <row r="867">
      <c r="A867" s="603"/>
      <c r="B867" s="603"/>
      <c r="I867" s="479"/>
      <c r="DP867" s="604"/>
      <c r="DQ867" s="604"/>
      <c r="DR867" s="604"/>
      <c r="DS867" s="604"/>
      <c r="DT867" s="604"/>
      <c r="DU867" s="604"/>
      <c r="DV867" s="604"/>
      <c r="DW867" s="604"/>
      <c r="DX867" s="604"/>
      <c r="DY867" s="604"/>
      <c r="DZ867" s="604"/>
      <c r="EA867" s="604"/>
      <c r="EB867" s="604"/>
      <c r="EC867" s="604"/>
      <c r="ED867" s="604"/>
      <c r="EE867" s="604"/>
      <c r="EF867" s="604"/>
      <c r="EG867" s="604"/>
      <c r="EH867" s="604"/>
      <c r="EI867" s="604"/>
      <c r="EJ867" s="604"/>
      <c r="EK867" s="604"/>
      <c r="EL867" s="604"/>
      <c r="EM867" s="604"/>
      <c r="EN867" s="604"/>
      <c r="EO867" s="15"/>
      <c r="EP867" s="15"/>
      <c r="EQ867" s="15"/>
      <c r="ER867" s="15"/>
      <c r="ES867" s="15"/>
      <c r="ET867" s="15"/>
      <c r="EU867" s="15"/>
      <c r="EV867" s="604"/>
      <c r="FR867" s="5"/>
    </row>
    <row r="868">
      <c r="A868" s="603"/>
      <c r="B868" s="603"/>
      <c r="I868" s="479"/>
      <c r="DP868" s="604"/>
      <c r="DQ868" s="604"/>
      <c r="DR868" s="604"/>
      <c r="DS868" s="604"/>
      <c r="DT868" s="604"/>
      <c r="DU868" s="604"/>
      <c r="DV868" s="604"/>
      <c r="DW868" s="604"/>
      <c r="DX868" s="604"/>
      <c r="DY868" s="604"/>
      <c r="DZ868" s="604"/>
      <c r="EA868" s="604"/>
      <c r="EB868" s="604"/>
      <c r="EC868" s="604"/>
      <c r="ED868" s="604"/>
      <c r="EE868" s="604"/>
      <c r="EF868" s="604"/>
      <c r="EG868" s="604"/>
      <c r="EH868" s="604"/>
      <c r="EI868" s="604"/>
      <c r="EJ868" s="604"/>
      <c r="EK868" s="604"/>
      <c r="EL868" s="604"/>
      <c r="EM868" s="604"/>
      <c r="EN868" s="604"/>
      <c r="EO868" s="15"/>
      <c r="EP868" s="15"/>
      <c r="EQ868" s="15"/>
      <c r="ER868" s="15"/>
      <c r="ES868" s="15"/>
      <c r="ET868" s="15"/>
      <c r="EU868" s="15"/>
      <c r="EV868" s="604"/>
      <c r="FR868" s="5"/>
    </row>
    <row r="869">
      <c r="A869" s="603"/>
      <c r="B869" s="603"/>
      <c r="I869" s="479"/>
      <c r="DP869" s="604"/>
      <c r="DQ869" s="604"/>
      <c r="DR869" s="604"/>
      <c r="DS869" s="604"/>
      <c r="DT869" s="604"/>
      <c r="DU869" s="604"/>
      <c r="DV869" s="604"/>
      <c r="DW869" s="604"/>
      <c r="DX869" s="604"/>
      <c r="DY869" s="604"/>
      <c r="DZ869" s="604"/>
      <c r="EA869" s="604"/>
      <c r="EB869" s="604"/>
      <c r="EC869" s="604"/>
      <c r="ED869" s="604"/>
      <c r="EE869" s="604"/>
      <c r="EF869" s="604"/>
      <c r="EG869" s="604"/>
      <c r="EH869" s="604"/>
      <c r="EI869" s="604"/>
      <c r="EJ869" s="604"/>
      <c r="EK869" s="604"/>
      <c r="EL869" s="604"/>
      <c r="EM869" s="604"/>
      <c r="EN869" s="604"/>
      <c r="EO869" s="15"/>
      <c r="EP869" s="15"/>
      <c r="EQ869" s="15"/>
      <c r="ER869" s="15"/>
      <c r="ES869" s="15"/>
      <c r="ET869" s="15"/>
      <c r="EU869" s="15"/>
      <c r="EV869" s="604"/>
      <c r="FR869" s="5"/>
    </row>
    <row r="870">
      <c r="A870" s="603"/>
      <c r="B870" s="603"/>
      <c r="I870" s="479"/>
      <c r="DP870" s="604"/>
      <c r="DQ870" s="604"/>
      <c r="DR870" s="604"/>
      <c r="DS870" s="604"/>
      <c r="DT870" s="604"/>
      <c r="DU870" s="604"/>
      <c r="DV870" s="604"/>
      <c r="DW870" s="604"/>
      <c r="DX870" s="604"/>
      <c r="DY870" s="604"/>
      <c r="DZ870" s="604"/>
      <c r="EA870" s="604"/>
      <c r="EB870" s="604"/>
      <c r="EC870" s="604"/>
      <c r="ED870" s="604"/>
      <c r="EE870" s="604"/>
      <c r="EF870" s="604"/>
      <c r="EG870" s="604"/>
      <c r="EH870" s="604"/>
      <c r="EI870" s="604"/>
      <c r="EJ870" s="604"/>
      <c r="EK870" s="604"/>
      <c r="EL870" s="604"/>
      <c r="EM870" s="604"/>
      <c r="EN870" s="604"/>
      <c r="EO870" s="15"/>
      <c r="EP870" s="15"/>
      <c r="EQ870" s="15"/>
      <c r="ER870" s="15"/>
      <c r="ES870" s="15"/>
      <c r="ET870" s="15"/>
      <c r="EU870" s="15"/>
      <c r="EV870" s="604"/>
      <c r="FR870" s="5"/>
    </row>
    <row r="871">
      <c r="A871" s="603"/>
      <c r="B871" s="603"/>
      <c r="I871" s="479"/>
      <c r="DP871" s="604"/>
      <c r="DQ871" s="604"/>
      <c r="DR871" s="604"/>
      <c r="DS871" s="604"/>
      <c r="DT871" s="604"/>
      <c r="DU871" s="604"/>
      <c r="DV871" s="604"/>
      <c r="DW871" s="604"/>
      <c r="DX871" s="604"/>
      <c r="DY871" s="604"/>
      <c r="DZ871" s="604"/>
      <c r="EA871" s="604"/>
      <c r="EB871" s="604"/>
      <c r="EC871" s="604"/>
      <c r="ED871" s="604"/>
      <c r="EE871" s="604"/>
      <c r="EF871" s="604"/>
      <c r="EG871" s="604"/>
      <c r="EH871" s="604"/>
      <c r="EI871" s="604"/>
      <c r="EJ871" s="604"/>
      <c r="EK871" s="604"/>
      <c r="EL871" s="604"/>
      <c r="EM871" s="604"/>
      <c r="EN871" s="604"/>
      <c r="EO871" s="15"/>
      <c r="EP871" s="15"/>
      <c r="EQ871" s="15"/>
      <c r="ER871" s="15"/>
      <c r="ES871" s="15"/>
      <c r="ET871" s="15"/>
      <c r="EU871" s="15"/>
      <c r="EV871" s="604"/>
      <c r="FR871" s="5"/>
    </row>
    <row r="872">
      <c r="A872" s="603"/>
      <c r="B872" s="603"/>
      <c r="I872" s="479"/>
      <c r="DP872" s="604"/>
      <c r="DQ872" s="604"/>
      <c r="DR872" s="604"/>
      <c r="DS872" s="604"/>
      <c r="DT872" s="604"/>
      <c r="DU872" s="604"/>
      <c r="DV872" s="604"/>
      <c r="DW872" s="604"/>
      <c r="DX872" s="604"/>
      <c r="DY872" s="604"/>
      <c r="DZ872" s="604"/>
      <c r="EA872" s="604"/>
      <c r="EB872" s="604"/>
      <c r="EC872" s="604"/>
      <c r="ED872" s="604"/>
      <c r="EE872" s="604"/>
      <c r="EF872" s="604"/>
      <c r="EG872" s="604"/>
      <c r="EH872" s="604"/>
      <c r="EI872" s="604"/>
      <c r="EJ872" s="604"/>
      <c r="EK872" s="604"/>
      <c r="EL872" s="604"/>
      <c r="EM872" s="604"/>
      <c r="EN872" s="604"/>
      <c r="EO872" s="15"/>
      <c r="EP872" s="15"/>
      <c r="EQ872" s="15"/>
      <c r="ER872" s="15"/>
      <c r="ES872" s="15"/>
      <c r="ET872" s="15"/>
      <c r="EU872" s="15"/>
      <c r="EV872" s="604"/>
      <c r="FR872" s="5"/>
    </row>
    <row r="873">
      <c r="A873" s="603"/>
      <c r="B873" s="603"/>
      <c r="I873" s="479"/>
      <c r="DP873" s="604"/>
      <c r="DQ873" s="604"/>
      <c r="DR873" s="604"/>
      <c r="DS873" s="604"/>
      <c r="DT873" s="604"/>
      <c r="DU873" s="604"/>
      <c r="DV873" s="604"/>
      <c r="DW873" s="604"/>
      <c r="DX873" s="604"/>
      <c r="DY873" s="604"/>
      <c r="DZ873" s="604"/>
      <c r="EA873" s="604"/>
      <c r="EB873" s="604"/>
      <c r="EC873" s="604"/>
      <c r="ED873" s="604"/>
      <c r="EE873" s="604"/>
      <c r="EF873" s="604"/>
      <c r="EG873" s="604"/>
      <c r="EH873" s="604"/>
      <c r="EI873" s="604"/>
      <c r="EJ873" s="604"/>
      <c r="EK873" s="604"/>
      <c r="EL873" s="604"/>
      <c r="EM873" s="604"/>
      <c r="EN873" s="604"/>
      <c r="EO873" s="15"/>
      <c r="EP873" s="15"/>
      <c r="EQ873" s="15"/>
      <c r="ER873" s="15"/>
      <c r="ES873" s="15"/>
      <c r="ET873" s="15"/>
      <c r="EU873" s="15"/>
      <c r="EV873" s="604"/>
      <c r="FR873" s="5"/>
    </row>
    <row r="874">
      <c r="A874" s="603"/>
      <c r="B874" s="603"/>
      <c r="I874" s="479"/>
      <c r="DP874" s="604"/>
      <c r="DQ874" s="604"/>
      <c r="DR874" s="604"/>
      <c r="DS874" s="604"/>
      <c r="DT874" s="604"/>
      <c r="DU874" s="604"/>
      <c r="DV874" s="604"/>
      <c r="DW874" s="604"/>
      <c r="DX874" s="604"/>
      <c r="DY874" s="604"/>
      <c r="DZ874" s="604"/>
      <c r="EA874" s="604"/>
      <c r="EB874" s="604"/>
      <c r="EC874" s="604"/>
      <c r="ED874" s="604"/>
      <c r="EE874" s="604"/>
      <c r="EF874" s="604"/>
      <c r="EG874" s="604"/>
      <c r="EH874" s="604"/>
      <c r="EI874" s="604"/>
      <c r="EJ874" s="604"/>
      <c r="EK874" s="604"/>
      <c r="EL874" s="604"/>
      <c r="EM874" s="604"/>
      <c r="EN874" s="604"/>
      <c r="EO874" s="15"/>
      <c r="EP874" s="15"/>
      <c r="EQ874" s="15"/>
      <c r="ER874" s="15"/>
      <c r="ES874" s="15"/>
      <c r="ET874" s="15"/>
      <c r="EU874" s="15"/>
      <c r="EV874" s="604"/>
      <c r="FR874" s="5"/>
    </row>
    <row r="875">
      <c r="A875" s="603"/>
      <c r="B875" s="603"/>
      <c r="I875" s="479"/>
      <c r="DP875" s="604"/>
      <c r="DQ875" s="604"/>
      <c r="DR875" s="604"/>
      <c r="DS875" s="604"/>
      <c r="DT875" s="604"/>
      <c r="DU875" s="604"/>
      <c r="DV875" s="604"/>
      <c r="DW875" s="604"/>
      <c r="DX875" s="604"/>
      <c r="DY875" s="604"/>
      <c r="DZ875" s="604"/>
      <c r="EA875" s="604"/>
      <c r="EB875" s="604"/>
      <c r="EC875" s="604"/>
      <c r="ED875" s="604"/>
      <c r="EE875" s="604"/>
      <c r="EF875" s="604"/>
      <c r="EG875" s="604"/>
      <c r="EH875" s="604"/>
      <c r="EI875" s="604"/>
      <c r="EJ875" s="604"/>
      <c r="EK875" s="604"/>
      <c r="EL875" s="604"/>
      <c r="EM875" s="604"/>
      <c r="EN875" s="604"/>
      <c r="EO875" s="15"/>
      <c r="EP875" s="15"/>
      <c r="EQ875" s="15"/>
      <c r="ER875" s="15"/>
      <c r="ES875" s="15"/>
      <c r="ET875" s="15"/>
      <c r="EU875" s="15"/>
      <c r="EV875" s="604"/>
      <c r="FR875" s="5"/>
    </row>
    <row r="876">
      <c r="A876" s="603"/>
      <c r="B876" s="603"/>
      <c r="I876" s="479"/>
      <c r="DP876" s="604"/>
      <c r="DQ876" s="604"/>
      <c r="DR876" s="604"/>
      <c r="DS876" s="604"/>
      <c r="DT876" s="604"/>
      <c r="DU876" s="604"/>
      <c r="DV876" s="604"/>
      <c r="DW876" s="604"/>
      <c r="DX876" s="604"/>
      <c r="DY876" s="604"/>
      <c r="DZ876" s="604"/>
      <c r="EA876" s="604"/>
      <c r="EB876" s="604"/>
      <c r="EC876" s="604"/>
      <c r="ED876" s="604"/>
      <c r="EE876" s="604"/>
      <c r="EF876" s="604"/>
      <c r="EG876" s="604"/>
      <c r="EH876" s="604"/>
      <c r="EI876" s="604"/>
      <c r="EJ876" s="604"/>
      <c r="EK876" s="604"/>
      <c r="EL876" s="604"/>
      <c r="EM876" s="604"/>
      <c r="EN876" s="604"/>
      <c r="EO876" s="15"/>
      <c r="EP876" s="15"/>
      <c r="EQ876" s="15"/>
      <c r="ER876" s="15"/>
      <c r="ES876" s="15"/>
      <c r="ET876" s="15"/>
      <c r="EU876" s="15"/>
      <c r="EV876" s="604"/>
      <c r="FR876" s="5"/>
    </row>
    <row r="877">
      <c r="A877" s="603"/>
      <c r="B877" s="603"/>
      <c r="I877" s="479"/>
      <c r="DP877" s="604"/>
      <c r="DQ877" s="604"/>
      <c r="DR877" s="604"/>
      <c r="DS877" s="604"/>
      <c r="DT877" s="604"/>
      <c r="DU877" s="604"/>
      <c r="DV877" s="604"/>
      <c r="DW877" s="604"/>
      <c r="DX877" s="604"/>
      <c r="DY877" s="604"/>
      <c r="DZ877" s="604"/>
      <c r="EA877" s="604"/>
      <c r="EB877" s="604"/>
      <c r="EC877" s="604"/>
      <c r="ED877" s="604"/>
      <c r="EE877" s="604"/>
      <c r="EF877" s="604"/>
      <c r="EG877" s="604"/>
      <c r="EH877" s="604"/>
      <c r="EI877" s="604"/>
      <c r="EJ877" s="604"/>
      <c r="EK877" s="604"/>
      <c r="EL877" s="604"/>
      <c r="EM877" s="604"/>
      <c r="EN877" s="604"/>
      <c r="EO877" s="15"/>
      <c r="EP877" s="15"/>
      <c r="EQ877" s="15"/>
      <c r="ER877" s="15"/>
      <c r="ES877" s="15"/>
      <c r="ET877" s="15"/>
      <c r="EU877" s="15"/>
      <c r="EV877" s="604"/>
      <c r="FR877" s="5"/>
    </row>
    <row r="878">
      <c r="A878" s="603"/>
      <c r="B878" s="603"/>
      <c r="I878" s="479"/>
      <c r="DP878" s="604"/>
      <c r="DQ878" s="604"/>
      <c r="DR878" s="604"/>
      <c r="DS878" s="604"/>
      <c r="DT878" s="604"/>
      <c r="DU878" s="604"/>
      <c r="DV878" s="604"/>
      <c r="DW878" s="604"/>
      <c r="DX878" s="604"/>
      <c r="DY878" s="604"/>
      <c r="DZ878" s="604"/>
      <c r="EA878" s="604"/>
      <c r="EB878" s="604"/>
      <c r="EC878" s="604"/>
      <c r="ED878" s="604"/>
      <c r="EE878" s="604"/>
      <c r="EF878" s="604"/>
      <c r="EG878" s="604"/>
      <c r="EH878" s="604"/>
      <c r="EI878" s="604"/>
      <c r="EJ878" s="604"/>
      <c r="EK878" s="604"/>
      <c r="EL878" s="604"/>
      <c r="EM878" s="604"/>
      <c r="EN878" s="604"/>
      <c r="EO878" s="15"/>
      <c r="EP878" s="15"/>
      <c r="EQ878" s="15"/>
      <c r="ER878" s="15"/>
      <c r="ES878" s="15"/>
      <c r="ET878" s="15"/>
      <c r="EU878" s="15"/>
      <c r="EV878" s="604"/>
      <c r="FR878" s="5"/>
    </row>
    <row r="879">
      <c r="A879" s="603"/>
      <c r="B879" s="603"/>
      <c r="I879" s="479"/>
      <c r="DP879" s="604"/>
      <c r="DQ879" s="604"/>
      <c r="DR879" s="604"/>
      <c r="DS879" s="604"/>
      <c r="DT879" s="604"/>
      <c r="DU879" s="604"/>
      <c r="DV879" s="604"/>
      <c r="DW879" s="604"/>
      <c r="DX879" s="604"/>
      <c r="DY879" s="604"/>
      <c r="DZ879" s="604"/>
      <c r="EA879" s="604"/>
      <c r="EB879" s="604"/>
      <c r="EC879" s="604"/>
      <c r="ED879" s="604"/>
      <c r="EE879" s="604"/>
      <c r="EF879" s="604"/>
      <c r="EG879" s="604"/>
      <c r="EH879" s="604"/>
      <c r="EI879" s="604"/>
      <c r="EJ879" s="604"/>
      <c r="EK879" s="604"/>
      <c r="EL879" s="604"/>
      <c r="EM879" s="604"/>
      <c r="EN879" s="604"/>
      <c r="EO879" s="15"/>
      <c r="EP879" s="15"/>
      <c r="EQ879" s="15"/>
      <c r="ER879" s="15"/>
      <c r="ES879" s="15"/>
      <c r="ET879" s="15"/>
      <c r="EU879" s="15"/>
      <c r="EV879" s="604"/>
      <c r="FR879" s="5"/>
    </row>
    <row r="880">
      <c r="A880" s="603"/>
      <c r="B880" s="603"/>
      <c r="I880" s="479"/>
      <c r="DP880" s="604"/>
      <c r="DQ880" s="604"/>
      <c r="DR880" s="604"/>
      <c r="DS880" s="604"/>
      <c r="DT880" s="604"/>
      <c r="DU880" s="604"/>
      <c r="DV880" s="604"/>
      <c r="DW880" s="604"/>
      <c r="DX880" s="604"/>
      <c r="DY880" s="604"/>
      <c r="DZ880" s="604"/>
      <c r="EA880" s="604"/>
      <c r="EB880" s="604"/>
      <c r="EC880" s="604"/>
      <c r="ED880" s="604"/>
      <c r="EE880" s="604"/>
      <c r="EF880" s="604"/>
      <c r="EG880" s="604"/>
      <c r="EH880" s="604"/>
      <c r="EI880" s="604"/>
      <c r="EJ880" s="604"/>
      <c r="EK880" s="604"/>
      <c r="EL880" s="604"/>
      <c r="EM880" s="604"/>
      <c r="EN880" s="604"/>
      <c r="EO880" s="15"/>
      <c r="EP880" s="15"/>
      <c r="EQ880" s="15"/>
      <c r="ER880" s="15"/>
      <c r="ES880" s="15"/>
      <c r="ET880" s="15"/>
      <c r="EU880" s="15"/>
      <c r="EV880" s="604"/>
      <c r="FR880" s="5"/>
    </row>
    <row r="881">
      <c r="A881" s="603"/>
      <c r="B881" s="603"/>
      <c r="I881" s="479"/>
      <c r="DP881" s="604"/>
      <c r="DQ881" s="604"/>
      <c r="DR881" s="604"/>
      <c r="DS881" s="604"/>
      <c r="DT881" s="604"/>
      <c r="DU881" s="604"/>
      <c r="DV881" s="604"/>
      <c r="DW881" s="604"/>
      <c r="DX881" s="604"/>
      <c r="DY881" s="604"/>
      <c r="DZ881" s="604"/>
      <c r="EA881" s="604"/>
      <c r="EB881" s="604"/>
      <c r="EC881" s="604"/>
      <c r="ED881" s="604"/>
      <c r="EE881" s="604"/>
      <c r="EF881" s="604"/>
      <c r="EG881" s="604"/>
      <c r="EH881" s="604"/>
      <c r="EI881" s="604"/>
      <c r="EJ881" s="604"/>
      <c r="EK881" s="604"/>
      <c r="EL881" s="604"/>
      <c r="EM881" s="604"/>
      <c r="EN881" s="604"/>
      <c r="EO881" s="15"/>
      <c r="EP881" s="15"/>
      <c r="EQ881" s="15"/>
      <c r="ER881" s="15"/>
      <c r="ES881" s="15"/>
      <c r="ET881" s="15"/>
      <c r="EU881" s="15"/>
      <c r="EV881" s="604"/>
      <c r="FR881" s="5"/>
    </row>
    <row r="882">
      <c r="A882" s="603"/>
      <c r="B882" s="603"/>
      <c r="I882" s="479"/>
      <c r="DP882" s="604"/>
      <c r="DQ882" s="604"/>
      <c r="DR882" s="604"/>
      <c r="DS882" s="604"/>
      <c r="DT882" s="604"/>
      <c r="DU882" s="604"/>
      <c r="DV882" s="604"/>
      <c r="DW882" s="604"/>
      <c r="DX882" s="604"/>
      <c r="DY882" s="604"/>
      <c r="DZ882" s="604"/>
      <c r="EA882" s="604"/>
      <c r="EB882" s="604"/>
      <c r="EC882" s="604"/>
      <c r="ED882" s="604"/>
      <c r="EE882" s="604"/>
      <c r="EF882" s="604"/>
      <c r="EG882" s="604"/>
      <c r="EH882" s="604"/>
      <c r="EI882" s="604"/>
      <c r="EJ882" s="604"/>
      <c r="EK882" s="604"/>
      <c r="EL882" s="604"/>
      <c r="EM882" s="604"/>
      <c r="EN882" s="604"/>
      <c r="EO882" s="15"/>
      <c r="EP882" s="15"/>
      <c r="EQ882" s="15"/>
      <c r="ER882" s="15"/>
      <c r="ES882" s="15"/>
      <c r="ET882" s="15"/>
      <c r="EU882" s="15"/>
      <c r="EV882" s="604"/>
      <c r="FR882" s="5"/>
    </row>
    <row r="883">
      <c r="A883" s="603"/>
      <c r="B883" s="603"/>
      <c r="I883" s="479"/>
      <c r="DP883" s="604"/>
      <c r="DQ883" s="604"/>
      <c r="DR883" s="604"/>
      <c r="DS883" s="604"/>
      <c r="DT883" s="604"/>
      <c r="DU883" s="604"/>
      <c r="DV883" s="604"/>
      <c r="DW883" s="604"/>
      <c r="DX883" s="604"/>
      <c r="DY883" s="604"/>
      <c r="DZ883" s="604"/>
      <c r="EA883" s="604"/>
      <c r="EB883" s="604"/>
      <c r="EC883" s="604"/>
      <c r="ED883" s="604"/>
      <c r="EE883" s="604"/>
      <c r="EF883" s="604"/>
      <c r="EG883" s="604"/>
      <c r="EH883" s="604"/>
      <c r="EI883" s="604"/>
      <c r="EJ883" s="604"/>
      <c r="EK883" s="604"/>
      <c r="EL883" s="604"/>
      <c r="EM883" s="604"/>
      <c r="EN883" s="604"/>
      <c r="EO883" s="15"/>
      <c r="EP883" s="15"/>
      <c r="EQ883" s="15"/>
      <c r="ER883" s="15"/>
      <c r="ES883" s="15"/>
      <c r="ET883" s="15"/>
      <c r="EU883" s="15"/>
      <c r="EV883" s="604"/>
      <c r="FR883" s="5"/>
    </row>
    <row r="884">
      <c r="A884" s="603"/>
      <c r="B884" s="603"/>
      <c r="I884" s="479"/>
      <c r="DP884" s="604"/>
      <c r="DQ884" s="604"/>
      <c r="DR884" s="604"/>
      <c r="DS884" s="604"/>
      <c r="DT884" s="604"/>
      <c r="DU884" s="604"/>
      <c r="DV884" s="604"/>
      <c r="DW884" s="604"/>
      <c r="DX884" s="604"/>
      <c r="DY884" s="604"/>
      <c r="DZ884" s="604"/>
      <c r="EA884" s="604"/>
      <c r="EB884" s="604"/>
      <c r="EC884" s="604"/>
      <c r="ED884" s="604"/>
      <c r="EE884" s="604"/>
      <c r="EF884" s="604"/>
      <c r="EG884" s="604"/>
      <c r="EH884" s="604"/>
      <c r="EI884" s="604"/>
      <c r="EJ884" s="604"/>
      <c r="EK884" s="604"/>
      <c r="EL884" s="604"/>
      <c r="EM884" s="604"/>
      <c r="EN884" s="604"/>
      <c r="EO884" s="15"/>
      <c r="EP884" s="15"/>
      <c r="EQ884" s="15"/>
      <c r="ER884" s="15"/>
      <c r="ES884" s="15"/>
      <c r="ET884" s="15"/>
      <c r="EU884" s="15"/>
      <c r="EV884" s="604"/>
      <c r="FR884" s="5"/>
    </row>
    <row r="885">
      <c r="A885" s="603"/>
      <c r="B885" s="603"/>
      <c r="I885" s="479"/>
      <c r="DP885" s="604"/>
      <c r="DQ885" s="604"/>
      <c r="DR885" s="604"/>
      <c r="DS885" s="604"/>
      <c r="DT885" s="604"/>
      <c r="DU885" s="604"/>
      <c r="DV885" s="604"/>
      <c r="DW885" s="604"/>
      <c r="DX885" s="604"/>
      <c r="DY885" s="604"/>
      <c r="DZ885" s="604"/>
      <c r="EA885" s="604"/>
      <c r="EB885" s="604"/>
      <c r="EC885" s="604"/>
      <c r="ED885" s="604"/>
      <c r="EE885" s="604"/>
      <c r="EF885" s="604"/>
      <c r="EG885" s="604"/>
      <c r="EH885" s="604"/>
      <c r="EI885" s="604"/>
      <c r="EJ885" s="604"/>
      <c r="EK885" s="604"/>
      <c r="EL885" s="604"/>
      <c r="EM885" s="604"/>
      <c r="EN885" s="604"/>
      <c r="EO885" s="15"/>
      <c r="EP885" s="15"/>
      <c r="EQ885" s="15"/>
      <c r="ER885" s="15"/>
      <c r="ES885" s="15"/>
      <c r="ET885" s="15"/>
      <c r="EU885" s="15"/>
      <c r="EV885" s="604"/>
      <c r="FR885" s="5"/>
    </row>
    <row r="886">
      <c r="A886" s="603"/>
      <c r="B886" s="603"/>
      <c r="I886" s="479"/>
      <c r="DP886" s="604"/>
      <c r="DQ886" s="604"/>
      <c r="DR886" s="604"/>
      <c r="DS886" s="604"/>
      <c r="DT886" s="604"/>
      <c r="DU886" s="604"/>
      <c r="DV886" s="604"/>
      <c r="DW886" s="604"/>
      <c r="DX886" s="604"/>
      <c r="DY886" s="604"/>
      <c r="DZ886" s="604"/>
      <c r="EA886" s="604"/>
      <c r="EB886" s="604"/>
      <c r="EC886" s="604"/>
      <c r="ED886" s="604"/>
      <c r="EE886" s="604"/>
      <c r="EF886" s="604"/>
      <c r="EG886" s="604"/>
      <c r="EH886" s="604"/>
      <c r="EI886" s="604"/>
      <c r="EJ886" s="604"/>
      <c r="EK886" s="604"/>
      <c r="EL886" s="604"/>
      <c r="EM886" s="604"/>
      <c r="EN886" s="604"/>
      <c r="EO886" s="15"/>
      <c r="EP886" s="15"/>
      <c r="EQ886" s="15"/>
      <c r="ER886" s="15"/>
      <c r="ES886" s="15"/>
      <c r="ET886" s="15"/>
      <c r="EU886" s="15"/>
      <c r="EV886" s="604"/>
      <c r="FR886" s="5"/>
    </row>
    <row r="887">
      <c r="A887" s="603"/>
      <c r="B887" s="603"/>
      <c r="I887" s="479"/>
      <c r="DP887" s="604"/>
      <c r="DQ887" s="604"/>
      <c r="DR887" s="604"/>
      <c r="DS887" s="604"/>
      <c r="DT887" s="604"/>
      <c r="DU887" s="604"/>
      <c r="DV887" s="604"/>
      <c r="DW887" s="604"/>
      <c r="DX887" s="604"/>
      <c r="DY887" s="604"/>
      <c r="DZ887" s="604"/>
      <c r="EA887" s="604"/>
      <c r="EB887" s="604"/>
      <c r="EC887" s="604"/>
      <c r="ED887" s="604"/>
      <c r="EE887" s="604"/>
      <c r="EF887" s="604"/>
      <c r="EG887" s="604"/>
      <c r="EH887" s="604"/>
      <c r="EI887" s="604"/>
      <c r="EJ887" s="604"/>
      <c r="EK887" s="604"/>
      <c r="EL887" s="604"/>
      <c r="EM887" s="604"/>
      <c r="EN887" s="604"/>
      <c r="EO887" s="15"/>
      <c r="EP887" s="15"/>
      <c r="EQ887" s="15"/>
      <c r="ER887" s="15"/>
      <c r="ES887" s="15"/>
      <c r="ET887" s="15"/>
      <c r="EU887" s="15"/>
      <c r="EV887" s="604"/>
      <c r="FR887" s="5"/>
    </row>
    <row r="888">
      <c r="A888" s="603"/>
      <c r="B888" s="603"/>
      <c r="I888" s="479"/>
      <c r="DP888" s="604"/>
      <c r="DQ888" s="604"/>
      <c r="DR888" s="604"/>
      <c r="DS888" s="604"/>
      <c r="DT888" s="604"/>
      <c r="DU888" s="604"/>
      <c r="DV888" s="604"/>
      <c r="DW888" s="604"/>
      <c r="DX888" s="604"/>
      <c r="DY888" s="604"/>
      <c r="DZ888" s="604"/>
      <c r="EA888" s="604"/>
      <c r="EB888" s="604"/>
      <c r="EC888" s="604"/>
      <c r="ED888" s="604"/>
      <c r="EE888" s="604"/>
      <c r="EF888" s="604"/>
      <c r="EG888" s="604"/>
      <c r="EH888" s="604"/>
      <c r="EI888" s="604"/>
      <c r="EJ888" s="604"/>
      <c r="EK888" s="604"/>
      <c r="EL888" s="604"/>
      <c r="EM888" s="604"/>
      <c r="EN888" s="604"/>
      <c r="EO888" s="15"/>
      <c r="EP888" s="15"/>
      <c r="EQ888" s="15"/>
      <c r="ER888" s="15"/>
      <c r="ES888" s="15"/>
      <c r="ET888" s="15"/>
      <c r="EU888" s="15"/>
      <c r="EV888" s="604"/>
      <c r="FR888" s="5"/>
    </row>
    <row r="889">
      <c r="A889" s="603"/>
      <c r="B889" s="603"/>
      <c r="I889" s="479"/>
      <c r="DP889" s="604"/>
      <c r="DQ889" s="604"/>
      <c r="DR889" s="604"/>
      <c r="DS889" s="604"/>
      <c r="DT889" s="604"/>
      <c r="DU889" s="604"/>
      <c r="DV889" s="604"/>
      <c r="DW889" s="604"/>
      <c r="DX889" s="604"/>
      <c r="DY889" s="604"/>
      <c r="DZ889" s="604"/>
      <c r="EA889" s="604"/>
      <c r="EB889" s="604"/>
      <c r="EC889" s="604"/>
      <c r="ED889" s="604"/>
      <c r="EE889" s="604"/>
      <c r="EF889" s="604"/>
      <c r="EG889" s="604"/>
      <c r="EH889" s="604"/>
      <c r="EI889" s="604"/>
      <c r="EJ889" s="604"/>
      <c r="EK889" s="604"/>
      <c r="EL889" s="604"/>
      <c r="EM889" s="604"/>
      <c r="EN889" s="604"/>
      <c r="EO889" s="15"/>
      <c r="EP889" s="15"/>
      <c r="EQ889" s="15"/>
      <c r="ER889" s="15"/>
      <c r="ES889" s="15"/>
      <c r="ET889" s="15"/>
      <c r="EU889" s="15"/>
      <c r="EV889" s="604"/>
      <c r="FR889" s="5"/>
    </row>
    <row r="890">
      <c r="A890" s="603"/>
      <c r="B890" s="603"/>
      <c r="I890" s="479"/>
      <c r="DP890" s="604"/>
      <c r="DQ890" s="604"/>
      <c r="DR890" s="604"/>
      <c r="DS890" s="604"/>
      <c r="DT890" s="604"/>
      <c r="DU890" s="604"/>
      <c r="DV890" s="604"/>
      <c r="DW890" s="604"/>
      <c r="DX890" s="604"/>
      <c r="DY890" s="604"/>
      <c r="DZ890" s="604"/>
      <c r="EA890" s="604"/>
      <c r="EB890" s="604"/>
      <c r="EC890" s="604"/>
      <c r="ED890" s="604"/>
      <c r="EE890" s="604"/>
      <c r="EF890" s="604"/>
      <c r="EG890" s="604"/>
      <c r="EH890" s="604"/>
      <c r="EI890" s="604"/>
      <c r="EJ890" s="604"/>
      <c r="EK890" s="604"/>
      <c r="EL890" s="604"/>
      <c r="EM890" s="604"/>
      <c r="EN890" s="604"/>
      <c r="EO890" s="15"/>
      <c r="EP890" s="15"/>
      <c r="EQ890" s="15"/>
      <c r="ER890" s="15"/>
      <c r="ES890" s="15"/>
      <c r="ET890" s="15"/>
      <c r="EU890" s="15"/>
      <c r="EV890" s="604"/>
      <c r="FR890" s="5"/>
    </row>
    <row r="891">
      <c r="A891" s="603"/>
      <c r="B891" s="603"/>
      <c r="I891" s="479"/>
      <c r="DP891" s="604"/>
      <c r="DQ891" s="604"/>
      <c r="DR891" s="604"/>
      <c r="DS891" s="604"/>
      <c r="DT891" s="604"/>
      <c r="DU891" s="604"/>
      <c r="DV891" s="604"/>
      <c r="DW891" s="604"/>
      <c r="DX891" s="604"/>
      <c r="DY891" s="604"/>
      <c r="DZ891" s="604"/>
      <c r="EA891" s="604"/>
      <c r="EB891" s="604"/>
      <c r="EC891" s="604"/>
      <c r="ED891" s="604"/>
      <c r="EE891" s="604"/>
      <c r="EF891" s="604"/>
      <c r="EG891" s="604"/>
      <c r="EH891" s="604"/>
      <c r="EI891" s="604"/>
      <c r="EJ891" s="604"/>
      <c r="EK891" s="604"/>
      <c r="EL891" s="604"/>
      <c r="EM891" s="604"/>
      <c r="EN891" s="604"/>
      <c r="EO891" s="15"/>
      <c r="EP891" s="15"/>
      <c r="EQ891" s="15"/>
      <c r="ER891" s="15"/>
      <c r="ES891" s="15"/>
      <c r="ET891" s="15"/>
      <c r="EU891" s="15"/>
      <c r="EV891" s="604"/>
      <c r="FR891" s="5"/>
    </row>
    <row r="892">
      <c r="A892" s="603"/>
      <c r="B892" s="603"/>
      <c r="I892" s="479"/>
      <c r="DP892" s="604"/>
      <c r="DQ892" s="604"/>
      <c r="DR892" s="604"/>
      <c r="DS892" s="604"/>
      <c r="DT892" s="604"/>
      <c r="DU892" s="604"/>
      <c r="DV892" s="604"/>
      <c r="DW892" s="604"/>
      <c r="DX892" s="604"/>
      <c r="DY892" s="604"/>
      <c r="DZ892" s="604"/>
      <c r="EA892" s="604"/>
      <c r="EB892" s="604"/>
      <c r="EC892" s="604"/>
      <c r="ED892" s="604"/>
      <c r="EE892" s="604"/>
      <c r="EF892" s="604"/>
      <c r="EG892" s="604"/>
      <c r="EH892" s="604"/>
      <c r="EI892" s="604"/>
      <c r="EJ892" s="604"/>
      <c r="EK892" s="604"/>
      <c r="EL892" s="604"/>
      <c r="EM892" s="604"/>
      <c r="EN892" s="604"/>
      <c r="EO892" s="15"/>
      <c r="EP892" s="15"/>
      <c r="EQ892" s="15"/>
      <c r="ER892" s="15"/>
      <c r="ES892" s="15"/>
      <c r="ET892" s="15"/>
      <c r="EU892" s="15"/>
      <c r="EV892" s="604"/>
      <c r="FR892" s="5"/>
    </row>
    <row r="893">
      <c r="A893" s="603"/>
      <c r="B893" s="603"/>
      <c r="I893" s="479"/>
      <c r="DP893" s="604"/>
      <c r="DQ893" s="604"/>
      <c r="DR893" s="604"/>
      <c r="DS893" s="604"/>
      <c r="DT893" s="604"/>
      <c r="DU893" s="604"/>
      <c r="DV893" s="604"/>
      <c r="DW893" s="604"/>
      <c r="DX893" s="604"/>
      <c r="DY893" s="604"/>
      <c r="DZ893" s="604"/>
      <c r="EA893" s="604"/>
      <c r="EB893" s="604"/>
      <c r="EC893" s="604"/>
      <c r="ED893" s="604"/>
      <c r="EE893" s="604"/>
      <c r="EF893" s="604"/>
      <c r="EG893" s="604"/>
      <c r="EH893" s="604"/>
      <c r="EI893" s="604"/>
      <c r="EJ893" s="604"/>
      <c r="EK893" s="604"/>
      <c r="EL893" s="604"/>
      <c r="EM893" s="604"/>
      <c r="EN893" s="604"/>
      <c r="EO893" s="15"/>
      <c r="EP893" s="15"/>
      <c r="EQ893" s="15"/>
      <c r="ER893" s="15"/>
      <c r="ES893" s="15"/>
      <c r="ET893" s="15"/>
      <c r="EU893" s="15"/>
      <c r="EV893" s="604"/>
      <c r="FR893" s="5"/>
    </row>
    <row r="894">
      <c r="A894" s="603"/>
      <c r="B894" s="603"/>
      <c r="I894" s="479"/>
      <c r="DP894" s="604"/>
      <c r="DQ894" s="604"/>
      <c r="DR894" s="604"/>
      <c r="DS894" s="604"/>
      <c r="DT894" s="604"/>
      <c r="DU894" s="604"/>
      <c r="DV894" s="604"/>
      <c r="DW894" s="604"/>
      <c r="DX894" s="604"/>
      <c r="DY894" s="604"/>
      <c r="DZ894" s="604"/>
      <c r="EA894" s="604"/>
      <c r="EB894" s="604"/>
      <c r="EC894" s="604"/>
      <c r="ED894" s="604"/>
      <c r="EE894" s="604"/>
      <c r="EF894" s="604"/>
      <c r="EG894" s="604"/>
      <c r="EH894" s="604"/>
      <c r="EI894" s="604"/>
      <c r="EJ894" s="604"/>
      <c r="EK894" s="604"/>
      <c r="EL894" s="604"/>
      <c r="EM894" s="604"/>
      <c r="EN894" s="604"/>
      <c r="EO894" s="15"/>
      <c r="EP894" s="15"/>
      <c r="EQ894" s="15"/>
      <c r="ER894" s="15"/>
      <c r="ES894" s="15"/>
      <c r="ET894" s="15"/>
      <c r="EU894" s="15"/>
      <c r="EV894" s="604"/>
      <c r="FR894" s="5"/>
    </row>
    <row r="895">
      <c r="A895" s="603"/>
      <c r="B895" s="603"/>
      <c r="I895" s="479"/>
      <c r="DP895" s="604"/>
      <c r="DQ895" s="604"/>
      <c r="DR895" s="604"/>
      <c r="DS895" s="604"/>
      <c r="DT895" s="604"/>
      <c r="DU895" s="604"/>
      <c r="DV895" s="604"/>
      <c r="DW895" s="604"/>
      <c r="DX895" s="604"/>
      <c r="DY895" s="604"/>
      <c r="DZ895" s="604"/>
      <c r="EA895" s="604"/>
      <c r="EB895" s="604"/>
      <c r="EC895" s="604"/>
      <c r="ED895" s="604"/>
      <c r="EE895" s="604"/>
      <c r="EF895" s="604"/>
      <c r="EG895" s="604"/>
      <c r="EH895" s="604"/>
      <c r="EI895" s="604"/>
      <c r="EJ895" s="604"/>
      <c r="EK895" s="604"/>
      <c r="EL895" s="604"/>
      <c r="EM895" s="604"/>
      <c r="EN895" s="604"/>
      <c r="EO895" s="15"/>
      <c r="EP895" s="15"/>
      <c r="EQ895" s="15"/>
      <c r="ER895" s="15"/>
      <c r="ES895" s="15"/>
      <c r="ET895" s="15"/>
      <c r="EU895" s="15"/>
      <c r="EV895" s="604"/>
      <c r="FR895" s="5"/>
    </row>
    <row r="896">
      <c r="A896" s="603"/>
      <c r="B896" s="603"/>
      <c r="I896" s="479"/>
      <c r="DP896" s="604"/>
      <c r="DQ896" s="604"/>
      <c r="DR896" s="604"/>
      <c r="DS896" s="604"/>
      <c r="DT896" s="604"/>
      <c r="DU896" s="604"/>
      <c r="DV896" s="604"/>
      <c r="DW896" s="604"/>
      <c r="DX896" s="604"/>
      <c r="DY896" s="604"/>
      <c r="DZ896" s="604"/>
      <c r="EA896" s="604"/>
      <c r="EB896" s="604"/>
      <c r="EC896" s="604"/>
      <c r="ED896" s="604"/>
      <c r="EE896" s="604"/>
      <c r="EF896" s="604"/>
      <c r="EG896" s="604"/>
      <c r="EH896" s="604"/>
      <c r="EI896" s="604"/>
      <c r="EJ896" s="604"/>
      <c r="EK896" s="604"/>
      <c r="EL896" s="604"/>
      <c r="EM896" s="604"/>
      <c r="EN896" s="604"/>
      <c r="EO896" s="15"/>
      <c r="EP896" s="15"/>
      <c r="EQ896" s="15"/>
      <c r="ER896" s="15"/>
      <c r="ES896" s="15"/>
      <c r="ET896" s="15"/>
      <c r="EU896" s="15"/>
      <c r="EV896" s="604"/>
      <c r="FR896" s="5"/>
    </row>
    <row r="897">
      <c r="A897" s="603"/>
      <c r="B897" s="603"/>
      <c r="I897" s="479"/>
      <c r="DP897" s="604"/>
      <c r="DQ897" s="604"/>
      <c r="DR897" s="604"/>
      <c r="DS897" s="604"/>
      <c r="DT897" s="604"/>
      <c r="DU897" s="604"/>
      <c r="DV897" s="604"/>
      <c r="DW897" s="604"/>
      <c r="DX897" s="604"/>
      <c r="DY897" s="604"/>
      <c r="DZ897" s="604"/>
      <c r="EA897" s="604"/>
      <c r="EB897" s="604"/>
      <c r="EC897" s="604"/>
      <c r="ED897" s="604"/>
      <c r="EE897" s="604"/>
      <c r="EF897" s="604"/>
      <c r="EG897" s="604"/>
      <c r="EH897" s="604"/>
      <c r="EI897" s="604"/>
      <c r="EJ897" s="604"/>
      <c r="EK897" s="604"/>
      <c r="EL897" s="604"/>
      <c r="EM897" s="604"/>
      <c r="EN897" s="604"/>
      <c r="EO897" s="15"/>
      <c r="EP897" s="15"/>
      <c r="EQ897" s="15"/>
      <c r="ER897" s="15"/>
      <c r="ES897" s="15"/>
      <c r="ET897" s="15"/>
      <c r="EU897" s="15"/>
      <c r="EV897" s="604"/>
      <c r="FR897" s="5"/>
    </row>
    <row r="898">
      <c r="A898" s="603"/>
      <c r="B898" s="603"/>
      <c r="I898" s="479"/>
      <c r="DP898" s="604"/>
      <c r="DQ898" s="604"/>
      <c r="DR898" s="604"/>
      <c r="DS898" s="604"/>
      <c r="DT898" s="604"/>
      <c r="DU898" s="604"/>
      <c r="DV898" s="604"/>
      <c r="DW898" s="604"/>
      <c r="DX898" s="604"/>
      <c r="DY898" s="604"/>
      <c r="DZ898" s="604"/>
      <c r="EA898" s="604"/>
      <c r="EB898" s="604"/>
      <c r="EC898" s="604"/>
      <c r="ED898" s="604"/>
      <c r="EE898" s="604"/>
      <c r="EF898" s="604"/>
      <c r="EG898" s="604"/>
      <c r="EH898" s="604"/>
      <c r="EI898" s="604"/>
      <c r="EJ898" s="604"/>
      <c r="EK898" s="604"/>
      <c r="EL898" s="604"/>
      <c r="EM898" s="604"/>
      <c r="EN898" s="604"/>
      <c r="EO898" s="15"/>
      <c r="EP898" s="15"/>
      <c r="EQ898" s="15"/>
      <c r="ER898" s="15"/>
      <c r="ES898" s="15"/>
      <c r="ET898" s="15"/>
      <c r="EU898" s="15"/>
      <c r="EV898" s="604"/>
      <c r="FR898" s="5"/>
    </row>
    <row r="899">
      <c r="A899" s="603"/>
      <c r="B899" s="603"/>
      <c r="I899" s="479"/>
      <c r="DP899" s="604"/>
      <c r="DQ899" s="604"/>
      <c r="DR899" s="604"/>
      <c r="DS899" s="604"/>
      <c r="DT899" s="604"/>
      <c r="DU899" s="604"/>
      <c r="DV899" s="604"/>
      <c r="DW899" s="604"/>
      <c r="DX899" s="604"/>
      <c r="DY899" s="604"/>
      <c r="DZ899" s="604"/>
      <c r="EA899" s="604"/>
      <c r="EB899" s="604"/>
      <c r="EC899" s="604"/>
      <c r="ED899" s="604"/>
      <c r="EE899" s="604"/>
      <c r="EF899" s="604"/>
      <c r="EG899" s="604"/>
      <c r="EH899" s="604"/>
      <c r="EI899" s="604"/>
      <c r="EJ899" s="604"/>
      <c r="EK899" s="604"/>
      <c r="EL899" s="604"/>
      <c r="EM899" s="604"/>
      <c r="EN899" s="604"/>
      <c r="EO899" s="15"/>
      <c r="EP899" s="15"/>
      <c r="EQ899" s="15"/>
      <c r="ER899" s="15"/>
      <c r="ES899" s="15"/>
      <c r="ET899" s="15"/>
      <c r="EU899" s="15"/>
      <c r="EV899" s="604"/>
      <c r="FR899" s="5"/>
    </row>
    <row r="900">
      <c r="A900" s="603"/>
      <c r="B900" s="603"/>
      <c r="I900" s="479"/>
      <c r="DP900" s="604"/>
      <c r="DQ900" s="604"/>
      <c r="DR900" s="604"/>
      <c r="DS900" s="604"/>
      <c r="DT900" s="604"/>
      <c r="DU900" s="604"/>
      <c r="DV900" s="604"/>
      <c r="DW900" s="604"/>
      <c r="DX900" s="604"/>
      <c r="DY900" s="604"/>
      <c r="DZ900" s="604"/>
      <c r="EA900" s="604"/>
      <c r="EB900" s="604"/>
      <c r="EC900" s="604"/>
      <c r="ED900" s="604"/>
      <c r="EE900" s="604"/>
      <c r="EF900" s="604"/>
      <c r="EG900" s="604"/>
      <c r="EH900" s="604"/>
      <c r="EI900" s="604"/>
      <c r="EJ900" s="604"/>
      <c r="EK900" s="604"/>
      <c r="EL900" s="604"/>
      <c r="EM900" s="604"/>
      <c r="EN900" s="604"/>
      <c r="EO900" s="15"/>
      <c r="EP900" s="15"/>
      <c r="EQ900" s="15"/>
      <c r="ER900" s="15"/>
      <c r="ES900" s="15"/>
      <c r="ET900" s="15"/>
      <c r="EU900" s="15"/>
      <c r="EV900" s="604"/>
      <c r="FR900" s="5"/>
    </row>
    <row r="901">
      <c r="A901" s="603"/>
      <c r="B901" s="603"/>
      <c r="I901" s="479"/>
      <c r="DP901" s="604"/>
      <c r="DQ901" s="604"/>
      <c r="DR901" s="604"/>
      <c r="DS901" s="604"/>
      <c r="DT901" s="604"/>
      <c r="DU901" s="604"/>
      <c r="DV901" s="604"/>
      <c r="DW901" s="604"/>
      <c r="DX901" s="604"/>
      <c r="DY901" s="604"/>
      <c r="DZ901" s="604"/>
      <c r="EA901" s="604"/>
      <c r="EB901" s="604"/>
      <c r="EC901" s="604"/>
      <c r="ED901" s="604"/>
      <c r="EE901" s="604"/>
      <c r="EF901" s="604"/>
      <c r="EG901" s="604"/>
      <c r="EH901" s="604"/>
      <c r="EI901" s="604"/>
      <c r="EJ901" s="604"/>
      <c r="EK901" s="604"/>
      <c r="EL901" s="604"/>
      <c r="EM901" s="604"/>
      <c r="EN901" s="604"/>
      <c r="EO901" s="15"/>
      <c r="EP901" s="15"/>
      <c r="EQ901" s="15"/>
      <c r="ER901" s="15"/>
      <c r="ES901" s="15"/>
      <c r="ET901" s="15"/>
      <c r="EU901" s="15"/>
      <c r="EV901" s="604"/>
      <c r="FR901" s="5"/>
    </row>
    <row r="902">
      <c r="A902" s="603"/>
      <c r="B902" s="603"/>
      <c r="I902" s="479"/>
      <c r="DP902" s="604"/>
      <c r="DQ902" s="604"/>
      <c r="DR902" s="604"/>
      <c r="DS902" s="604"/>
      <c r="DT902" s="604"/>
      <c r="DU902" s="604"/>
      <c r="DV902" s="604"/>
      <c r="DW902" s="604"/>
      <c r="DX902" s="604"/>
      <c r="DY902" s="604"/>
      <c r="DZ902" s="604"/>
      <c r="EA902" s="604"/>
      <c r="EB902" s="604"/>
      <c r="EC902" s="604"/>
      <c r="ED902" s="604"/>
      <c r="EE902" s="604"/>
      <c r="EF902" s="604"/>
      <c r="EG902" s="604"/>
      <c r="EH902" s="604"/>
      <c r="EI902" s="604"/>
      <c r="EJ902" s="604"/>
      <c r="EK902" s="604"/>
      <c r="EL902" s="604"/>
      <c r="EM902" s="604"/>
      <c r="EN902" s="604"/>
      <c r="EO902" s="15"/>
      <c r="EP902" s="15"/>
      <c r="EQ902" s="15"/>
      <c r="ER902" s="15"/>
      <c r="ES902" s="15"/>
      <c r="ET902" s="15"/>
      <c r="EU902" s="15"/>
      <c r="EV902" s="604"/>
      <c r="FR902" s="5"/>
    </row>
    <row r="903">
      <c r="A903" s="603"/>
      <c r="B903" s="603"/>
      <c r="I903" s="479"/>
      <c r="DP903" s="604"/>
      <c r="DQ903" s="604"/>
      <c r="DR903" s="604"/>
      <c r="DS903" s="604"/>
      <c r="DT903" s="604"/>
      <c r="DU903" s="604"/>
      <c r="DV903" s="604"/>
      <c r="DW903" s="604"/>
      <c r="DX903" s="604"/>
      <c r="DY903" s="604"/>
      <c r="DZ903" s="604"/>
      <c r="EA903" s="604"/>
      <c r="EB903" s="604"/>
      <c r="EC903" s="604"/>
      <c r="ED903" s="604"/>
      <c r="EE903" s="604"/>
      <c r="EF903" s="604"/>
      <c r="EG903" s="604"/>
      <c r="EH903" s="604"/>
      <c r="EI903" s="604"/>
      <c r="EJ903" s="604"/>
      <c r="EK903" s="604"/>
      <c r="EL903" s="604"/>
      <c r="EM903" s="604"/>
      <c r="EN903" s="604"/>
      <c r="EO903" s="15"/>
      <c r="EP903" s="15"/>
      <c r="EQ903" s="15"/>
      <c r="ER903" s="15"/>
      <c r="ES903" s="15"/>
      <c r="ET903" s="15"/>
      <c r="EU903" s="15"/>
      <c r="EV903" s="604"/>
      <c r="FR903" s="5"/>
    </row>
    <row r="904">
      <c r="A904" s="603"/>
      <c r="B904" s="603"/>
      <c r="I904" s="479"/>
      <c r="DP904" s="604"/>
      <c r="DQ904" s="604"/>
      <c r="DR904" s="604"/>
      <c r="DS904" s="604"/>
      <c r="DT904" s="604"/>
      <c r="DU904" s="604"/>
      <c r="DV904" s="604"/>
      <c r="DW904" s="604"/>
      <c r="DX904" s="604"/>
      <c r="DY904" s="604"/>
      <c r="DZ904" s="604"/>
      <c r="EA904" s="604"/>
      <c r="EB904" s="604"/>
      <c r="EC904" s="604"/>
      <c r="ED904" s="604"/>
      <c r="EE904" s="604"/>
      <c r="EF904" s="604"/>
      <c r="EG904" s="604"/>
      <c r="EH904" s="604"/>
      <c r="EI904" s="604"/>
      <c r="EJ904" s="604"/>
      <c r="EK904" s="604"/>
      <c r="EL904" s="604"/>
      <c r="EM904" s="604"/>
      <c r="EN904" s="604"/>
      <c r="EO904" s="15"/>
      <c r="EP904" s="15"/>
      <c r="EQ904" s="15"/>
      <c r="ER904" s="15"/>
      <c r="ES904" s="15"/>
      <c r="ET904" s="15"/>
      <c r="EU904" s="15"/>
      <c r="EV904" s="604"/>
      <c r="FR904" s="5"/>
    </row>
    <row r="905">
      <c r="A905" s="603"/>
      <c r="B905" s="603"/>
      <c r="I905" s="479"/>
      <c r="DP905" s="604"/>
      <c r="DQ905" s="604"/>
      <c r="DR905" s="604"/>
      <c r="DS905" s="604"/>
      <c r="DT905" s="604"/>
      <c r="DU905" s="604"/>
      <c r="DV905" s="604"/>
      <c r="DW905" s="604"/>
      <c r="DX905" s="604"/>
      <c r="DY905" s="604"/>
      <c r="DZ905" s="604"/>
      <c r="EA905" s="604"/>
      <c r="EB905" s="604"/>
      <c r="EC905" s="604"/>
      <c r="ED905" s="604"/>
      <c r="EE905" s="604"/>
      <c r="EF905" s="604"/>
      <c r="EG905" s="604"/>
      <c r="EH905" s="604"/>
      <c r="EI905" s="604"/>
      <c r="EJ905" s="604"/>
      <c r="EK905" s="604"/>
      <c r="EL905" s="604"/>
      <c r="EM905" s="604"/>
      <c r="EN905" s="604"/>
      <c r="EO905" s="15"/>
      <c r="EP905" s="15"/>
      <c r="EQ905" s="15"/>
      <c r="ER905" s="15"/>
      <c r="ES905" s="15"/>
      <c r="ET905" s="15"/>
      <c r="EU905" s="15"/>
      <c r="EV905" s="604"/>
      <c r="FR905" s="5"/>
    </row>
  </sheetData>
  <mergeCells count="1">
    <mergeCell ref="B1:C2"/>
  </mergeCells>
  <conditionalFormatting sqref="FQ3 DP4:EK72 EL4:EU42 EV4:FP72">
    <cfRule type="cellIs" dxfId="9" priority="1" operator="between">
      <formula>30</formula>
      <formula>49.99</formula>
    </cfRule>
  </conditionalFormatting>
  <conditionalFormatting sqref="FQ3 DP4:EK72 EL4:EU42 EV4:FP72">
    <cfRule type="cellIs" dxfId="10" priority="2" operator="between">
      <formula>50</formula>
      <formula>74.9</formula>
    </cfRule>
  </conditionalFormatting>
  <conditionalFormatting sqref="FQ3 DP4:EK72 EL4:EU42 EV4:FP72">
    <cfRule type="cellIs" dxfId="11" priority="3" operator="between">
      <formula>75</formula>
      <formula>99.9</formula>
    </cfRule>
  </conditionalFormatting>
  <conditionalFormatting sqref="FQ3 DP4:EK72 EL4:EU42 EV4:FP72">
    <cfRule type="cellIs" dxfId="12" priority="4" operator="between">
      <formula>100</formula>
      <formula>149.99</formula>
    </cfRule>
  </conditionalFormatting>
  <conditionalFormatting sqref="FQ3 DP4:EK72 EL4:EU42 EV4:FP72">
    <cfRule type="cellIs" dxfId="13" priority="5" operator="between">
      <formula>150</formula>
      <formula>199.9</formula>
    </cfRule>
  </conditionalFormatting>
  <conditionalFormatting sqref="FQ3 DP4:EK72 EL4:EU42 EV4:FP72">
    <cfRule type="cellIs" dxfId="14" priority="6" operator="between">
      <formula>200</formula>
      <formula>299.99</formula>
    </cfRule>
  </conditionalFormatting>
  <conditionalFormatting sqref="FQ3 DP4:EK72 EL4:EU42 EV4:FP72">
    <cfRule type="cellIs" dxfId="15" priority="7" operator="greaterThan">
      <formula>300</formula>
    </cfRule>
  </conditionalFormatting>
  <conditionalFormatting sqref="FQ3 FR4:FR72">
    <cfRule type="cellIs" dxfId="16" priority="8" operator="lessThan">
      <formula>0.01</formula>
    </cfRule>
  </conditionalFormatting>
  <conditionalFormatting sqref="FQ3 FR4:FR72">
    <cfRule type="cellIs" dxfId="9" priority="9" operator="between">
      <formula>0.01</formula>
      <formula>0.499</formula>
    </cfRule>
  </conditionalFormatting>
  <conditionalFormatting sqref="FQ3 FR4:FR72">
    <cfRule type="cellIs" dxfId="17" priority="10" operator="between">
      <formula>0.5</formula>
      <formula>1</formula>
    </cfRule>
  </conditionalFormatting>
  <conditionalFormatting sqref="FQ3 FR4:FR72">
    <cfRule type="cellIs" dxfId="18" priority="11" operator="between">
      <formula>1</formula>
      <formula>2</formula>
    </cfRule>
  </conditionalFormatting>
  <conditionalFormatting sqref="FQ3 FR4:FR72">
    <cfRule type="cellIs" dxfId="19" priority="12" operator="greaterThan">
      <formula>2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0.25"/>
    <col customWidth="1" min="2" max="2" width="12.63"/>
    <col customWidth="1" min="3" max="3" width="8.25"/>
    <col customWidth="1" min="4" max="4" width="14.38"/>
    <col customWidth="1" min="5" max="5" width="9.75"/>
    <col customWidth="1" min="6" max="6" width="7.13"/>
    <col customWidth="1" min="7" max="23" width="14.38"/>
  </cols>
  <sheetData>
    <row r="1">
      <c r="C1" s="605"/>
      <c r="D1" s="606"/>
      <c r="F1" s="4" t="s">
        <v>247</v>
      </c>
      <c r="G1" s="4" t="s">
        <v>248</v>
      </c>
      <c r="H1" s="4" t="s">
        <v>249</v>
      </c>
    </row>
    <row r="2">
      <c r="C2" s="605"/>
      <c r="D2" s="607">
        <v>44157.0</v>
      </c>
      <c r="E2" s="142">
        <f>match(D2,all!A:A)</f>
        <v>273</v>
      </c>
      <c r="F2" s="142">
        <f>match(D2,'ΜΕΘDeaths'!A:A)</f>
        <v>256</v>
      </c>
      <c r="G2" s="142">
        <f>match(D2,Tests!A:A)</f>
        <v>258</v>
      </c>
      <c r="H2" s="608">
        <f>match(D2,'Έκθεση ΕΟΔΥ'!A:A)</f>
        <v>273</v>
      </c>
    </row>
    <row r="3">
      <c r="A3" s="609" t="s">
        <v>250</v>
      </c>
      <c r="B3" s="609" t="s">
        <v>250</v>
      </c>
    </row>
    <row r="4">
      <c r="A4" s="610">
        <f>DATEVALUE(D2)</f>
        <v>44157</v>
      </c>
      <c r="B4" s="610">
        <f>DATEVALUE(D2)</f>
        <v>44157</v>
      </c>
      <c r="C4" s="611"/>
      <c r="E4" s="163"/>
    </row>
    <row r="6">
      <c r="A6" s="142" t="str">
        <f>CONCATENATE("Nέα κρούσματα: ",INDIRECT(CONCATENATE("all!C",$E$2))," (+",INDIRECT(CONCATENATE("all!C",$E$2))-INDIRECT(CONCATENATE("all!C",$E$2-1)),")")</f>
        <v>Nέα κρούσματα: 1498 (+-813)</v>
      </c>
      <c r="B6" s="142" t="str">
        <f>CONCATENATE(INDIRECT(CONCATENATE("all!C",$E$2))," νέα κρούσματα (",INDIRECT(CONCATENATE("all!B",E2))," συν)")</f>
        <v>1498 νέα κρούσματα (91609 συν)</v>
      </c>
      <c r="D6" s="612">
        <f>INDIRECT(CONCATENATE("all!C",$E$2))</f>
        <v>1498</v>
      </c>
      <c r="E6" s="142" t="s">
        <v>251</v>
      </c>
      <c r="F6" s="613">
        <f>INDIRECT(CONCATENATE("all!B",E2))</f>
        <v>91609</v>
      </c>
      <c r="G6" s="142" t="s">
        <v>252</v>
      </c>
    </row>
    <row r="7">
      <c r="A7" s="142" t="str">
        <f>CONCATENATE("Διασωληνωμένοι: ",INDIRECT(CONCATENATE("all!H",$E$2))," (+",INDIRECT(CONCATENATE("all!H",$E$2))-INDIRECT(CONCATENATE("all!H",$E$2-1)),")")</f>
        <v>Διασωληνωμένοι: 540 (+18)</v>
      </c>
      <c r="B7" s="142"/>
      <c r="D7" s="613"/>
      <c r="E7" s="614" t="str">
        <f>CONCATENATE(INDIRECT(CONCATENATE("all!H",$E$2))," (+",INDIRECT(CONCATENATE("all!H",$E$2))-INDIRECT(CONCATENATE("all!H",$E$2-1)),")")</f>
        <v>540 (+18)</v>
      </c>
      <c r="F7" s="612"/>
      <c r="G7" s="142"/>
    </row>
    <row r="8">
      <c r="A8" s="142" t="str">
        <f>CONCATENATE("Νέες Απώλειες: ",INDIRECT(CONCATENATE("all!J",$E$2)),"  (συν:",INDIRECT(CONCATENATE("all!I",$E$2)),")")</f>
        <v>Νέες Απώλειες: 103  (συν:1630)</v>
      </c>
      <c r="B8" s="142" t="str">
        <f>CONCATENATE(INDIRECT(CONCATENATE("all!J",$E$2))," απώλειες (",INDIRECT(CONCATENATE("all!I",$E$2))," συν)")</f>
        <v>103 απώλειες (1630 συν)</v>
      </c>
      <c r="D8" s="613">
        <f>INDIRECT(CONCATENATE("all!J",$E$2))</f>
        <v>103</v>
      </c>
      <c r="E8" s="142" t="s">
        <v>253</v>
      </c>
      <c r="F8" s="612">
        <f>INDIRECT(CONCATENATE("all!I",$E$2))</f>
        <v>1630</v>
      </c>
      <c r="G8" s="142" t="s">
        <v>254</v>
      </c>
    </row>
    <row r="9">
      <c r="A9" s="614" t="str">
        <f>CONCATENATE("Θετικά τεστ: ",round(INDIRECT(CONCATENATE("all!M",$E$2)),4)*100,"% (+",round(INDIRECT(CONCATENATE("all!M",$E$2)),4)*100-round(INDIRECT(CONCATENATE("all!M",$E$2-1)),4)*100,")")</f>
        <v>Θετικά τεστ: 11,8% (+1,66)</v>
      </c>
      <c r="B9" s="142" t="str">
        <f>CONCATENATE(INDIRECT(CONCATENATE("all!H",$E$2))," σε ΜΕΘ-διασ/νοι (",INDIRECT(CONCATENATE("all!H",$E$2-1))," χτες)")</f>
        <v>540 σε ΜΕΘ-διασ/νοι (522 χτες)</v>
      </c>
      <c r="D9" s="612">
        <f>INDIRECT(CONCATENATE("all!H",$E$2))</f>
        <v>540</v>
      </c>
      <c r="E9" s="615" t="s">
        <v>255</v>
      </c>
      <c r="F9" s="612">
        <f>INDIRECT(CONCATENATE("all!H",$E$2-1))</f>
        <v>522</v>
      </c>
      <c r="G9" s="142" t="s">
        <v>256</v>
      </c>
    </row>
    <row r="10">
      <c r="A10" s="616" t="str">
        <f>CONCATENATE("Τεστ σήμερα: ",INDIRECT(CONCATENATE("all!L",$E$2)))</f>
        <v>Τεστ σήμερα: 12698</v>
      </c>
      <c r="B10" s="616"/>
      <c r="D10" s="612"/>
      <c r="E10" s="142"/>
      <c r="F10" s="612"/>
      <c r="G10" s="142"/>
      <c r="H10" s="613"/>
      <c r="I10" s="142"/>
    </row>
    <row r="11">
      <c r="A11" s="616"/>
      <c r="B11" s="616" t="str">
        <f>CONCATENATE(INDIRECT(CONCATENATE("all!L",$E$2))," tests -",round(INDIRECT(CONCATENATE("all!M",$E$2)),4)*100,"% θετικά (",INDIRECT(CONCATENATE("all!K",$E$2))," σύνολο)")</f>
        <v>12698 tests -11,8% θετικά (2235923 σύνολο)</v>
      </c>
      <c r="D11" s="613">
        <f>INDIRECT(CONCATENATE("all!l",$E$2))</f>
        <v>12698</v>
      </c>
      <c r="E11" s="142" t="s">
        <v>257</v>
      </c>
      <c r="F11" s="612">
        <f>round(INDIRECT(CONCATENATE("all!m",$E$2)),4)*100</f>
        <v>11.8</v>
      </c>
      <c r="G11" s="142" t="s">
        <v>258</v>
      </c>
      <c r="H11" s="613">
        <f>INDIRECT(CONCATENATE("all!K",$E$2))</f>
        <v>2235923</v>
      </c>
      <c r="I11" s="142" t="s">
        <v>259</v>
      </c>
    </row>
    <row r="12">
      <c r="D12" s="612"/>
      <c r="F12" s="612"/>
    </row>
    <row r="13">
      <c r="A13" s="142" t="str">
        <f t="shared" ref="A13:B13" si="1">CONCATENATE(round(INDIRECT(CONCATENATE("all!Q",$E$2)),0)," Μ.Ο κρουσμάτων (",round(INDIRECT(CONCATENATE("all!Q",$E$2-7)),0)," προγ. εβδομ.)")</f>
        <v>2492 Μ.Ο κρουσμάτων (2502 προγ. εβδομ.)</v>
      </c>
      <c r="B13" s="142" t="str">
        <f t="shared" si="1"/>
        <v>2492 Μ.Ο κρουσμάτων (2502 προγ. εβδομ.)</v>
      </c>
      <c r="D13" s="617">
        <f>round(INDIRECT(CONCATENATE("all!Q",$E$2)),0)</f>
        <v>2492</v>
      </c>
      <c r="E13" s="142" t="s">
        <v>260</v>
      </c>
      <c r="F13" s="617">
        <f>round(INDIRECT(CONCATENATE("all!Q",$E$2-7)),0)</f>
        <v>2502</v>
      </c>
      <c r="G13" s="142" t="s">
        <v>261</v>
      </c>
    </row>
    <row r="14">
      <c r="A14" s="618" t="str">
        <f>concatenate("Σύνολο:",INDIRECT(CONCATENATE("all!B",E2)))</f>
        <v>Σύνολο:91609</v>
      </c>
      <c r="D14" s="612"/>
    </row>
    <row r="15">
      <c r="A15" s="619"/>
      <c r="B15" s="619"/>
      <c r="D15" s="612"/>
      <c r="I15" s="620" t="s">
        <v>262</v>
      </c>
    </row>
    <row r="16">
      <c r="A16" s="621" t="s">
        <v>263</v>
      </c>
      <c r="C16" s="622"/>
      <c r="D16" s="605"/>
    </row>
    <row r="17">
      <c r="A17" s="608" t="str">
        <f>concatenate("Σύνολο: ",INDIRECT(CONCATENATE("all!B",E2)))</f>
        <v>Σύνολο: 91609</v>
      </c>
      <c r="C17" s="605"/>
      <c r="E17" s="623">
        <f>INDIRECT(CONCATENATE("ΜΕΘ/Deaths!U",$F$2))</f>
        <v>74.85714286</v>
      </c>
      <c r="F17" s="624">
        <f>INDIRECT(CONCATENATE("ΜΕΘ/Deaths!U",$F$2-7))</f>
        <v>46</v>
      </c>
    </row>
    <row r="18">
      <c r="C18" s="605"/>
      <c r="E18" s="307">
        <f>INDIRECT(CONCATENATE("ΜΕΘ/Deaths!P",$F$2))</f>
        <v>486.1428571</v>
      </c>
      <c r="F18" s="307">
        <f>INDIRECT(CONCATENATE("ΜΕΘ/Deaths!P",$F$2-7))</f>
        <v>314.7142857</v>
      </c>
    </row>
    <row r="19">
      <c r="C19" s="605"/>
    </row>
    <row r="20">
      <c r="A20" s="9" t="s">
        <v>264</v>
      </c>
      <c r="C20" s="605"/>
      <c r="E20" s="585"/>
      <c r="H20" s="625">
        <f>INDIRECT(CONCATENATE("ΜΕΘ/Deaths!AB",$F$2))</f>
        <v>470</v>
      </c>
    </row>
    <row r="21">
      <c r="A21" s="608" t="str">
        <f>CONCATENATE(D21," ",E21,F21,G21,H21,I21)</f>
        <v>18 Ακόμα σε διασ/ση, 103 απώλειες, 10 εκτός ΜΕΘ </v>
      </c>
      <c r="D21" s="618">
        <f>INDIRECT(CONCATENATE("ΜΕΘ/Deaths!O",$F$2))</f>
        <v>18</v>
      </c>
      <c r="E21" s="4" t="s">
        <v>265</v>
      </c>
      <c r="F21" s="618">
        <f>INDIRECT(CONCATENATE("ΜΕΘ/Deaths!T",$F$2))</f>
        <v>103</v>
      </c>
      <c r="G21" s="4" t="s">
        <v>266</v>
      </c>
      <c r="H21" s="608">
        <f>INDIRECT(CONCATENATE("ΜΕΘ/Deaths!Ab",$F$2))-INDIRECT(CONCATENATE("ΜΕΘ/Deaths!Ab",$F$2-1))</f>
        <v>10</v>
      </c>
      <c r="I21" s="4" t="s">
        <v>267</v>
      </c>
    </row>
    <row r="22" ht="15.75" customHeight="1">
      <c r="A22" s="586" t="str">
        <f>CONCATENATE(D22," ",E22," ",F22)</f>
        <v>Έως  131 νέες διασ/σεις - ΜΕΘ σήμερα</v>
      </c>
      <c r="D22" s="4" t="s">
        <v>268</v>
      </c>
      <c r="E22" s="608">
        <f>INDIRECT(CONCATENATE("ΜΕΘ/Deaths!ad",$F$2))</f>
        <v>131</v>
      </c>
      <c r="F22" s="626" t="s">
        <v>269</v>
      </c>
    </row>
    <row r="23" ht="15.75" customHeight="1">
      <c r="D23" s="4"/>
      <c r="F23" s="605"/>
    </row>
    <row r="24" ht="15.75" customHeight="1">
      <c r="A24" s="586" t="str">
        <f>CONCATENATE("Διασ/νοι: ",D9," σήμερα, ",F9," χτες")</f>
        <v>Διασ/νοι: 540 σήμερα, 522 χτες</v>
      </c>
      <c r="F24" s="605"/>
    </row>
    <row r="25" ht="15.75" customHeight="1">
      <c r="A25" s="586" t="str">
        <f>CONCATENATE(round(D25,0)," ",E25," ",round(F25,0),G25)</f>
        <v>486  o ΜΟ διασ/νων ( 315 προηγ. εβδομ.)</v>
      </c>
      <c r="D25" s="618">
        <f>INDIRECT(CONCATENATE("ΜΕΘ/Deaths!P",$F$2))</f>
        <v>486.1428571</v>
      </c>
      <c r="E25" s="4" t="s">
        <v>270</v>
      </c>
      <c r="F25" s="618">
        <f>INDIRECT(CONCATENATE("ΜΕΘ/Deaths!P",$F$2-7))</f>
        <v>314.7142857</v>
      </c>
      <c r="G25" s="4" t="s">
        <v>271</v>
      </c>
    </row>
    <row r="26" ht="15.75" customHeight="1">
      <c r="A26" s="586" t="str">
        <f>CONCATENATE("Αύξηση: ",round('Σύνολα'!H14*100,0),"%")</f>
        <v>Αύξηση: 54%</v>
      </c>
      <c r="D26" s="4"/>
      <c r="F26" s="605"/>
    </row>
    <row r="27" ht="15.75" customHeight="1">
      <c r="D27" s="4"/>
      <c r="F27" s="605"/>
    </row>
    <row r="28" ht="15.75" customHeight="1">
      <c r="A28" s="586" t="str">
        <f>CONCATENATE("Απώλειες: ",D8," σήμερα")</f>
        <v>Απώλειες: 103 σήμερα</v>
      </c>
      <c r="D28" s="4" t="s">
        <v>12</v>
      </c>
      <c r="F28" s="605"/>
    </row>
    <row r="29" ht="15.75" customHeight="1">
      <c r="A29" s="586" t="str">
        <f>CONCATENATE(round(D29,1)," ",E29," ",round(F29,1),G29)</f>
        <v>74,9  ο ΜΟ Απωλειών ( 46 προηγ. εβδομ)</v>
      </c>
      <c r="D29" s="627">
        <f>INDIRECT(CONCATENATE("ΜΕΘ/Deaths!U",$F$2))</f>
        <v>74.85714286</v>
      </c>
      <c r="E29" s="4" t="s">
        <v>272</v>
      </c>
      <c r="F29" s="624">
        <f>INDIRECT(CONCATENATE("ΜΕΘ/Deaths!U",$F$2-7))</f>
        <v>46</v>
      </c>
      <c r="G29" s="4" t="s">
        <v>273</v>
      </c>
    </row>
    <row r="30" ht="15.75" customHeight="1">
      <c r="A30" s="586" t="str">
        <f>CONCATENATE("Αύξηση: ",round('Σύνολα'!H13*100,0),"%")</f>
        <v>Αύξηση: 63%</v>
      </c>
      <c r="C30" s="605"/>
      <c r="H30" s="628"/>
    </row>
    <row r="31" ht="15.75" customHeight="1">
      <c r="C31" s="605"/>
      <c r="H31" s="629"/>
    </row>
    <row r="32" ht="15.75" customHeight="1">
      <c r="A32" s="630" t="s">
        <v>248</v>
      </c>
      <c r="C32" s="605"/>
      <c r="H32" s="631"/>
    </row>
    <row r="33" ht="15.75" customHeight="1">
      <c r="A33" s="586" t="str">
        <f>CONCATENATE(D11," test σήμερα")</f>
        <v>12698 test σήμερα</v>
      </c>
      <c r="C33" s="4"/>
      <c r="D33" s="608"/>
      <c r="E33" s="605"/>
      <c r="H33" s="629"/>
    </row>
    <row r="34" ht="15.75" customHeight="1">
      <c r="A34" s="586" t="str">
        <f>CONCATENATE(C34," ",round(D34,0))</f>
        <v>ΜΟ test:  20514</v>
      </c>
      <c r="C34" s="4" t="s">
        <v>274</v>
      </c>
      <c r="D34" s="618">
        <f>INDIRECT(CONCATENATE("tests!k",$G$2))</f>
        <v>20514.14286</v>
      </c>
      <c r="E34" s="605"/>
      <c r="H34" s="629"/>
    </row>
    <row r="35" ht="15.75" customHeight="1">
      <c r="D35" s="608"/>
      <c r="E35" s="608"/>
      <c r="H35" s="631"/>
    </row>
    <row r="36" ht="15.75" customHeight="1">
      <c r="A36" s="586" t="str">
        <f>CONCATENATE(round(D36,4)*100,"% Θετικά τέστ σήμερα (ΜΟ εβδομάδας ",round(E36,4)*100,"%)")</f>
        <v>11,8% Θετικά τέστ σήμερα (ΜΟ εβδομάδας 12,15%)</v>
      </c>
      <c r="D36" s="632">
        <f>INDIRECT(CONCATENATE("tests!f",$G$2))</f>
        <v>0.1179713341</v>
      </c>
      <c r="E36" s="632">
        <f>INDIRECT(CONCATENATE("tests!g",$G$2))</f>
        <v>0.1214910967</v>
      </c>
      <c r="H36" s="631"/>
    </row>
    <row r="37" ht="15.75" customHeight="1">
      <c r="A37" s="4"/>
      <c r="C37" s="4"/>
      <c r="H37" s="628"/>
    </row>
    <row r="38" ht="15.75" customHeight="1">
      <c r="A38" s="4" t="s">
        <v>275</v>
      </c>
      <c r="C38" s="4" t="s">
        <v>275</v>
      </c>
      <c r="H38" s="628"/>
    </row>
    <row r="39" ht="15.75" customHeight="1">
      <c r="A39" s="586" t="str">
        <f>CONCATENATE(D39,E39,F39," σύνολο)")</f>
        <v>3105 σήμερα (152464 σύνολο)</v>
      </c>
      <c r="C39" s="605"/>
      <c r="D39" s="618">
        <f>INDIRECT(CONCATENATE("tests!i",$G$2))</f>
        <v>3105</v>
      </c>
      <c r="E39" s="633" t="s">
        <v>276</v>
      </c>
      <c r="F39" s="618">
        <f>INDIRECT(CONCATENATE("tests!h",$G$2))</f>
        <v>152464</v>
      </c>
      <c r="H39" s="628"/>
    </row>
    <row r="40" ht="15.75" customHeight="1">
      <c r="A40" s="608" t="str">
        <f>CONCATENATE("MO rapid test: ",round(INDIRECT(CONCATENATE("tests!j",$G$2)),0))</f>
        <v>MO rapid test: 5721</v>
      </c>
      <c r="C40" s="605"/>
      <c r="H40" s="629"/>
    </row>
    <row r="41" ht="15.75" customHeight="1">
      <c r="A41" s="630"/>
      <c r="C41" s="605"/>
    </row>
    <row r="42" ht="15.75" customHeight="1">
      <c r="A42" s="634" t="s">
        <v>277</v>
      </c>
      <c r="C42" s="605"/>
    </row>
    <row r="43" ht="15.75" customHeight="1">
      <c r="A43" s="635" t="s">
        <v>278</v>
      </c>
      <c r="C43" s="605"/>
    </row>
    <row r="44" ht="15.75" customHeight="1">
      <c r="A44" s="586" t="str">
        <f t="shared" ref="A44:A45" si="2">CONCATENATE(round(B44/100,0)*100,C44)</f>
        <v>35000 Ενεργά, εκ των οποίων</v>
      </c>
      <c r="B44" s="636">
        <f>INDIRECT(CONCATENATE("Έκθεση ΕΟΔΥ!e",$H$2))</f>
        <v>34959</v>
      </c>
      <c r="C44" s="4" t="s">
        <v>279</v>
      </c>
    </row>
    <row r="45" ht="15.75" customHeight="1">
      <c r="A45" s="586" t="str">
        <f t="shared" si="2"/>
        <v>26800 ορφανά</v>
      </c>
      <c r="B45" s="636">
        <f>INDIRECT(CONCATENATE("Έκθεση ΕΟΔΥ!v",$H$2))</f>
        <v>26780</v>
      </c>
      <c r="C45" s="4" t="s">
        <v>280</v>
      </c>
      <c r="H45" s="4" t="s">
        <v>281</v>
      </c>
    </row>
    <row r="46" ht="15.75" customHeight="1">
      <c r="A46" s="586" t="str">
        <f>CONCATENATE(round(B46,3)*100,C46)</f>
        <v>76,6% των ενεργών κρουσμάτων είναι ορφανά</v>
      </c>
      <c r="B46" s="637">
        <f>INDIRECT(CONCATENATE("Έκθεση ΕΟΔΥ!w",$H$2))</f>
        <v>0.7660402185</v>
      </c>
      <c r="C46" s="4" t="s">
        <v>282</v>
      </c>
    </row>
    <row r="47" ht="15.75" customHeight="1">
      <c r="A47" s="4"/>
      <c r="C47" s="605"/>
    </row>
    <row r="48" ht="15.75" customHeight="1">
      <c r="C48" s="605"/>
    </row>
    <row r="49" ht="15.75" customHeight="1">
      <c r="A49" s="638" t="s">
        <v>283</v>
      </c>
      <c r="C49" s="605"/>
    </row>
    <row r="50" ht="15.75" customHeight="1">
      <c r="A50" s="4"/>
      <c r="C50" s="605"/>
    </row>
    <row r="51" ht="15.75" customHeight="1">
      <c r="A51" s="4" t="str">
        <f>CONCATENATE("Κρούσματα: ",D6," σήμερα, ",INDIRECT(CONCATENATE("all!C",$E$2-1))," χτές")</f>
        <v>Κρούσματα: 1498 σήμερα, 2311 χτές</v>
      </c>
      <c r="C51" s="605"/>
      <c r="D51" s="626"/>
    </row>
    <row r="52" ht="15.75" customHeight="1">
      <c r="A52" s="142" t="str">
        <f>CONCATENATE(round(INDIRECT(CONCATENATE("all!Q",$E$2)),0)," Μ.Ο κρουσμάτων, ",round(INDIRECT(CONCATENATE("all!Q",$E$2-7)),0)," προγ. εβδομ.")</f>
        <v>2492 Μ.Ο κρουσμάτων, 2502 προγ. εβδομ.</v>
      </c>
      <c r="C52" s="639"/>
    </row>
    <row r="53" ht="15.75" customHeight="1">
      <c r="A53" s="4" t="str">
        <f>CONCATENATE("Αύξηση: ",round('Σύνολα'!H12*100,0),"%")</f>
        <v>Αύξηση: 0%</v>
      </c>
      <c r="C53" s="605"/>
    </row>
    <row r="54" ht="15.75" customHeight="1">
      <c r="C54" s="605"/>
    </row>
    <row r="55" ht="15.75" customHeight="1">
      <c r="A55" s="586" t="str">
        <f>CONCATENATE("Διασ/νοι: ",D9," σήμερα, ",F9," χτες")</f>
        <v>Διασ/νοι: 540 σήμερα, 522 χτες</v>
      </c>
      <c r="C55" s="605"/>
    </row>
    <row r="56" ht="15.75" customHeight="1">
      <c r="A56" s="586" t="str">
        <f>CONCATENATE(round(D25,0)," ",E25," ",round(F25,0),G25)</f>
        <v>486  o ΜΟ διασ/νων ( 315 προηγ. εβδομ.)</v>
      </c>
      <c r="C56" s="605"/>
    </row>
    <row r="57" ht="15.75" customHeight="1">
      <c r="A57" s="586" t="str">
        <f>CONCATENATE("Αύξηση: ",round('Σύνολα'!H14*100,0),"%")</f>
        <v>Αύξηση: 54%</v>
      </c>
      <c r="C57" s="605"/>
    </row>
    <row r="58" ht="15.75" customHeight="1">
      <c r="C58" s="605"/>
    </row>
    <row r="59" ht="15.75" customHeight="1">
      <c r="A59" s="586" t="str">
        <f>CONCATENATE("Απώλειες: ",D8," σήμερα")</f>
        <v>Απώλειες: 103 σήμερα</v>
      </c>
      <c r="C59" s="605"/>
    </row>
    <row r="60" ht="15.75" customHeight="1">
      <c r="A60" s="586" t="str">
        <f>CONCATENATE(round(D29,1)," ",E29," ",round(F29,1),G29)</f>
        <v>74,9  ο ΜΟ Απωλειών ( 46 προηγ. εβδομ)</v>
      </c>
      <c r="C60" s="605"/>
    </row>
    <row r="61" ht="15.75" customHeight="1">
      <c r="A61" s="608" t="str">
        <f>CONCATENATE("Αύξηση: ",round('Σύνολα'!H13*100,0),"%")</f>
        <v>Αύξηση: 63%</v>
      </c>
      <c r="C61" s="605"/>
    </row>
    <row r="62" ht="15.75" customHeight="1">
      <c r="C62" s="605"/>
    </row>
    <row r="63" ht="15.75" customHeight="1">
      <c r="A63" s="4" t="s">
        <v>284</v>
      </c>
      <c r="C63" s="605"/>
    </row>
    <row r="64" ht="15.75" customHeight="1">
      <c r="A64" s="4"/>
      <c r="C64" s="605"/>
    </row>
    <row r="65" ht="15.75" customHeight="1">
      <c r="A65" s="4" t="s">
        <v>285</v>
      </c>
      <c r="C65" s="605"/>
    </row>
    <row r="66" ht="15.75" customHeight="1">
      <c r="A66" s="4"/>
      <c r="C66" s="605"/>
    </row>
    <row r="67" ht="15.75" customHeight="1">
      <c r="C67" s="605"/>
    </row>
    <row r="68" ht="15.75" customHeight="1">
      <c r="C68" s="605"/>
    </row>
    <row r="69" ht="15.75" customHeight="1">
      <c r="C69" s="605"/>
    </row>
    <row r="70" ht="15.75" customHeight="1">
      <c r="C70" s="605"/>
    </row>
    <row r="71" ht="15.75" customHeight="1">
      <c r="C71" s="605"/>
    </row>
    <row r="72" ht="15.75" customHeight="1">
      <c r="C72" s="605"/>
    </row>
    <row r="73" ht="15.75" customHeight="1">
      <c r="C73" s="605"/>
    </row>
    <row r="74" ht="15.75" customHeight="1">
      <c r="C74" s="605"/>
    </row>
    <row r="75" ht="15.75" customHeight="1">
      <c r="C75" s="605"/>
    </row>
    <row r="76" ht="15.75" customHeight="1">
      <c r="C76" s="605"/>
    </row>
    <row r="77" ht="15.75" customHeight="1">
      <c r="C77" s="605"/>
    </row>
    <row r="78" ht="15.75" customHeight="1">
      <c r="C78" s="605"/>
    </row>
    <row r="79" ht="15.75" customHeight="1">
      <c r="C79" s="605"/>
    </row>
    <row r="80" ht="15.75" customHeight="1">
      <c r="C80" s="605"/>
    </row>
    <row r="81" ht="15.75" customHeight="1">
      <c r="C81" s="605"/>
    </row>
    <row r="82" ht="15.75" customHeight="1">
      <c r="C82" s="605"/>
    </row>
    <row r="83" ht="15.75" customHeight="1">
      <c r="C83" s="605"/>
    </row>
    <row r="84" ht="15.75" customHeight="1">
      <c r="C84" s="605"/>
    </row>
    <row r="85" ht="15.75" customHeight="1">
      <c r="C85" s="605"/>
    </row>
    <row r="86" ht="15.75" customHeight="1">
      <c r="C86" s="605"/>
    </row>
    <row r="87" ht="15.75" customHeight="1">
      <c r="C87" s="605"/>
    </row>
    <row r="88" ht="15.75" customHeight="1">
      <c r="C88" s="605"/>
    </row>
    <row r="89" ht="15.75" customHeight="1">
      <c r="C89" s="605"/>
    </row>
    <row r="90" ht="15.75" customHeight="1">
      <c r="C90" s="605"/>
    </row>
    <row r="91" ht="15.75" customHeight="1">
      <c r="C91" s="605"/>
    </row>
    <row r="92" ht="15.75" customHeight="1">
      <c r="C92" s="605"/>
    </row>
    <row r="93" ht="15.75" customHeight="1">
      <c r="C93" s="605"/>
    </row>
    <row r="94" ht="15.75" customHeight="1">
      <c r="C94" s="605"/>
    </row>
    <row r="95" ht="15.75" customHeight="1">
      <c r="C95" s="605"/>
    </row>
    <row r="96" ht="15.75" customHeight="1">
      <c r="C96" s="605"/>
    </row>
    <row r="97" ht="15.75" customHeight="1">
      <c r="C97" s="605"/>
    </row>
    <row r="98" ht="15.75" customHeight="1">
      <c r="C98" s="605"/>
    </row>
    <row r="99" ht="15.75" customHeight="1">
      <c r="C99" s="605"/>
    </row>
    <row r="100" ht="15.75" customHeight="1">
      <c r="C100" s="605"/>
    </row>
    <row r="101" ht="15.75" customHeight="1">
      <c r="C101" s="605"/>
    </row>
    <row r="102" ht="15.75" customHeight="1">
      <c r="C102" s="605"/>
    </row>
    <row r="103" ht="15.75" customHeight="1">
      <c r="C103" s="605"/>
    </row>
    <row r="104" ht="15.75" customHeight="1">
      <c r="C104" s="605"/>
    </row>
    <row r="105" ht="15.75" customHeight="1">
      <c r="C105" s="605"/>
    </row>
    <row r="106" ht="15.75" customHeight="1">
      <c r="C106" s="605"/>
    </row>
    <row r="107" ht="15.75" customHeight="1">
      <c r="C107" s="605"/>
    </row>
    <row r="108" ht="15.75" customHeight="1">
      <c r="C108" s="605"/>
    </row>
    <row r="109" ht="15.75" customHeight="1">
      <c r="C109" s="605"/>
    </row>
    <row r="110" ht="15.75" customHeight="1">
      <c r="C110" s="605"/>
    </row>
    <row r="111" ht="15.75" customHeight="1">
      <c r="C111" s="605"/>
    </row>
    <row r="112" ht="15.75" customHeight="1">
      <c r="C112" s="605"/>
    </row>
    <row r="113" ht="15.75" customHeight="1">
      <c r="C113" s="605"/>
    </row>
    <row r="114" ht="15.75" customHeight="1">
      <c r="C114" s="605"/>
    </row>
    <row r="115" ht="15.75" customHeight="1">
      <c r="C115" s="605"/>
    </row>
    <row r="116" ht="15.75" customHeight="1">
      <c r="C116" s="605"/>
    </row>
    <row r="117" ht="15.75" customHeight="1">
      <c r="C117" s="605"/>
    </row>
    <row r="118" ht="15.75" customHeight="1">
      <c r="C118" s="605"/>
    </row>
    <row r="119" ht="15.75" customHeight="1">
      <c r="C119" s="605"/>
    </row>
    <row r="120" ht="15.75" customHeight="1">
      <c r="C120" s="605"/>
    </row>
    <row r="121" ht="15.75" customHeight="1">
      <c r="C121" s="605"/>
    </row>
    <row r="122" ht="15.75" customHeight="1">
      <c r="C122" s="605"/>
    </row>
    <row r="123" ht="15.75" customHeight="1">
      <c r="C123" s="605"/>
    </row>
    <row r="124" ht="15.75" customHeight="1">
      <c r="C124" s="605"/>
    </row>
    <row r="125" ht="15.75" customHeight="1">
      <c r="C125" s="605"/>
    </row>
    <row r="126" ht="15.75" customHeight="1">
      <c r="C126" s="605"/>
    </row>
    <row r="127" ht="15.75" customHeight="1">
      <c r="C127" s="605"/>
    </row>
    <row r="128" ht="15.75" customHeight="1">
      <c r="C128" s="605"/>
    </row>
    <row r="129" ht="15.75" customHeight="1">
      <c r="C129" s="605"/>
    </row>
    <row r="130" ht="15.75" customHeight="1">
      <c r="C130" s="605"/>
    </row>
    <row r="131" ht="15.75" customHeight="1">
      <c r="C131" s="605"/>
    </row>
    <row r="132" ht="15.75" customHeight="1">
      <c r="C132" s="605"/>
    </row>
    <row r="133" ht="15.75" customHeight="1">
      <c r="C133" s="605"/>
    </row>
    <row r="134" ht="15.75" customHeight="1">
      <c r="C134" s="605"/>
    </row>
    <row r="135" ht="15.75" customHeight="1">
      <c r="C135" s="605"/>
    </row>
    <row r="136" ht="15.75" customHeight="1">
      <c r="C136" s="605"/>
    </row>
    <row r="137" ht="15.75" customHeight="1">
      <c r="C137" s="605"/>
    </row>
    <row r="138" ht="15.75" customHeight="1">
      <c r="C138" s="605"/>
    </row>
    <row r="139" ht="15.75" customHeight="1">
      <c r="C139" s="605"/>
    </row>
    <row r="140" ht="15.75" customHeight="1">
      <c r="C140" s="605"/>
    </row>
    <row r="141" ht="15.75" customHeight="1">
      <c r="C141" s="605"/>
    </row>
    <row r="142" ht="15.75" customHeight="1">
      <c r="C142" s="605"/>
    </row>
    <row r="143" ht="15.75" customHeight="1">
      <c r="C143" s="605"/>
    </row>
    <row r="144" ht="15.75" customHeight="1">
      <c r="C144" s="605"/>
    </row>
    <row r="145" ht="15.75" customHeight="1">
      <c r="C145" s="605"/>
    </row>
    <row r="146" ht="15.75" customHeight="1">
      <c r="C146" s="605"/>
    </row>
    <row r="147" ht="15.75" customHeight="1">
      <c r="C147" s="605"/>
    </row>
    <row r="148" ht="15.75" customHeight="1">
      <c r="C148" s="605"/>
    </row>
    <row r="149" ht="15.75" customHeight="1">
      <c r="C149" s="605"/>
    </row>
    <row r="150" ht="15.75" customHeight="1">
      <c r="C150" s="605"/>
    </row>
    <row r="151" ht="15.75" customHeight="1">
      <c r="C151" s="605"/>
    </row>
    <row r="152" ht="15.75" customHeight="1">
      <c r="C152" s="605"/>
    </row>
    <row r="153" ht="15.75" customHeight="1">
      <c r="C153" s="605"/>
    </row>
    <row r="154" ht="15.75" customHeight="1">
      <c r="C154" s="605"/>
    </row>
    <row r="155" ht="15.75" customHeight="1">
      <c r="C155" s="605"/>
    </row>
    <row r="156" ht="15.75" customHeight="1">
      <c r="C156" s="605"/>
    </row>
    <row r="157" ht="15.75" customHeight="1">
      <c r="C157" s="605"/>
    </row>
    <row r="158" ht="15.75" customHeight="1">
      <c r="C158" s="605"/>
    </row>
    <row r="159" ht="15.75" customHeight="1">
      <c r="C159" s="605"/>
    </row>
    <row r="160" ht="15.75" customHeight="1">
      <c r="C160" s="605"/>
    </row>
    <row r="161" ht="15.75" customHeight="1">
      <c r="C161" s="605"/>
    </row>
    <row r="162" ht="15.75" customHeight="1">
      <c r="C162" s="605"/>
    </row>
    <row r="163" ht="15.75" customHeight="1">
      <c r="C163" s="605"/>
    </row>
    <row r="164" ht="15.75" customHeight="1">
      <c r="C164" s="605"/>
    </row>
    <row r="165" ht="15.75" customHeight="1">
      <c r="C165" s="605"/>
    </row>
    <row r="166" ht="15.75" customHeight="1">
      <c r="C166" s="605"/>
    </row>
    <row r="167" ht="15.75" customHeight="1">
      <c r="C167" s="605"/>
    </row>
    <row r="168" ht="15.75" customHeight="1">
      <c r="C168" s="605"/>
    </row>
    <row r="169" ht="15.75" customHeight="1">
      <c r="C169" s="605"/>
    </row>
    <row r="170" ht="15.75" customHeight="1">
      <c r="C170" s="605"/>
    </row>
    <row r="171" ht="15.75" customHeight="1">
      <c r="C171" s="605"/>
    </row>
    <row r="172" ht="15.75" customHeight="1">
      <c r="C172" s="605"/>
    </row>
    <row r="173" ht="15.75" customHeight="1">
      <c r="C173" s="605"/>
    </row>
    <row r="174" ht="15.75" customHeight="1">
      <c r="C174" s="605"/>
    </row>
    <row r="175" ht="15.75" customHeight="1">
      <c r="C175" s="605"/>
    </row>
    <row r="176" ht="15.75" customHeight="1">
      <c r="C176" s="605"/>
    </row>
    <row r="177" ht="15.75" customHeight="1">
      <c r="C177" s="605"/>
    </row>
    <row r="178" ht="15.75" customHeight="1">
      <c r="C178" s="605"/>
    </row>
    <row r="179" ht="15.75" customHeight="1">
      <c r="C179" s="605"/>
    </row>
    <row r="180" ht="15.75" customHeight="1">
      <c r="C180" s="605"/>
    </row>
    <row r="181" ht="15.75" customHeight="1">
      <c r="C181" s="605"/>
    </row>
    <row r="182" ht="15.75" customHeight="1">
      <c r="C182" s="605"/>
    </row>
    <row r="183" ht="15.75" customHeight="1">
      <c r="C183" s="605"/>
    </row>
    <row r="184" ht="15.75" customHeight="1">
      <c r="C184" s="605"/>
    </row>
    <row r="185" ht="15.75" customHeight="1">
      <c r="C185" s="605"/>
    </row>
    <row r="186" ht="15.75" customHeight="1">
      <c r="C186" s="605"/>
    </row>
    <row r="187" ht="15.75" customHeight="1">
      <c r="C187" s="605"/>
    </row>
    <row r="188" ht="15.75" customHeight="1">
      <c r="C188" s="605"/>
    </row>
    <row r="189" ht="15.75" customHeight="1">
      <c r="C189" s="605"/>
    </row>
    <row r="190" ht="15.75" customHeight="1">
      <c r="C190" s="605"/>
    </row>
    <row r="191" ht="15.75" customHeight="1">
      <c r="C191" s="605"/>
    </row>
    <row r="192" ht="15.75" customHeight="1">
      <c r="C192" s="605"/>
    </row>
    <row r="193" ht="15.75" customHeight="1">
      <c r="C193" s="605"/>
    </row>
    <row r="194" ht="15.75" customHeight="1">
      <c r="C194" s="605"/>
    </row>
    <row r="195" ht="15.75" customHeight="1">
      <c r="C195" s="605"/>
    </row>
    <row r="196" ht="15.75" customHeight="1">
      <c r="C196" s="605"/>
    </row>
    <row r="197" ht="15.75" customHeight="1">
      <c r="C197" s="605"/>
    </row>
    <row r="198" ht="15.75" customHeight="1">
      <c r="C198" s="605"/>
    </row>
    <row r="199" ht="15.75" customHeight="1">
      <c r="C199" s="605"/>
    </row>
    <row r="200" ht="15.75" customHeight="1">
      <c r="C200" s="605"/>
    </row>
    <row r="201" ht="15.75" customHeight="1">
      <c r="C201" s="605"/>
    </row>
    <row r="202" ht="15.75" customHeight="1">
      <c r="C202" s="605"/>
    </row>
    <row r="203" ht="15.75" customHeight="1">
      <c r="C203" s="605"/>
    </row>
    <row r="204" ht="15.75" customHeight="1">
      <c r="C204" s="605"/>
    </row>
    <row r="205" ht="15.75" customHeight="1">
      <c r="C205" s="605"/>
    </row>
    <row r="206" ht="15.75" customHeight="1">
      <c r="C206" s="605"/>
    </row>
    <row r="207" ht="15.75" customHeight="1">
      <c r="C207" s="605"/>
    </row>
    <row r="208" ht="15.75" customHeight="1">
      <c r="C208" s="605"/>
    </row>
    <row r="209" ht="15.75" customHeight="1">
      <c r="C209" s="605"/>
    </row>
    <row r="210" ht="15.75" customHeight="1">
      <c r="C210" s="605"/>
    </row>
    <row r="211" ht="15.75" customHeight="1">
      <c r="C211" s="605"/>
    </row>
    <row r="212" ht="15.75" customHeight="1">
      <c r="C212" s="605"/>
    </row>
    <row r="213" ht="15.75" customHeight="1">
      <c r="C213" s="605"/>
    </row>
    <row r="214" ht="15.75" customHeight="1">
      <c r="C214" s="605"/>
    </row>
    <row r="215" ht="15.75" customHeight="1">
      <c r="C215" s="605"/>
    </row>
    <row r="216" ht="15.75" customHeight="1">
      <c r="C216" s="605"/>
    </row>
    <row r="217" ht="15.75" customHeight="1">
      <c r="C217" s="605"/>
    </row>
    <row r="218" ht="15.75" customHeight="1">
      <c r="C218" s="605"/>
    </row>
    <row r="219" ht="15.75" customHeight="1">
      <c r="C219" s="605"/>
    </row>
    <row r="220" ht="15.75" customHeight="1">
      <c r="C220" s="605"/>
    </row>
    <row r="221" ht="15.75" customHeight="1">
      <c r="C221" s="605"/>
    </row>
    <row r="222" ht="15.75" customHeight="1">
      <c r="C222" s="605"/>
    </row>
    <row r="223" ht="15.75" customHeight="1">
      <c r="C223" s="605"/>
    </row>
    <row r="224" ht="15.75" customHeight="1">
      <c r="C224" s="605"/>
    </row>
    <row r="225" ht="15.75" customHeight="1">
      <c r="C225" s="605"/>
    </row>
    <row r="226" ht="15.75" customHeight="1">
      <c r="C226" s="605"/>
    </row>
    <row r="227" ht="15.75" customHeight="1">
      <c r="C227" s="605"/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conditionalFormatting sqref="E20">
    <cfRule type="notContainsBlanks" dxfId="1" priority="1">
      <formula>LEN(TRIM(E20))&gt;0</formula>
    </cfRule>
  </conditionalFormatting>
  <hyperlinks>
    <hyperlink r:id="rId1" ref="A3"/>
    <hyperlink r:id="rId2" ref="B3"/>
    <hyperlink r:id="rId3" ref="I15"/>
    <hyperlink r:id="rId4" ref="A16"/>
  </hyperlinks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30.63"/>
  </cols>
  <sheetData>
    <row r="1">
      <c r="A1" s="4" t="s">
        <v>286</v>
      </c>
      <c r="C1" s="2"/>
      <c r="D1" s="2"/>
      <c r="E1" s="2"/>
    </row>
    <row r="2">
      <c r="A2" s="640"/>
      <c r="B2" s="640"/>
      <c r="C2" s="641" t="s">
        <v>248</v>
      </c>
      <c r="D2" s="641" t="s">
        <v>287</v>
      </c>
      <c r="E2" s="641" t="s">
        <v>288</v>
      </c>
    </row>
    <row r="3">
      <c r="A3" s="642">
        <v>44126.0</v>
      </c>
      <c r="B3" s="643" t="s">
        <v>289</v>
      </c>
      <c r="C3" s="641">
        <v>228.0</v>
      </c>
      <c r="D3" s="641">
        <v>5.0</v>
      </c>
      <c r="E3" s="644">
        <f t="shared" ref="E3:E8" si="1">D3/C3</f>
        <v>0.02192982456</v>
      </c>
    </row>
    <row r="4">
      <c r="A4" s="642">
        <v>44127.0</v>
      </c>
      <c r="B4" s="643" t="s">
        <v>290</v>
      </c>
      <c r="C4" s="641">
        <v>118.0</v>
      </c>
      <c r="D4" s="641">
        <v>0.0</v>
      </c>
      <c r="E4" s="644">
        <f t="shared" si="1"/>
        <v>0</v>
      </c>
    </row>
    <row r="5">
      <c r="A5" s="642">
        <v>44127.0</v>
      </c>
      <c r="B5" s="643" t="s">
        <v>291</v>
      </c>
      <c r="C5" s="641">
        <v>67.0</v>
      </c>
      <c r="D5" s="641">
        <v>0.0</v>
      </c>
      <c r="E5" s="644">
        <f t="shared" si="1"/>
        <v>0</v>
      </c>
    </row>
    <row r="6">
      <c r="A6" s="642">
        <v>44128.0</v>
      </c>
      <c r="B6" s="643" t="s">
        <v>292</v>
      </c>
      <c r="C6" s="641">
        <v>52.0</v>
      </c>
      <c r="D6" s="641">
        <v>2.0</v>
      </c>
      <c r="E6" s="644">
        <f t="shared" si="1"/>
        <v>0.03846153846</v>
      </c>
    </row>
    <row r="7">
      <c r="A7" s="642">
        <v>44128.0</v>
      </c>
      <c r="B7" s="643" t="s">
        <v>293</v>
      </c>
      <c r="C7" s="641">
        <v>82.0</v>
      </c>
      <c r="D7" s="641">
        <v>0.0</v>
      </c>
      <c r="E7" s="644">
        <f t="shared" si="1"/>
        <v>0</v>
      </c>
    </row>
    <row r="8">
      <c r="A8" s="642">
        <v>44128.0</v>
      </c>
      <c r="B8" s="643" t="s">
        <v>289</v>
      </c>
      <c r="C8" s="641">
        <v>195.0</v>
      </c>
      <c r="D8" s="641">
        <v>3.0</v>
      </c>
      <c r="E8" s="644">
        <f t="shared" si="1"/>
        <v>0.01538461538</v>
      </c>
    </row>
    <row r="9">
      <c r="A9" s="640"/>
      <c r="B9" s="640"/>
      <c r="C9" s="645"/>
      <c r="D9" s="645"/>
      <c r="E9" s="644"/>
    </row>
    <row r="10">
      <c r="A10" s="642">
        <v>44128.0</v>
      </c>
      <c r="B10" s="643" t="s">
        <v>294</v>
      </c>
      <c r="C10" s="641">
        <v>276.0</v>
      </c>
      <c r="D10" s="641">
        <v>24.0</v>
      </c>
      <c r="E10" s="644">
        <f t="shared" ref="E10:E13" si="2">D10/C10</f>
        <v>0.08695652174</v>
      </c>
    </row>
    <row r="11">
      <c r="A11" s="642">
        <v>44128.0</v>
      </c>
      <c r="B11" s="643" t="s">
        <v>295</v>
      </c>
      <c r="C11" s="641">
        <v>71.0</v>
      </c>
      <c r="D11" s="641">
        <v>0.0</v>
      </c>
      <c r="E11" s="644">
        <f t="shared" si="2"/>
        <v>0</v>
      </c>
    </row>
    <row r="12">
      <c r="A12" s="642">
        <v>44128.0</v>
      </c>
      <c r="B12" s="643" t="s">
        <v>296</v>
      </c>
      <c r="C12" s="641">
        <v>511.0</v>
      </c>
      <c r="D12" s="641">
        <v>12.0</v>
      </c>
      <c r="E12" s="644">
        <f t="shared" si="2"/>
        <v>0.02348336595</v>
      </c>
    </row>
    <row r="13">
      <c r="A13" s="642">
        <v>44128.0</v>
      </c>
      <c r="B13" s="643" t="s">
        <v>297</v>
      </c>
      <c r="C13" s="641">
        <v>149.0</v>
      </c>
      <c r="D13" s="641">
        <v>0.0</v>
      </c>
      <c r="E13" s="644">
        <f t="shared" si="2"/>
        <v>0</v>
      </c>
    </row>
    <row r="14">
      <c r="A14" s="640"/>
      <c r="B14" s="640"/>
      <c r="C14" s="645"/>
      <c r="D14" s="645"/>
      <c r="E14" s="644"/>
    </row>
    <row r="15">
      <c r="A15" s="642">
        <v>44128.0</v>
      </c>
      <c r="B15" s="643" t="s">
        <v>298</v>
      </c>
      <c r="C15" s="641">
        <v>726.0</v>
      </c>
      <c r="D15" s="641">
        <v>12.0</v>
      </c>
      <c r="E15" s="644">
        <f t="shared" ref="E15:E17" si="3">D15/C15</f>
        <v>0.01652892562</v>
      </c>
    </row>
    <row r="16">
      <c r="A16" s="642">
        <v>44128.0</v>
      </c>
      <c r="B16" s="643" t="s">
        <v>299</v>
      </c>
      <c r="C16" s="641">
        <v>306.0</v>
      </c>
      <c r="D16" s="641">
        <v>47.0</v>
      </c>
      <c r="E16" s="644">
        <f t="shared" si="3"/>
        <v>0.1535947712</v>
      </c>
    </row>
    <row r="17">
      <c r="A17" s="642">
        <v>44129.0</v>
      </c>
      <c r="B17" s="643" t="s">
        <v>298</v>
      </c>
      <c r="C17" s="641">
        <v>658.0</v>
      </c>
      <c r="D17" s="641">
        <v>15.0</v>
      </c>
      <c r="E17" s="644">
        <f t="shared" si="3"/>
        <v>0.02279635258</v>
      </c>
    </row>
    <row r="18">
      <c r="C18" s="2"/>
      <c r="D18" s="2"/>
      <c r="E18" s="2"/>
    </row>
    <row r="19">
      <c r="A19" s="646">
        <v>44130.0</v>
      </c>
      <c r="B19" s="4" t="s">
        <v>300</v>
      </c>
      <c r="C19" s="21">
        <v>989.0</v>
      </c>
      <c r="D19" s="21">
        <v>31.0</v>
      </c>
      <c r="E19" s="644">
        <f>D19/C19</f>
        <v>0.03134479272</v>
      </c>
    </row>
    <row r="20">
      <c r="C20" s="2"/>
      <c r="D20" s="2"/>
      <c r="E20" s="2"/>
    </row>
    <row r="21">
      <c r="C21" s="2"/>
      <c r="D21" s="2"/>
      <c r="E21" s="2"/>
    </row>
    <row r="22">
      <c r="C22" s="2"/>
      <c r="D22" s="2"/>
      <c r="E22" s="2"/>
    </row>
    <row r="23">
      <c r="C23" s="2"/>
      <c r="D23" s="2"/>
      <c r="E23" s="2"/>
    </row>
    <row r="24">
      <c r="C24" s="2"/>
      <c r="D24" s="2"/>
      <c r="E24" s="2"/>
    </row>
    <row r="25">
      <c r="C25" s="2"/>
      <c r="D25" s="2"/>
      <c r="E25" s="2"/>
    </row>
    <row r="26">
      <c r="C26" s="2"/>
      <c r="D26" s="2"/>
      <c r="E26" s="2"/>
    </row>
    <row r="27">
      <c r="C27" s="2"/>
      <c r="D27" s="2"/>
      <c r="E27" s="2"/>
    </row>
    <row r="28">
      <c r="C28" s="2"/>
      <c r="D28" s="2"/>
      <c r="E28" s="2"/>
    </row>
    <row r="29">
      <c r="C29" s="2"/>
      <c r="D29" s="2"/>
      <c r="E29" s="2"/>
    </row>
    <row r="30">
      <c r="C30" s="2"/>
      <c r="D30" s="2"/>
      <c r="E30" s="2"/>
    </row>
    <row r="31">
      <c r="C31" s="2"/>
      <c r="D31" s="2"/>
      <c r="E31" s="2"/>
    </row>
    <row r="32">
      <c r="C32" s="2"/>
      <c r="D32" s="2"/>
      <c r="E32" s="2"/>
    </row>
    <row r="33">
      <c r="C33" s="2"/>
      <c r="D33" s="2"/>
      <c r="E33" s="2"/>
    </row>
    <row r="34">
      <c r="C34" s="2"/>
      <c r="D34" s="2"/>
      <c r="E34" s="2"/>
    </row>
    <row r="35">
      <c r="C35" s="2"/>
      <c r="D35" s="2"/>
      <c r="E35" s="2"/>
    </row>
    <row r="36">
      <c r="C36" s="2"/>
      <c r="D36" s="2"/>
      <c r="E36" s="2"/>
    </row>
    <row r="37">
      <c r="C37" s="2"/>
      <c r="D37" s="2"/>
      <c r="E37" s="2"/>
    </row>
    <row r="38">
      <c r="C38" s="2"/>
      <c r="D38" s="2"/>
      <c r="E38" s="2"/>
    </row>
    <row r="39">
      <c r="C39" s="2"/>
      <c r="D39" s="2"/>
      <c r="E39" s="2"/>
    </row>
    <row r="40">
      <c r="C40" s="2"/>
      <c r="D40" s="2"/>
      <c r="E40" s="2"/>
    </row>
    <row r="41">
      <c r="C41" s="2"/>
      <c r="D41" s="2"/>
      <c r="E41" s="2"/>
    </row>
    <row r="42">
      <c r="C42" s="2"/>
      <c r="D42" s="2"/>
      <c r="E42" s="2"/>
    </row>
    <row r="43">
      <c r="C43" s="2"/>
      <c r="D43" s="2"/>
      <c r="E43" s="2"/>
    </row>
    <row r="44">
      <c r="C44" s="2"/>
      <c r="D44" s="2"/>
      <c r="E44" s="2"/>
    </row>
    <row r="45">
      <c r="C45" s="2"/>
      <c r="D45" s="2"/>
      <c r="E45" s="2"/>
    </row>
    <row r="46">
      <c r="C46" s="2"/>
      <c r="D46" s="2"/>
      <c r="E46" s="2"/>
    </row>
    <row r="47">
      <c r="C47" s="2"/>
      <c r="D47" s="2"/>
      <c r="E47" s="2"/>
    </row>
    <row r="48">
      <c r="C48" s="2"/>
      <c r="D48" s="2"/>
      <c r="E48" s="2"/>
    </row>
    <row r="49">
      <c r="C49" s="2"/>
      <c r="D49" s="2"/>
      <c r="E49" s="2"/>
    </row>
    <row r="50">
      <c r="C50" s="2"/>
      <c r="D50" s="2"/>
      <c r="E50" s="2"/>
    </row>
    <row r="51">
      <c r="C51" s="2"/>
      <c r="D51" s="2"/>
      <c r="E51" s="2"/>
    </row>
    <row r="52">
      <c r="C52" s="2"/>
      <c r="D52" s="2"/>
      <c r="E52" s="2"/>
    </row>
    <row r="53">
      <c r="C53" s="2"/>
      <c r="D53" s="2"/>
      <c r="E53" s="2"/>
    </row>
    <row r="54">
      <c r="C54" s="2"/>
      <c r="D54" s="2"/>
      <c r="E54" s="2"/>
    </row>
    <row r="55">
      <c r="C55" s="2"/>
      <c r="D55" s="2"/>
      <c r="E55" s="2"/>
    </row>
    <row r="56">
      <c r="C56" s="2"/>
      <c r="D56" s="2"/>
      <c r="E56" s="2"/>
    </row>
    <row r="57">
      <c r="C57" s="2"/>
      <c r="D57" s="2"/>
      <c r="E57" s="2"/>
    </row>
    <row r="58">
      <c r="C58" s="2"/>
      <c r="D58" s="2"/>
      <c r="E58" s="2"/>
    </row>
    <row r="59">
      <c r="C59" s="2"/>
      <c r="D59" s="2"/>
      <c r="E59" s="2"/>
    </row>
    <row r="60">
      <c r="C60" s="2"/>
      <c r="D60" s="2"/>
      <c r="E60" s="2"/>
    </row>
    <row r="61">
      <c r="C61" s="2"/>
      <c r="D61" s="2"/>
      <c r="E61" s="2"/>
    </row>
    <row r="62">
      <c r="C62" s="2"/>
      <c r="D62" s="2"/>
      <c r="E62" s="2"/>
    </row>
    <row r="63">
      <c r="C63" s="2"/>
      <c r="D63" s="2"/>
      <c r="E63" s="2"/>
    </row>
    <row r="64">
      <c r="C64" s="2"/>
      <c r="D64" s="2"/>
      <c r="E64" s="2"/>
    </row>
    <row r="65">
      <c r="C65" s="2"/>
      <c r="D65" s="2"/>
      <c r="E65" s="2"/>
    </row>
    <row r="66">
      <c r="C66" s="2"/>
      <c r="D66" s="2"/>
      <c r="E66" s="2"/>
    </row>
    <row r="67">
      <c r="C67" s="2"/>
      <c r="D67" s="2"/>
      <c r="E67" s="2"/>
    </row>
    <row r="68">
      <c r="C68" s="2"/>
      <c r="D68" s="2"/>
      <c r="E68" s="2"/>
    </row>
    <row r="69">
      <c r="C69" s="2"/>
      <c r="D69" s="2"/>
      <c r="E69" s="2"/>
    </row>
    <row r="70">
      <c r="C70" s="2"/>
      <c r="D70" s="2"/>
      <c r="E70" s="2"/>
    </row>
    <row r="71">
      <c r="C71" s="2"/>
      <c r="D71" s="2"/>
      <c r="E71" s="2"/>
    </row>
    <row r="72">
      <c r="C72" s="2"/>
      <c r="D72" s="2"/>
      <c r="E72" s="2"/>
    </row>
    <row r="73">
      <c r="C73" s="2"/>
      <c r="D73" s="2"/>
      <c r="E73" s="2"/>
    </row>
    <row r="74">
      <c r="C74" s="2"/>
      <c r="D74" s="2"/>
      <c r="E74" s="2"/>
    </row>
    <row r="75">
      <c r="C75" s="2"/>
      <c r="D75" s="2"/>
      <c r="E75" s="2"/>
    </row>
    <row r="76">
      <c r="C76" s="2"/>
      <c r="D76" s="2"/>
      <c r="E76" s="2"/>
    </row>
    <row r="77">
      <c r="C77" s="2"/>
      <c r="D77" s="2"/>
      <c r="E77" s="2"/>
    </row>
    <row r="78">
      <c r="C78" s="2"/>
      <c r="D78" s="2"/>
      <c r="E78" s="2"/>
    </row>
    <row r="79">
      <c r="C79" s="2"/>
      <c r="D79" s="2"/>
      <c r="E79" s="2"/>
    </row>
    <row r="80">
      <c r="C80" s="2"/>
      <c r="D80" s="2"/>
      <c r="E80" s="2"/>
    </row>
    <row r="81">
      <c r="C81" s="2"/>
      <c r="D81" s="2"/>
      <c r="E81" s="2"/>
    </row>
    <row r="82">
      <c r="C82" s="2"/>
      <c r="D82" s="2"/>
      <c r="E82" s="2"/>
    </row>
    <row r="83">
      <c r="C83" s="2"/>
      <c r="D83" s="2"/>
      <c r="E83" s="2"/>
    </row>
    <row r="84">
      <c r="C84" s="2"/>
      <c r="D84" s="2"/>
      <c r="E84" s="2"/>
    </row>
    <row r="85">
      <c r="C85" s="2"/>
      <c r="D85" s="2"/>
      <c r="E85" s="2"/>
    </row>
    <row r="86">
      <c r="C86" s="2"/>
      <c r="D86" s="2"/>
      <c r="E86" s="2"/>
    </row>
    <row r="87">
      <c r="C87" s="2"/>
      <c r="D87" s="2"/>
      <c r="E87" s="2"/>
    </row>
    <row r="88">
      <c r="C88" s="2"/>
      <c r="D88" s="2"/>
      <c r="E88" s="2"/>
    </row>
    <row r="89">
      <c r="C89" s="2"/>
      <c r="D89" s="2"/>
      <c r="E89" s="2"/>
    </row>
    <row r="90">
      <c r="C90" s="2"/>
      <c r="D90" s="2"/>
      <c r="E90" s="2"/>
    </row>
    <row r="91">
      <c r="C91" s="2"/>
      <c r="D91" s="2"/>
      <c r="E91" s="2"/>
    </row>
    <row r="92">
      <c r="C92" s="2"/>
      <c r="D92" s="2"/>
      <c r="E92" s="2"/>
    </row>
    <row r="93">
      <c r="C93" s="2"/>
      <c r="D93" s="2"/>
      <c r="E93" s="2"/>
    </row>
    <row r="94">
      <c r="C94" s="2"/>
      <c r="D94" s="2"/>
      <c r="E94" s="2"/>
    </row>
    <row r="95">
      <c r="C95" s="2"/>
      <c r="D95" s="2"/>
      <c r="E95" s="2"/>
    </row>
    <row r="96">
      <c r="C96" s="2"/>
      <c r="D96" s="2"/>
      <c r="E96" s="2"/>
    </row>
    <row r="97">
      <c r="C97" s="2"/>
      <c r="D97" s="2"/>
      <c r="E97" s="2"/>
    </row>
    <row r="98">
      <c r="C98" s="2"/>
      <c r="D98" s="2"/>
      <c r="E98" s="2"/>
    </row>
    <row r="99">
      <c r="C99" s="2"/>
      <c r="D99" s="2"/>
      <c r="E99" s="2"/>
    </row>
    <row r="100">
      <c r="C100" s="2"/>
      <c r="D100" s="2"/>
      <c r="E100" s="2"/>
    </row>
    <row r="101">
      <c r="C101" s="2"/>
      <c r="D101" s="2"/>
      <c r="E101" s="2"/>
    </row>
    <row r="102">
      <c r="C102" s="2"/>
      <c r="D102" s="2"/>
      <c r="E102" s="2"/>
    </row>
    <row r="103">
      <c r="C103" s="2"/>
      <c r="D103" s="2"/>
      <c r="E103" s="2"/>
    </row>
    <row r="104">
      <c r="C104" s="2"/>
      <c r="D104" s="2"/>
      <c r="E104" s="2"/>
    </row>
    <row r="105">
      <c r="C105" s="2"/>
      <c r="D105" s="2"/>
      <c r="E105" s="2"/>
    </row>
    <row r="106">
      <c r="C106" s="2"/>
      <c r="D106" s="2"/>
      <c r="E106" s="2"/>
    </row>
    <row r="107">
      <c r="C107" s="2"/>
      <c r="D107" s="2"/>
      <c r="E107" s="2"/>
    </row>
    <row r="108">
      <c r="C108" s="2"/>
      <c r="D108" s="2"/>
      <c r="E108" s="2"/>
    </row>
    <row r="109">
      <c r="C109" s="2"/>
      <c r="D109" s="2"/>
      <c r="E109" s="2"/>
    </row>
    <row r="110">
      <c r="C110" s="2"/>
      <c r="D110" s="2"/>
      <c r="E110" s="2"/>
    </row>
    <row r="111">
      <c r="C111" s="2"/>
      <c r="D111" s="2"/>
      <c r="E111" s="2"/>
    </row>
    <row r="112">
      <c r="C112" s="2"/>
      <c r="D112" s="2"/>
      <c r="E112" s="2"/>
    </row>
    <row r="113">
      <c r="C113" s="2"/>
      <c r="D113" s="2"/>
      <c r="E113" s="2"/>
    </row>
    <row r="114">
      <c r="C114" s="2"/>
      <c r="D114" s="2"/>
      <c r="E114" s="2"/>
    </row>
    <row r="115">
      <c r="C115" s="2"/>
      <c r="D115" s="2"/>
      <c r="E115" s="2"/>
    </row>
    <row r="116">
      <c r="C116" s="2"/>
      <c r="D116" s="2"/>
      <c r="E116" s="2"/>
    </row>
    <row r="117">
      <c r="C117" s="2"/>
      <c r="D117" s="2"/>
      <c r="E117" s="2"/>
    </row>
    <row r="118">
      <c r="C118" s="2"/>
      <c r="D118" s="2"/>
      <c r="E118" s="2"/>
    </row>
    <row r="119">
      <c r="C119" s="2"/>
      <c r="D119" s="2"/>
      <c r="E119" s="2"/>
    </row>
    <row r="120">
      <c r="C120" s="2"/>
      <c r="D120" s="2"/>
      <c r="E120" s="2"/>
    </row>
    <row r="121">
      <c r="C121" s="2"/>
      <c r="D121" s="2"/>
      <c r="E121" s="2"/>
    </row>
    <row r="122">
      <c r="C122" s="2"/>
      <c r="D122" s="2"/>
      <c r="E122" s="2"/>
    </row>
    <row r="123">
      <c r="C123" s="2"/>
      <c r="D123" s="2"/>
      <c r="E123" s="2"/>
    </row>
    <row r="124">
      <c r="C124" s="2"/>
      <c r="D124" s="2"/>
      <c r="E124" s="2"/>
    </row>
    <row r="125">
      <c r="C125" s="2"/>
      <c r="D125" s="2"/>
      <c r="E125" s="2"/>
    </row>
    <row r="126">
      <c r="C126" s="2"/>
      <c r="D126" s="2"/>
      <c r="E126" s="2"/>
    </row>
    <row r="127">
      <c r="C127" s="2"/>
      <c r="D127" s="2"/>
      <c r="E127" s="2"/>
    </row>
    <row r="128">
      <c r="C128" s="2"/>
      <c r="D128" s="2"/>
      <c r="E128" s="2"/>
    </row>
    <row r="129">
      <c r="C129" s="2"/>
      <c r="D129" s="2"/>
      <c r="E129" s="2"/>
    </row>
    <row r="130">
      <c r="C130" s="2"/>
      <c r="D130" s="2"/>
      <c r="E130" s="2"/>
    </row>
    <row r="131">
      <c r="C131" s="2"/>
      <c r="D131" s="2"/>
      <c r="E131" s="2"/>
    </row>
    <row r="132">
      <c r="C132" s="2"/>
      <c r="D132" s="2"/>
      <c r="E132" s="2"/>
    </row>
    <row r="133">
      <c r="C133" s="2"/>
      <c r="D133" s="2"/>
      <c r="E133" s="2"/>
    </row>
    <row r="134">
      <c r="C134" s="2"/>
      <c r="D134" s="2"/>
      <c r="E134" s="2"/>
    </row>
    <row r="135">
      <c r="C135" s="2"/>
      <c r="D135" s="2"/>
      <c r="E135" s="2"/>
    </row>
    <row r="136">
      <c r="C136" s="2"/>
      <c r="D136" s="2"/>
      <c r="E136" s="2"/>
    </row>
    <row r="137">
      <c r="C137" s="2"/>
      <c r="D137" s="2"/>
      <c r="E137" s="2"/>
    </row>
    <row r="138">
      <c r="C138" s="2"/>
      <c r="D138" s="2"/>
      <c r="E138" s="2"/>
    </row>
    <row r="139">
      <c r="C139" s="2"/>
      <c r="D139" s="2"/>
      <c r="E139" s="2"/>
    </row>
    <row r="140">
      <c r="C140" s="2"/>
      <c r="D140" s="2"/>
      <c r="E140" s="2"/>
    </row>
    <row r="141">
      <c r="C141" s="2"/>
      <c r="D141" s="2"/>
      <c r="E141" s="2"/>
    </row>
    <row r="142">
      <c r="C142" s="2"/>
      <c r="D142" s="2"/>
      <c r="E142" s="2"/>
    </row>
    <row r="143">
      <c r="C143" s="2"/>
      <c r="D143" s="2"/>
      <c r="E143" s="2"/>
    </row>
    <row r="144">
      <c r="C144" s="2"/>
      <c r="D144" s="2"/>
      <c r="E144" s="2"/>
    </row>
    <row r="145">
      <c r="C145" s="2"/>
      <c r="D145" s="2"/>
      <c r="E145" s="2"/>
    </row>
    <row r="146">
      <c r="C146" s="2"/>
      <c r="D146" s="2"/>
      <c r="E146" s="2"/>
    </row>
    <row r="147">
      <c r="C147" s="2"/>
      <c r="D147" s="2"/>
      <c r="E147" s="2"/>
    </row>
    <row r="148">
      <c r="C148" s="2"/>
      <c r="D148" s="2"/>
      <c r="E148" s="2"/>
    </row>
    <row r="149">
      <c r="C149" s="2"/>
      <c r="D149" s="2"/>
      <c r="E149" s="2"/>
    </row>
    <row r="150">
      <c r="C150" s="2"/>
      <c r="D150" s="2"/>
      <c r="E150" s="2"/>
    </row>
    <row r="151">
      <c r="C151" s="2"/>
      <c r="D151" s="2"/>
      <c r="E151" s="2"/>
    </row>
    <row r="152">
      <c r="C152" s="2"/>
      <c r="D152" s="2"/>
      <c r="E152" s="2"/>
    </row>
    <row r="153">
      <c r="C153" s="2"/>
      <c r="D153" s="2"/>
      <c r="E153" s="2"/>
    </row>
    <row r="154">
      <c r="C154" s="2"/>
      <c r="D154" s="2"/>
      <c r="E154" s="2"/>
    </row>
    <row r="155">
      <c r="C155" s="2"/>
      <c r="D155" s="2"/>
      <c r="E155" s="2"/>
    </row>
    <row r="156">
      <c r="C156" s="2"/>
      <c r="D156" s="2"/>
      <c r="E156" s="2"/>
    </row>
    <row r="157">
      <c r="C157" s="2"/>
      <c r="D157" s="2"/>
      <c r="E157" s="2"/>
    </row>
    <row r="158">
      <c r="C158" s="2"/>
      <c r="D158" s="2"/>
      <c r="E158" s="2"/>
    </row>
    <row r="159">
      <c r="C159" s="2"/>
      <c r="D159" s="2"/>
      <c r="E159" s="2"/>
    </row>
    <row r="160">
      <c r="C160" s="2"/>
      <c r="D160" s="2"/>
      <c r="E160" s="2"/>
    </row>
    <row r="161">
      <c r="C161" s="2"/>
      <c r="D161" s="2"/>
      <c r="E161" s="2"/>
    </row>
    <row r="162">
      <c r="C162" s="2"/>
      <c r="D162" s="2"/>
      <c r="E162" s="2"/>
    </row>
    <row r="163">
      <c r="C163" s="2"/>
      <c r="D163" s="2"/>
      <c r="E163" s="2"/>
    </row>
    <row r="164">
      <c r="C164" s="2"/>
      <c r="D164" s="2"/>
      <c r="E164" s="2"/>
    </row>
    <row r="165">
      <c r="C165" s="2"/>
      <c r="D165" s="2"/>
      <c r="E165" s="2"/>
    </row>
    <row r="166">
      <c r="C166" s="2"/>
      <c r="D166" s="2"/>
      <c r="E166" s="2"/>
    </row>
    <row r="167">
      <c r="C167" s="2"/>
      <c r="D167" s="2"/>
      <c r="E167" s="2"/>
    </row>
    <row r="168">
      <c r="C168" s="2"/>
      <c r="D168" s="2"/>
      <c r="E168" s="2"/>
    </row>
    <row r="169">
      <c r="C169" s="2"/>
      <c r="D169" s="2"/>
      <c r="E169" s="2"/>
    </row>
    <row r="170">
      <c r="C170" s="2"/>
      <c r="D170" s="2"/>
      <c r="E170" s="2"/>
    </row>
    <row r="171">
      <c r="C171" s="2"/>
      <c r="D171" s="2"/>
      <c r="E171" s="2"/>
    </row>
    <row r="172">
      <c r="C172" s="2"/>
      <c r="D172" s="2"/>
      <c r="E172" s="2"/>
    </row>
    <row r="173">
      <c r="C173" s="2"/>
      <c r="D173" s="2"/>
      <c r="E173" s="2"/>
    </row>
    <row r="174">
      <c r="C174" s="2"/>
      <c r="D174" s="2"/>
      <c r="E174" s="2"/>
    </row>
    <row r="175">
      <c r="C175" s="2"/>
      <c r="D175" s="2"/>
      <c r="E175" s="2"/>
    </row>
    <row r="176">
      <c r="C176" s="2"/>
      <c r="D176" s="2"/>
      <c r="E176" s="2"/>
    </row>
    <row r="177">
      <c r="C177" s="2"/>
      <c r="D177" s="2"/>
      <c r="E177" s="2"/>
    </row>
    <row r="178">
      <c r="C178" s="2"/>
      <c r="D178" s="2"/>
      <c r="E178" s="2"/>
    </row>
    <row r="179">
      <c r="C179" s="2"/>
      <c r="D179" s="2"/>
      <c r="E179" s="2"/>
    </row>
    <row r="180">
      <c r="C180" s="2"/>
      <c r="D180" s="2"/>
      <c r="E180" s="2"/>
    </row>
    <row r="181">
      <c r="C181" s="2"/>
      <c r="D181" s="2"/>
      <c r="E181" s="2"/>
    </row>
    <row r="182">
      <c r="C182" s="2"/>
      <c r="D182" s="2"/>
      <c r="E182" s="2"/>
    </row>
    <row r="183">
      <c r="C183" s="2"/>
      <c r="D183" s="2"/>
      <c r="E183" s="2"/>
    </row>
    <row r="184">
      <c r="C184" s="2"/>
      <c r="D184" s="2"/>
      <c r="E184" s="2"/>
    </row>
    <row r="185">
      <c r="C185" s="2"/>
      <c r="D185" s="2"/>
      <c r="E185" s="2"/>
    </row>
    <row r="186">
      <c r="C186" s="2"/>
      <c r="D186" s="2"/>
      <c r="E186" s="2"/>
    </row>
    <row r="187">
      <c r="C187" s="2"/>
      <c r="D187" s="2"/>
      <c r="E187" s="2"/>
    </row>
    <row r="188">
      <c r="C188" s="2"/>
      <c r="D188" s="2"/>
      <c r="E188" s="2"/>
    </row>
    <row r="189">
      <c r="C189" s="2"/>
      <c r="D189" s="2"/>
      <c r="E189" s="2"/>
    </row>
    <row r="190">
      <c r="C190" s="2"/>
      <c r="D190" s="2"/>
      <c r="E190" s="2"/>
    </row>
    <row r="191">
      <c r="C191" s="2"/>
      <c r="D191" s="2"/>
      <c r="E191" s="2"/>
    </row>
    <row r="192">
      <c r="C192" s="2"/>
      <c r="D192" s="2"/>
      <c r="E192" s="2"/>
    </row>
    <row r="193">
      <c r="C193" s="2"/>
      <c r="D193" s="2"/>
      <c r="E193" s="2"/>
    </row>
    <row r="194">
      <c r="C194" s="2"/>
      <c r="D194" s="2"/>
      <c r="E194" s="2"/>
    </row>
    <row r="195">
      <c r="C195" s="2"/>
      <c r="D195" s="2"/>
      <c r="E195" s="2"/>
    </row>
    <row r="196">
      <c r="C196" s="2"/>
      <c r="D196" s="2"/>
      <c r="E196" s="2"/>
    </row>
    <row r="197">
      <c r="C197" s="2"/>
      <c r="D197" s="2"/>
      <c r="E197" s="2"/>
    </row>
    <row r="198">
      <c r="C198" s="2"/>
      <c r="D198" s="2"/>
      <c r="E198" s="2"/>
    </row>
    <row r="199">
      <c r="C199" s="2"/>
      <c r="D199" s="2"/>
      <c r="E199" s="2"/>
    </row>
    <row r="200">
      <c r="C200" s="2"/>
      <c r="D200" s="2"/>
      <c r="E200" s="2"/>
    </row>
    <row r="201">
      <c r="C201" s="2"/>
      <c r="D201" s="2"/>
      <c r="E201" s="2"/>
    </row>
    <row r="202">
      <c r="C202" s="2"/>
      <c r="D202" s="2"/>
      <c r="E202" s="2"/>
    </row>
    <row r="203">
      <c r="C203" s="2"/>
      <c r="D203" s="2"/>
      <c r="E203" s="2"/>
    </row>
    <row r="204">
      <c r="C204" s="2"/>
      <c r="D204" s="2"/>
      <c r="E204" s="2"/>
    </row>
    <row r="205">
      <c r="C205" s="2"/>
      <c r="D205" s="2"/>
      <c r="E205" s="2"/>
    </row>
    <row r="206">
      <c r="C206" s="2"/>
      <c r="D206" s="2"/>
      <c r="E206" s="2"/>
    </row>
    <row r="207">
      <c r="C207" s="2"/>
      <c r="D207" s="2"/>
      <c r="E207" s="2"/>
    </row>
    <row r="208">
      <c r="C208" s="2"/>
      <c r="D208" s="2"/>
      <c r="E208" s="2"/>
    </row>
    <row r="209">
      <c r="C209" s="2"/>
      <c r="D209" s="2"/>
      <c r="E209" s="2"/>
    </row>
    <row r="210">
      <c r="C210" s="2"/>
      <c r="D210" s="2"/>
      <c r="E210" s="2"/>
    </row>
    <row r="211">
      <c r="C211" s="2"/>
      <c r="D211" s="2"/>
      <c r="E211" s="2"/>
    </row>
    <row r="212">
      <c r="C212" s="2"/>
      <c r="D212" s="2"/>
      <c r="E212" s="2"/>
    </row>
    <row r="213">
      <c r="C213" s="2"/>
      <c r="D213" s="2"/>
      <c r="E213" s="2"/>
    </row>
    <row r="214">
      <c r="C214" s="2"/>
      <c r="D214" s="2"/>
      <c r="E214" s="2"/>
    </row>
    <row r="215">
      <c r="C215" s="2"/>
      <c r="D215" s="2"/>
      <c r="E215" s="2"/>
    </row>
    <row r="216">
      <c r="C216" s="2"/>
      <c r="D216" s="2"/>
      <c r="E216" s="2"/>
    </row>
    <row r="217">
      <c r="C217" s="2"/>
      <c r="D217" s="2"/>
      <c r="E217" s="2"/>
    </row>
    <row r="218">
      <c r="C218" s="2"/>
      <c r="D218" s="2"/>
      <c r="E218" s="2"/>
    </row>
    <row r="219">
      <c r="C219" s="2"/>
      <c r="D219" s="2"/>
      <c r="E219" s="2"/>
    </row>
    <row r="220">
      <c r="C220" s="2"/>
      <c r="D220" s="2"/>
      <c r="E220" s="2"/>
    </row>
    <row r="221">
      <c r="C221" s="2"/>
      <c r="D221" s="2"/>
      <c r="E221" s="2"/>
    </row>
    <row r="222">
      <c r="C222" s="2"/>
      <c r="D222" s="2"/>
      <c r="E222" s="2"/>
    </row>
    <row r="223">
      <c r="C223" s="2"/>
      <c r="D223" s="2"/>
      <c r="E223" s="2"/>
    </row>
    <row r="224">
      <c r="C224" s="2"/>
      <c r="D224" s="2"/>
      <c r="E224" s="2"/>
    </row>
    <row r="225">
      <c r="C225" s="2"/>
      <c r="D225" s="2"/>
      <c r="E225" s="2"/>
    </row>
    <row r="226">
      <c r="C226" s="2"/>
      <c r="D226" s="2"/>
      <c r="E226" s="2"/>
    </row>
    <row r="227">
      <c r="C227" s="2"/>
      <c r="D227" s="2"/>
      <c r="E227" s="2"/>
    </row>
    <row r="228">
      <c r="C228" s="2"/>
      <c r="D228" s="2"/>
      <c r="E228" s="2"/>
    </row>
    <row r="229">
      <c r="C229" s="2"/>
      <c r="D229" s="2"/>
      <c r="E229" s="2"/>
    </row>
    <row r="230">
      <c r="C230" s="2"/>
      <c r="D230" s="2"/>
      <c r="E230" s="2"/>
    </row>
    <row r="231">
      <c r="C231" s="2"/>
      <c r="D231" s="2"/>
      <c r="E231" s="2"/>
    </row>
    <row r="232">
      <c r="C232" s="2"/>
      <c r="D232" s="2"/>
      <c r="E232" s="2"/>
    </row>
    <row r="233">
      <c r="C233" s="2"/>
      <c r="D233" s="2"/>
      <c r="E233" s="2"/>
    </row>
    <row r="234">
      <c r="C234" s="2"/>
      <c r="D234" s="2"/>
      <c r="E234" s="2"/>
    </row>
    <row r="235">
      <c r="C235" s="2"/>
      <c r="D235" s="2"/>
      <c r="E235" s="2"/>
    </row>
    <row r="236">
      <c r="C236" s="2"/>
      <c r="D236" s="2"/>
      <c r="E236" s="2"/>
    </row>
    <row r="237">
      <c r="C237" s="2"/>
      <c r="D237" s="2"/>
      <c r="E237" s="2"/>
    </row>
    <row r="238">
      <c r="C238" s="2"/>
      <c r="D238" s="2"/>
      <c r="E238" s="2"/>
    </row>
    <row r="239">
      <c r="C239" s="2"/>
      <c r="D239" s="2"/>
      <c r="E239" s="2"/>
    </row>
    <row r="240">
      <c r="C240" s="2"/>
      <c r="D240" s="2"/>
      <c r="E240" s="2"/>
    </row>
    <row r="241">
      <c r="C241" s="2"/>
      <c r="D241" s="2"/>
      <c r="E241" s="2"/>
    </row>
    <row r="242">
      <c r="C242" s="2"/>
      <c r="D242" s="2"/>
      <c r="E242" s="2"/>
    </row>
    <row r="243">
      <c r="C243" s="2"/>
      <c r="D243" s="2"/>
      <c r="E243" s="2"/>
    </row>
    <row r="244">
      <c r="C244" s="2"/>
      <c r="D244" s="2"/>
      <c r="E244" s="2"/>
    </row>
    <row r="245">
      <c r="C245" s="2"/>
      <c r="D245" s="2"/>
      <c r="E245" s="2"/>
    </row>
    <row r="246">
      <c r="C246" s="2"/>
      <c r="D246" s="2"/>
      <c r="E246" s="2"/>
    </row>
    <row r="247">
      <c r="C247" s="2"/>
      <c r="D247" s="2"/>
      <c r="E247" s="2"/>
    </row>
    <row r="248">
      <c r="C248" s="2"/>
      <c r="D248" s="2"/>
      <c r="E248" s="2"/>
    </row>
    <row r="249">
      <c r="C249" s="2"/>
      <c r="D249" s="2"/>
      <c r="E249" s="2"/>
    </row>
    <row r="250">
      <c r="C250" s="2"/>
      <c r="D250" s="2"/>
      <c r="E250" s="2"/>
    </row>
    <row r="251">
      <c r="C251" s="2"/>
      <c r="D251" s="2"/>
      <c r="E251" s="2"/>
    </row>
    <row r="252">
      <c r="C252" s="2"/>
      <c r="D252" s="2"/>
      <c r="E252" s="2"/>
    </row>
    <row r="253">
      <c r="C253" s="2"/>
      <c r="D253" s="2"/>
      <c r="E253" s="2"/>
    </row>
    <row r="254">
      <c r="C254" s="2"/>
      <c r="D254" s="2"/>
      <c r="E254" s="2"/>
    </row>
    <row r="255">
      <c r="C255" s="2"/>
      <c r="D255" s="2"/>
      <c r="E255" s="2"/>
    </row>
    <row r="256">
      <c r="C256" s="2"/>
      <c r="D256" s="2"/>
      <c r="E256" s="2"/>
    </row>
    <row r="257">
      <c r="C257" s="2"/>
      <c r="D257" s="2"/>
      <c r="E257" s="2"/>
    </row>
    <row r="258">
      <c r="C258" s="2"/>
      <c r="D258" s="2"/>
      <c r="E258" s="2"/>
    </row>
    <row r="259">
      <c r="C259" s="2"/>
      <c r="D259" s="2"/>
      <c r="E259" s="2"/>
    </row>
    <row r="260">
      <c r="C260" s="2"/>
      <c r="D260" s="2"/>
      <c r="E260" s="2"/>
    </row>
    <row r="261">
      <c r="C261" s="2"/>
      <c r="D261" s="2"/>
      <c r="E261" s="2"/>
    </row>
    <row r="262">
      <c r="C262" s="2"/>
      <c r="D262" s="2"/>
      <c r="E262" s="2"/>
    </row>
    <row r="263">
      <c r="C263" s="2"/>
      <c r="D263" s="2"/>
      <c r="E263" s="2"/>
    </row>
    <row r="264">
      <c r="C264" s="2"/>
      <c r="D264" s="2"/>
      <c r="E264" s="2"/>
    </row>
    <row r="265">
      <c r="C265" s="2"/>
      <c r="D265" s="2"/>
      <c r="E265" s="2"/>
    </row>
    <row r="266">
      <c r="C266" s="2"/>
      <c r="D266" s="2"/>
      <c r="E266" s="2"/>
    </row>
    <row r="267">
      <c r="C267" s="2"/>
      <c r="D267" s="2"/>
      <c r="E267" s="2"/>
    </row>
    <row r="268">
      <c r="C268" s="2"/>
      <c r="D268" s="2"/>
      <c r="E268" s="2"/>
    </row>
    <row r="269">
      <c r="C269" s="2"/>
      <c r="D269" s="2"/>
      <c r="E269" s="2"/>
    </row>
    <row r="270">
      <c r="C270" s="2"/>
      <c r="D270" s="2"/>
      <c r="E270" s="2"/>
    </row>
    <row r="271">
      <c r="C271" s="2"/>
      <c r="D271" s="2"/>
      <c r="E271" s="2"/>
    </row>
    <row r="272">
      <c r="C272" s="2"/>
      <c r="D272" s="2"/>
      <c r="E272" s="2"/>
    </row>
    <row r="273">
      <c r="C273" s="2"/>
      <c r="D273" s="2"/>
      <c r="E273" s="2"/>
    </row>
    <row r="274">
      <c r="C274" s="2"/>
      <c r="D274" s="2"/>
      <c r="E274" s="2"/>
    </row>
    <row r="275">
      <c r="C275" s="2"/>
      <c r="D275" s="2"/>
      <c r="E275" s="2"/>
    </row>
    <row r="276">
      <c r="C276" s="2"/>
      <c r="D276" s="2"/>
      <c r="E276" s="2"/>
    </row>
    <row r="277">
      <c r="C277" s="2"/>
      <c r="D277" s="2"/>
      <c r="E277" s="2"/>
    </row>
    <row r="278">
      <c r="C278" s="2"/>
      <c r="D278" s="2"/>
      <c r="E278" s="2"/>
    </row>
    <row r="279">
      <c r="C279" s="2"/>
      <c r="D279" s="2"/>
      <c r="E279" s="2"/>
    </row>
    <row r="280">
      <c r="C280" s="2"/>
      <c r="D280" s="2"/>
      <c r="E280" s="2"/>
    </row>
    <row r="281">
      <c r="C281" s="2"/>
      <c r="D281" s="2"/>
      <c r="E281" s="2"/>
    </row>
    <row r="282">
      <c r="C282" s="2"/>
      <c r="D282" s="2"/>
      <c r="E282" s="2"/>
    </row>
    <row r="283">
      <c r="C283" s="2"/>
      <c r="D283" s="2"/>
      <c r="E283" s="2"/>
    </row>
    <row r="284">
      <c r="C284" s="2"/>
      <c r="D284" s="2"/>
      <c r="E284" s="2"/>
    </row>
    <row r="285">
      <c r="C285" s="2"/>
      <c r="D285" s="2"/>
      <c r="E285" s="2"/>
    </row>
    <row r="286">
      <c r="C286" s="2"/>
      <c r="D286" s="2"/>
      <c r="E286" s="2"/>
    </row>
    <row r="287">
      <c r="C287" s="2"/>
      <c r="D287" s="2"/>
      <c r="E287" s="2"/>
    </row>
    <row r="288">
      <c r="C288" s="2"/>
      <c r="D288" s="2"/>
      <c r="E288" s="2"/>
    </row>
    <row r="289">
      <c r="C289" s="2"/>
      <c r="D289" s="2"/>
      <c r="E289" s="2"/>
    </row>
    <row r="290">
      <c r="C290" s="2"/>
      <c r="D290" s="2"/>
      <c r="E290" s="2"/>
    </row>
    <row r="291">
      <c r="C291" s="2"/>
      <c r="D291" s="2"/>
      <c r="E291" s="2"/>
    </row>
    <row r="292">
      <c r="C292" s="2"/>
      <c r="D292" s="2"/>
      <c r="E292" s="2"/>
    </row>
    <row r="293">
      <c r="C293" s="2"/>
      <c r="D293" s="2"/>
      <c r="E293" s="2"/>
    </row>
    <row r="294">
      <c r="C294" s="2"/>
      <c r="D294" s="2"/>
      <c r="E294" s="2"/>
    </row>
    <row r="295">
      <c r="C295" s="2"/>
      <c r="D295" s="2"/>
      <c r="E295" s="2"/>
    </row>
    <row r="296">
      <c r="C296" s="2"/>
      <c r="D296" s="2"/>
      <c r="E296" s="2"/>
    </row>
    <row r="297">
      <c r="C297" s="2"/>
      <c r="D297" s="2"/>
      <c r="E297" s="2"/>
    </row>
    <row r="298">
      <c r="C298" s="2"/>
      <c r="D298" s="2"/>
      <c r="E298" s="2"/>
    </row>
    <row r="299">
      <c r="C299" s="2"/>
      <c r="D299" s="2"/>
      <c r="E299" s="2"/>
    </row>
    <row r="300">
      <c r="C300" s="2"/>
      <c r="D300" s="2"/>
      <c r="E300" s="2"/>
    </row>
    <row r="301">
      <c r="C301" s="2"/>
      <c r="D301" s="2"/>
      <c r="E301" s="2"/>
    </row>
    <row r="302">
      <c r="C302" s="2"/>
      <c r="D302" s="2"/>
      <c r="E302" s="2"/>
    </row>
    <row r="303">
      <c r="C303" s="2"/>
      <c r="D303" s="2"/>
      <c r="E303" s="2"/>
    </row>
    <row r="304">
      <c r="C304" s="2"/>
      <c r="D304" s="2"/>
      <c r="E304" s="2"/>
    </row>
    <row r="305">
      <c r="C305" s="2"/>
      <c r="D305" s="2"/>
      <c r="E305" s="2"/>
    </row>
    <row r="306">
      <c r="C306" s="2"/>
      <c r="D306" s="2"/>
      <c r="E306" s="2"/>
    </row>
    <row r="307">
      <c r="C307" s="2"/>
      <c r="D307" s="2"/>
      <c r="E307" s="2"/>
    </row>
    <row r="308">
      <c r="C308" s="2"/>
      <c r="D308" s="2"/>
      <c r="E308" s="2"/>
    </row>
    <row r="309">
      <c r="C309" s="2"/>
      <c r="D309" s="2"/>
      <c r="E309" s="2"/>
    </row>
    <row r="310">
      <c r="C310" s="2"/>
      <c r="D310" s="2"/>
      <c r="E310" s="2"/>
    </row>
    <row r="311">
      <c r="C311" s="2"/>
      <c r="D311" s="2"/>
      <c r="E311" s="2"/>
    </row>
    <row r="312">
      <c r="C312" s="2"/>
      <c r="D312" s="2"/>
      <c r="E312" s="2"/>
    </row>
    <row r="313">
      <c r="C313" s="2"/>
      <c r="D313" s="2"/>
      <c r="E313" s="2"/>
    </row>
    <row r="314">
      <c r="C314" s="2"/>
      <c r="D314" s="2"/>
      <c r="E314" s="2"/>
    </row>
    <row r="315">
      <c r="C315" s="2"/>
      <c r="D315" s="2"/>
      <c r="E315" s="2"/>
    </row>
    <row r="316">
      <c r="C316" s="2"/>
      <c r="D316" s="2"/>
      <c r="E316" s="2"/>
    </row>
    <row r="317">
      <c r="C317" s="2"/>
      <c r="D317" s="2"/>
      <c r="E317" s="2"/>
    </row>
    <row r="318">
      <c r="C318" s="2"/>
      <c r="D318" s="2"/>
      <c r="E318" s="2"/>
    </row>
    <row r="319">
      <c r="C319" s="2"/>
      <c r="D319" s="2"/>
      <c r="E319" s="2"/>
    </row>
    <row r="320">
      <c r="C320" s="2"/>
      <c r="D320" s="2"/>
      <c r="E320" s="2"/>
    </row>
    <row r="321">
      <c r="C321" s="2"/>
      <c r="D321" s="2"/>
      <c r="E321" s="2"/>
    </row>
    <row r="322">
      <c r="C322" s="2"/>
      <c r="D322" s="2"/>
      <c r="E322" s="2"/>
    </row>
    <row r="323">
      <c r="C323" s="2"/>
      <c r="D323" s="2"/>
      <c r="E323" s="2"/>
    </row>
    <row r="324">
      <c r="C324" s="2"/>
      <c r="D324" s="2"/>
      <c r="E324" s="2"/>
    </row>
    <row r="325">
      <c r="C325" s="2"/>
      <c r="D325" s="2"/>
      <c r="E325" s="2"/>
    </row>
    <row r="326">
      <c r="C326" s="2"/>
      <c r="D326" s="2"/>
      <c r="E326" s="2"/>
    </row>
    <row r="327">
      <c r="C327" s="2"/>
      <c r="D327" s="2"/>
      <c r="E327" s="2"/>
    </row>
    <row r="328">
      <c r="C328" s="2"/>
      <c r="D328" s="2"/>
      <c r="E328" s="2"/>
    </row>
    <row r="329">
      <c r="C329" s="2"/>
      <c r="D329" s="2"/>
      <c r="E329" s="2"/>
    </row>
    <row r="330">
      <c r="C330" s="2"/>
      <c r="D330" s="2"/>
      <c r="E330" s="2"/>
    </row>
    <row r="331">
      <c r="C331" s="2"/>
      <c r="D331" s="2"/>
      <c r="E331" s="2"/>
    </row>
    <row r="332">
      <c r="C332" s="2"/>
      <c r="D332" s="2"/>
      <c r="E332" s="2"/>
    </row>
    <row r="333">
      <c r="C333" s="2"/>
      <c r="D333" s="2"/>
      <c r="E333" s="2"/>
    </row>
    <row r="334">
      <c r="C334" s="2"/>
      <c r="D334" s="2"/>
      <c r="E334" s="2"/>
    </row>
    <row r="335">
      <c r="C335" s="2"/>
      <c r="D335" s="2"/>
      <c r="E335" s="2"/>
    </row>
    <row r="336">
      <c r="C336" s="2"/>
      <c r="D336" s="2"/>
      <c r="E336" s="2"/>
    </row>
    <row r="337">
      <c r="C337" s="2"/>
      <c r="D337" s="2"/>
      <c r="E337" s="2"/>
    </row>
    <row r="338">
      <c r="C338" s="2"/>
      <c r="D338" s="2"/>
      <c r="E338" s="2"/>
    </row>
    <row r="339">
      <c r="C339" s="2"/>
      <c r="D339" s="2"/>
      <c r="E339" s="2"/>
    </row>
    <row r="340">
      <c r="C340" s="2"/>
      <c r="D340" s="2"/>
      <c r="E340" s="2"/>
    </row>
    <row r="341">
      <c r="C341" s="2"/>
      <c r="D341" s="2"/>
      <c r="E341" s="2"/>
    </row>
    <row r="342">
      <c r="C342" s="2"/>
      <c r="D342" s="2"/>
      <c r="E342" s="2"/>
    </row>
    <row r="343">
      <c r="C343" s="2"/>
      <c r="D343" s="2"/>
      <c r="E343" s="2"/>
    </row>
    <row r="344">
      <c r="C344" s="2"/>
      <c r="D344" s="2"/>
      <c r="E344" s="2"/>
    </row>
    <row r="345">
      <c r="C345" s="2"/>
      <c r="D345" s="2"/>
      <c r="E345" s="2"/>
    </row>
    <row r="346">
      <c r="C346" s="2"/>
      <c r="D346" s="2"/>
      <c r="E346" s="2"/>
    </row>
    <row r="347">
      <c r="C347" s="2"/>
      <c r="D347" s="2"/>
      <c r="E347" s="2"/>
    </row>
    <row r="348">
      <c r="C348" s="2"/>
      <c r="D348" s="2"/>
      <c r="E348" s="2"/>
    </row>
    <row r="349">
      <c r="C349" s="2"/>
      <c r="D349" s="2"/>
      <c r="E349" s="2"/>
    </row>
    <row r="350">
      <c r="C350" s="2"/>
      <c r="D350" s="2"/>
      <c r="E350" s="2"/>
    </row>
    <row r="351">
      <c r="C351" s="2"/>
      <c r="D351" s="2"/>
      <c r="E351" s="2"/>
    </row>
    <row r="352">
      <c r="C352" s="2"/>
      <c r="D352" s="2"/>
      <c r="E352" s="2"/>
    </row>
    <row r="353">
      <c r="C353" s="2"/>
      <c r="D353" s="2"/>
      <c r="E353" s="2"/>
    </row>
    <row r="354">
      <c r="C354" s="2"/>
      <c r="D354" s="2"/>
      <c r="E354" s="2"/>
    </row>
    <row r="355">
      <c r="C355" s="2"/>
      <c r="D355" s="2"/>
      <c r="E355" s="2"/>
    </row>
    <row r="356">
      <c r="C356" s="2"/>
      <c r="D356" s="2"/>
      <c r="E356" s="2"/>
    </row>
    <row r="357">
      <c r="C357" s="2"/>
      <c r="D357" s="2"/>
      <c r="E357" s="2"/>
    </row>
    <row r="358">
      <c r="C358" s="2"/>
      <c r="D358" s="2"/>
      <c r="E358" s="2"/>
    </row>
    <row r="359">
      <c r="C359" s="2"/>
      <c r="D359" s="2"/>
      <c r="E359" s="2"/>
    </row>
    <row r="360">
      <c r="C360" s="2"/>
      <c r="D360" s="2"/>
      <c r="E360" s="2"/>
    </row>
    <row r="361">
      <c r="C361" s="2"/>
      <c r="D361" s="2"/>
      <c r="E361" s="2"/>
    </row>
    <row r="362">
      <c r="C362" s="2"/>
      <c r="D362" s="2"/>
      <c r="E362" s="2"/>
    </row>
    <row r="363">
      <c r="C363" s="2"/>
      <c r="D363" s="2"/>
      <c r="E363" s="2"/>
    </row>
    <row r="364">
      <c r="C364" s="2"/>
      <c r="D364" s="2"/>
      <c r="E364" s="2"/>
    </row>
    <row r="365">
      <c r="C365" s="2"/>
      <c r="D365" s="2"/>
      <c r="E365" s="2"/>
    </row>
    <row r="366">
      <c r="C366" s="2"/>
      <c r="D366" s="2"/>
      <c r="E366" s="2"/>
    </row>
    <row r="367">
      <c r="C367" s="2"/>
      <c r="D367" s="2"/>
      <c r="E367" s="2"/>
    </row>
    <row r="368">
      <c r="C368" s="2"/>
      <c r="D368" s="2"/>
      <c r="E368" s="2"/>
    </row>
    <row r="369">
      <c r="C369" s="2"/>
      <c r="D369" s="2"/>
      <c r="E369" s="2"/>
    </row>
    <row r="370">
      <c r="C370" s="2"/>
      <c r="D370" s="2"/>
      <c r="E370" s="2"/>
    </row>
    <row r="371">
      <c r="C371" s="2"/>
      <c r="D371" s="2"/>
      <c r="E371" s="2"/>
    </row>
    <row r="372">
      <c r="C372" s="2"/>
      <c r="D372" s="2"/>
      <c r="E372" s="2"/>
    </row>
    <row r="373">
      <c r="C373" s="2"/>
      <c r="D373" s="2"/>
      <c r="E373" s="2"/>
    </row>
    <row r="374">
      <c r="C374" s="2"/>
      <c r="D374" s="2"/>
      <c r="E374" s="2"/>
    </row>
    <row r="375">
      <c r="C375" s="2"/>
      <c r="D375" s="2"/>
      <c r="E375" s="2"/>
    </row>
    <row r="376">
      <c r="C376" s="2"/>
      <c r="D376" s="2"/>
      <c r="E376" s="2"/>
    </row>
    <row r="377">
      <c r="C377" s="2"/>
      <c r="D377" s="2"/>
      <c r="E377" s="2"/>
    </row>
    <row r="378">
      <c r="C378" s="2"/>
      <c r="D378" s="2"/>
      <c r="E378" s="2"/>
    </row>
    <row r="379">
      <c r="C379" s="2"/>
      <c r="D379" s="2"/>
      <c r="E379" s="2"/>
    </row>
    <row r="380">
      <c r="C380" s="2"/>
      <c r="D380" s="2"/>
      <c r="E380" s="2"/>
    </row>
    <row r="381">
      <c r="C381" s="2"/>
      <c r="D381" s="2"/>
      <c r="E381" s="2"/>
    </row>
    <row r="382">
      <c r="C382" s="2"/>
      <c r="D382" s="2"/>
      <c r="E382" s="2"/>
    </row>
    <row r="383">
      <c r="C383" s="2"/>
      <c r="D383" s="2"/>
      <c r="E383" s="2"/>
    </row>
    <row r="384">
      <c r="C384" s="2"/>
      <c r="D384" s="2"/>
      <c r="E384" s="2"/>
    </row>
    <row r="385">
      <c r="C385" s="2"/>
      <c r="D385" s="2"/>
      <c r="E385" s="2"/>
    </row>
    <row r="386">
      <c r="C386" s="2"/>
      <c r="D386" s="2"/>
      <c r="E386" s="2"/>
    </row>
    <row r="387">
      <c r="C387" s="2"/>
      <c r="D387" s="2"/>
      <c r="E387" s="2"/>
    </row>
    <row r="388">
      <c r="C388" s="2"/>
      <c r="D388" s="2"/>
      <c r="E388" s="2"/>
    </row>
    <row r="389">
      <c r="C389" s="2"/>
      <c r="D389" s="2"/>
      <c r="E389" s="2"/>
    </row>
    <row r="390">
      <c r="C390" s="2"/>
      <c r="D390" s="2"/>
      <c r="E390" s="2"/>
    </row>
    <row r="391">
      <c r="C391" s="2"/>
      <c r="D391" s="2"/>
      <c r="E391" s="2"/>
    </row>
    <row r="392">
      <c r="C392" s="2"/>
      <c r="D392" s="2"/>
      <c r="E392" s="2"/>
    </row>
    <row r="393">
      <c r="C393" s="2"/>
      <c r="D393" s="2"/>
      <c r="E393" s="2"/>
    </row>
    <row r="394">
      <c r="C394" s="2"/>
      <c r="D394" s="2"/>
      <c r="E394" s="2"/>
    </row>
    <row r="395">
      <c r="C395" s="2"/>
      <c r="D395" s="2"/>
      <c r="E395" s="2"/>
    </row>
    <row r="396">
      <c r="C396" s="2"/>
      <c r="D396" s="2"/>
      <c r="E396" s="2"/>
    </row>
    <row r="397">
      <c r="C397" s="2"/>
      <c r="D397" s="2"/>
      <c r="E397" s="2"/>
    </row>
    <row r="398">
      <c r="C398" s="2"/>
      <c r="D398" s="2"/>
      <c r="E398" s="2"/>
    </row>
    <row r="399">
      <c r="C399" s="2"/>
      <c r="D399" s="2"/>
      <c r="E399" s="2"/>
    </row>
    <row r="400">
      <c r="C400" s="2"/>
      <c r="D400" s="2"/>
      <c r="E400" s="2"/>
    </row>
    <row r="401">
      <c r="C401" s="2"/>
      <c r="D401" s="2"/>
      <c r="E401" s="2"/>
    </row>
    <row r="402">
      <c r="C402" s="2"/>
      <c r="D402" s="2"/>
      <c r="E402" s="2"/>
    </row>
    <row r="403">
      <c r="C403" s="2"/>
      <c r="D403" s="2"/>
      <c r="E403" s="2"/>
    </row>
    <row r="404">
      <c r="C404" s="2"/>
      <c r="D404" s="2"/>
      <c r="E404" s="2"/>
    </row>
    <row r="405">
      <c r="C405" s="2"/>
      <c r="D405" s="2"/>
      <c r="E405" s="2"/>
    </row>
    <row r="406">
      <c r="C406" s="2"/>
      <c r="D406" s="2"/>
      <c r="E406" s="2"/>
    </row>
    <row r="407">
      <c r="C407" s="2"/>
      <c r="D407" s="2"/>
      <c r="E407" s="2"/>
    </row>
    <row r="408">
      <c r="C408" s="2"/>
      <c r="D408" s="2"/>
      <c r="E408" s="2"/>
    </row>
    <row r="409">
      <c r="C409" s="2"/>
      <c r="D409" s="2"/>
      <c r="E409" s="2"/>
    </row>
    <row r="410">
      <c r="C410" s="2"/>
      <c r="D410" s="2"/>
      <c r="E410" s="2"/>
    </row>
    <row r="411">
      <c r="C411" s="2"/>
      <c r="D411" s="2"/>
      <c r="E411" s="2"/>
    </row>
    <row r="412">
      <c r="C412" s="2"/>
      <c r="D412" s="2"/>
      <c r="E412" s="2"/>
    </row>
    <row r="413">
      <c r="C413" s="2"/>
      <c r="D413" s="2"/>
      <c r="E413" s="2"/>
    </row>
    <row r="414">
      <c r="C414" s="2"/>
      <c r="D414" s="2"/>
      <c r="E414" s="2"/>
    </row>
    <row r="415">
      <c r="C415" s="2"/>
      <c r="D415" s="2"/>
      <c r="E415" s="2"/>
    </row>
    <row r="416">
      <c r="C416" s="2"/>
      <c r="D416" s="2"/>
      <c r="E416" s="2"/>
    </row>
    <row r="417">
      <c r="C417" s="2"/>
      <c r="D417" s="2"/>
      <c r="E417" s="2"/>
    </row>
    <row r="418">
      <c r="C418" s="2"/>
      <c r="D418" s="2"/>
      <c r="E418" s="2"/>
    </row>
    <row r="419">
      <c r="C419" s="2"/>
      <c r="D419" s="2"/>
      <c r="E419" s="2"/>
    </row>
    <row r="420">
      <c r="C420" s="2"/>
      <c r="D420" s="2"/>
      <c r="E420" s="2"/>
    </row>
    <row r="421">
      <c r="C421" s="2"/>
      <c r="D421" s="2"/>
      <c r="E421" s="2"/>
    </row>
    <row r="422">
      <c r="C422" s="2"/>
      <c r="D422" s="2"/>
      <c r="E422" s="2"/>
    </row>
    <row r="423">
      <c r="C423" s="2"/>
      <c r="D423" s="2"/>
      <c r="E423" s="2"/>
    </row>
    <row r="424">
      <c r="C424" s="2"/>
      <c r="D424" s="2"/>
      <c r="E424" s="2"/>
    </row>
    <row r="425">
      <c r="C425" s="2"/>
      <c r="D425" s="2"/>
      <c r="E425" s="2"/>
    </row>
    <row r="426">
      <c r="C426" s="2"/>
      <c r="D426" s="2"/>
      <c r="E426" s="2"/>
    </row>
    <row r="427">
      <c r="C427" s="2"/>
      <c r="D427" s="2"/>
      <c r="E427" s="2"/>
    </row>
    <row r="428">
      <c r="C428" s="2"/>
      <c r="D428" s="2"/>
      <c r="E428" s="2"/>
    </row>
    <row r="429">
      <c r="C429" s="2"/>
      <c r="D429" s="2"/>
      <c r="E429" s="2"/>
    </row>
    <row r="430">
      <c r="C430" s="2"/>
      <c r="D430" s="2"/>
      <c r="E430" s="2"/>
    </row>
    <row r="431">
      <c r="C431" s="2"/>
      <c r="D431" s="2"/>
      <c r="E431" s="2"/>
    </row>
    <row r="432">
      <c r="C432" s="2"/>
      <c r="D432" s="2"/>
      <c r="E432" s="2"/>
    </row>
    <row r="433">
      <c r="C433" s="2"/>
      <c r="D433" s="2"/>
      <c r="E433" s="2"/>
    </row>
    <row r="434">
      <c r="C434" s="2"/>
      <c r="D434" s="2"/>
      <c r="E434" s="2"/>
    </row>
    <row r="435">
      <c r="C435" s="2"/>
      <c r="D435" s="2"/>
      <c r="E435" s="2"/>
    </row>
    <row r="436">
      <c r="C436" s="2"/>
      <c r="D436" s="2"/>
      <c r="E436" s="2"/>
    </row>
    <row r="437">
      <c r="C437" s="2"/>
      <c r="D437" s="2"/>
      <c r="E437" s="2"/>
    </row>
    <row r="438">
      <c r="C438" s="2"/>
      <c r="D438" s="2"/>
      <c r="E438" s="2"/>
    </row>
    <row r="439">
      <c r="C439" s="2"/>
      <c r="D439" s="2"/>
      <c r="E439" s="2"/>
    </row>
    <row r="440">
      <c r="C440" s="2"/>
      <c r="D440" s="2"/>
      <c r="E440" s="2"/>
    </row>
    <row r="441">
      <c r="C441" s="2"/>
      <c r="D441" s="2"/>
      <c r="E441" s="2"/>
    </row>
    <row r="442">
      <c r="C442" s="2"/>
      <c r="D442" s="2"/>
      <c r="E442" s="2"/>
    </row>
    <row r="443">
      <c r="C443" s="2"/>
      <c r="D443" s="2"/>
      <c r="E443" s="2"/>
    </row>
    <row r="444">
      <c r="C444" s="2"/>
      <c r="D444" s="2"/>
      <c r="E444" s="2"/>
    </row>
    <row r="445">
      <c r="C445" s="2"/>
      <c r="D445" s="2"/>
      <c r="E445" s="2"/>
    </row>
    <row r="446">
      <c r="C446" s="2"/>
      <c r="D446" s="2"/>
      <c r="E446" s="2"/>
    </row>
    <row r="447">
      <c r="C447" s="2"/>
      <c r="D447" s="2"/>
      <c r="E447" s="2"/>
    </row>
    <row r="448">
      <c r="C448" s="2"/>
      <c r="D448" s="2"/>
      <c r="E448" s="2"/>
    </row>
    <row r="449">
      <c r="C449" s="2"/>
      <c r="D449" s="2"/>
      <c r="E449" s="2"/>
    </row>
    <row r="450">
      <c r="C450" s="2"/>
      <c r="D450" s="2"/>
      <c r="E450" s="2"/>
    </row>
    <row r="451">
      <c r="C451" s="2"/>
      <c r="D451" s="2"/>
      <c r="E451" s="2"/>
    </row>
    <row r="452">
      <c r="C452" s="2"/>
      <c r="D452" s="2"/>
      <c r="E452" s="2"/>
    </row>
    <row r="453">
      <c r="C453" s="2"/>
      <c r="D453" s="2"/>
      <c r="E453" s="2"/>
    </row>
    <row r="454">
      <c r="C454" s="2"/>
      <c r="D454" s="2"/>
      <c r="E454" s="2"/>
    </row>
    <row r="455">
      <c r="C455" s="2"/>
      <c r="D455" s="2"/>
      <c r="E455" s="2"/>
    </row>
    <row r="456">
      <c r="C456" s="2"/>
      <c r="D456" s="2"/>
      <c r="E456" s="2"/>
    </row>
    <row r="457">
      <c r="C457" s="2"/>
      <c r="D457" s="2"/>
      <c r="E457" s="2"/>
    </row>
    <row r="458">
      <c r="C458" s="2"/>
      <c r="D458" s="2"/>
      <c r="E458" s="2"/>
    </row>
    <row r="459">
      <c r="C459" s="2"/>
      <c r="D459" s="2"/>
      <c r="E459" s="2"/>
    </row>
    <row r="460">
      <c r="C460" s="2"/>
      <c r="D460" s="2"/>
      <c r="E460" s="2"/>
    </row>
    <row r="461">
      <c r="C461" s="2"/>
      <c r="D461" s="2"/>
      <c r="E461" s="2"/>
    </row>
    <row r="462">
      <c r="C462" s="2"/>
      <c r="D462" s="2"/>
      <c r="E462" s="2"/>
    </row>
    <row r="463">
      <c r="C463" s="2"/>
      <c r="D463" s="2"/>
      <c r="E463" s="2"/>
    </row>
    <row r="464">
      <c r="C464" s="2"/>
      <c r="D464" s="2"/>
      <c r="E464" s="2"/>
    </row>
    <row r="465">
      <c r="C465" s="2"/>
      <c r="D465" s="2"/>
      <c r="E465" s="2"/>
    </row>
    <row r="466">
      <c r="C466" s="2"/>
      <c r="D466" s="2"/>
      <c r="E466" s="2"/>
    </row>
    <row r="467">
      <c r="C467" s="2"/>
      <c r="D467" s="2"/>
      <c r="E467" s="2"/>
    </row>
    <row r="468">
      <c r="C468" s="2"/>
      <c r="D468" s="2"/>
      <c r="E468" s="2"/>
    </row>
    <row r="469">
      <c r="C469" s="2"/>
      <c r="D469" s="2"/>
      <c r="E469" s="2"/>
    </row>
    <row r="470">
      <c r="C470" s="2"/>
      <c r="D470" s="2"/>
      <c r="E470" s="2"/>
    </row>
    <row r="471">
      <c r="C471" s="2"/>
      <c r="D471" s="2"/>
      <c r="E471" s="2"/>
    </row>
    <row r="472">
      <c r="C472" s="2"/>
      <c r="D472" s="2"/>
      <c r="E472" s="2"/>
    </row>
    <row r="473">
      <c r="C473" s="2"/>
      <c r="D473" s="2"/>
      <c r="E473" s="2"/>
    </row>
    <row r="474">
      <c r="C474" s="2"/>
      <c r="D474" s="2"/>
      <c r="E474" s="2"/>
    </row>
    <row r="475">
      <c r="C475" s="2"/>
      <c r="D475" s="2"/>
      <c r="E475" s="2"/>
    </row>
    <row r="476">
      <c r="C476" s="2"/>
      <c r="D476" s="2"/>
      <c r="E476" s="2"/>
    </row>
    <row r="477">
      <c r="C477" s="2"/>
      <c r="D477" s="2"/>
      <c r="E477" s="2"/>
    </row>
    <row r="478">
      <c r="C478" s="2"/>
      <c r="D478" s="2"/>
      <c r="E478" s="2"/>
    </row>
    <row r="479">
      <c r="C479" s="2"/>
      <c r="D479" s="2"/>
      <c r="E479" s="2"/>
    </row>
    <row r="480">
      <c r="C480" s="2"/>
      <c r="D480" s="2"/>
      <c r="E480" s="2"/>
    </row>
    <row r="481">
      <c r="C481" s="2"/>
      <c r="D481" s="2"/>
      <c r="E481" s="2"/>
    </row>
    <row r="482">
      <c r="C482" s="2"/>
      <c r="D482" s="2"/>
      <c r="E482" s="2"/>
    </row>
    <row r="483">
      <c r="C483" s="2"/>
      <c r="D483" s="2"/>
      <c r="E483" s="2"/>
    </row>
    <row r="484">
      <c r="C484" s="2"/>
      <c r="D484" s="2"/>
      <c r="E484" s="2"/>
    </row>
    <row r="485">
      <c r="C485" s="2"/>
      <c r="D485" s="2"/>
      <c r="E485" s="2"/>
    </row>
    <row r="486">
      <c r="C486" s="2"/>
      <c r="D486" s="2"/>
      <c r="E486" s="2"/>
    </row>
    <row r="487">
      <c r="C487" s="2"/>
      <c r="D487" s="2"/>
      <c r="E487" s="2"/>
    </row>
    <row r="488">
      <c r="C488" s="2"/>
      <c r="D488" s="2"/>
      <c r="E488" s="2"/>
    </row>
    <row r="489">
      <c r="C489" s="2"/>
      <c r="D489" s="2"/>
      <c r="E489" s="2"/>
    </row>
    <row r="490">
      <c r="C490" s="2"/>
      <c r="D490" s="2"/>
      <c r="E490" s="2"/>
    </row>
    <row r="491">
      <c r="C491" s="2"/>
      <c r="D491" s="2"/>
      <c r="E491" s="2"/>
    </row>
    <row r="492">
      <c r="C492" s="2"/>
      <c r="D492" s="2"/>
      <c r="E492" s="2"/>
    </row>
    <row r="493">
      <c r="C493" s="2"/>
      <c r="D493" s="2"/>
      <c r="E493" s="2"/>
    </row>
    <row r="494">
      <c r="C494" s="2"/>
      <c r="D494" s="2"/>
      <c r="E494" s="2"/>
    </row>
    <row r="495">
      <c r="C495" s="2"/>
      <c r="D495" s="2"/>
      <c r="E495" s="2"/>
    </row>
    <row r="496">
      <c r="C496" s="2"/>
      <c r="D496" s="2"/>
      <c r="E496" s="2"/>
    </row>
    <row r="497">
      <c r="C497" s="2"/>
      <c r="D497" s="2"/>
      <c r="E497" s="2"/>
    </row>
    <row r="498">
      <c r="C498" s="2"/>
      <c r="D498" s="2"/>
      <c r="E498" s="2"/>
    </row>
    <row r="499">
      <c r="C499" s="2"/>
      <c r="D499" s="2"/>
      <c r="E499" s="2"/>
    </row>
    <row r="500">
      <c r="C500" s="2"/>
      <c r="D500" s="2"/>
      <c r="E500" s="2"/>
    </row>
    <row r="501">
      <c r="C501" s="2"/>
      <c r="D501" s="2"/>
      <c r="E501" s="2"/>
    </row>
    <row r="502">
      <c r="C502" s="2"/>
      <c r="D502" s="2"/>
      <c r="E502" s="2"/>
    </row>
    <row r="503">
      <c r="C503" s="2"/>
      <c r="D503" s="2"/>
      <c r="E503" s="2"/>
    </row>
    <row r="504">
      <c r="C504" s="2"/>
      <c r="D504" s="2"/>
      <c r="E504" s="2"/>
    </row>
    <row r="505">
      <c r="C505" s="2"/>
      <c r="D505" s="2"/>
      <c r="E505" s="2"/>
    </row>
    <row r="506">
      <c r="C506" s="2"/>
      <c r="D506" s="2"/>
      <c r="E506" s="2"/>
    </row>
    <row r="507">
      <c r="C507" s="2"/>
      <c r="D507" s="2"/>
      <c r="E507" s="2"/>
    </row>
    <row r="508">
      <c r="C508" s="2"/>
      <c r="D508" s="2"/>
      <c r="E508" s="2"/>
    </row>
    <row r="509">
      <c r="C509" s="2"/>
      <c r="D509" s="2"/>
      <c r="E509" s="2"/>
    </row>
    <row r="510">
      <c r="C510" s="2"/>
      <c r="D510" s="2"/>
      <c r="E510" s="2"/>
    </row>
    <row r="511">
      <c r="C511" s="2"/>
      <c r="D511" s="2"/>
      <c r="E511" s="2"/>
    </row>
    <row r="512">
      <c r="C512" s="2"/>
      <c r="D512" s="2"/>
      <c r="E512" s="2"/>
    </row>
    <row r="513">
      <c r="C513" s="2"/>
      <c r="D513" s="2"/>
      <c r="E513" s="2"/>
    </row>
    <row r="514">
      <c r="C514" s="2"/>
      <c r="D514" s="2"/>
      <c r="E514" s="2"/>
    </row>
    <row r="515">
      <c r="C515" s="2"/>
      <c r="D515" s="2"/>
      <c r="E515" s="2"/>
    </row>
    <row r="516">
      <c r="C516" s="2"/>
      <c r="D516" s="2"/>
      <c r="E516" s="2"/>
    </row>
    <row r="517">
      <c r="C517" s="2"/>
      <c r="D517" s="2"/>
      <c r="E517" s="2"/>
    </row>
    <row r="518">
      <c r="C518" s="2"/>
      <c r="D518" s="2"/>
      <c r="E518" s="2"/>
    </row>
    <row r="519">
      <c r="C519" s="2"/>
      <c r="D519" s="2"/>
      <c r="E519" s="2"/>
    </row>
    <row r="520">
      <c r="C520" s="2"/>
      <c r="D520" s="2"/>
      <c r="E520" s="2"/>
    </row>
    <row r="521">
      <c r="C521" s="2"/>
      <c r="D521" s="2"/>
      <c r="E521" s="2"/>
    </row>
    <row r="522">
      <c r="C522" s="2"/>
      <c r="D522" s="2"/>
      <c r="E522" s="2"/>
    </row>
    <row r="523">
      <c r="C523" s="2"/>
      <c r="D523" s="2"/>
      <c r="E523" s="2"/>
    </row>
    <row r="524">
      <c r="C524" s="2"/>
      <c r="D524" s="2"/>
      <c r="E524" s="2"/>
    </row>
    <row r="525">
      <c r="C525" s="2"/>
      <c r="D525" s="2"/>
      <c r="E525" s="2"/>
    </row>
    <row r="526">
      <c r="C526" s="2"/>
      <c r="D526" s="2"/>
      <c r="E526" s="2"/>
    </row>
    <row r="527">
      <c r="C527" s="2"/>
      <c r="D527" s="2"/>
      <c r="E527" s="2"/>
    </row>
    <row r="528">
      <c r="C528" s="2"/>
      <c r="D528" s="2"/>
      <c r="E528" s="2"/>
    </row>
    <row r="529">
      <c r="C529" s="2"/>
      <c r="D529" s="2"/>
      <c r="E529" s="2"/>
    </row>
    <row r="530">
      <c r="C530" s="2"/>
      <c r="D530" s="2"/>
      <c r="E530" s="2"/>
    </row>
    <row r="531">
      <c r="C531" s="2"/>
      <c r="D531" s="2"/>
      <c r="E531" s="2"/>
    </row>
    <row r="532">
      <c r="C532" s="2"/>
      <c r="D532" s="2"/>
      <c r="E532" s="2"/>
    </row>
    <row r="533">
      <c r="C533" s="2"/>
      <c r="D533" s="2"/>
      <c r="E533" s="2"/>
    </row>
    <row r="534">
      <c r="C534" s="2"/>
      <c r="D534" s="2"/>
      <c r="E534" s="2"/>
    </row>
    <row r="535">
      <c r="C535" s="2"/>
      <c r="D535" s="2"/>
      <c r="E535" s="2"/>
    </row>
    <row r="536">
      <c r="C536" s="2"/>
      <c r="D536" s="2"/>
      <c r="E536" s="2"/>
    </row>
    <row r="537">
      <c r="C537" s="2"/>
      <c r="D537" s="2"/>
      <c r="E537" s="2"/>
    </row>
    <row r="538">
      <c r="C538" s="2"/>
      <c r="D538" s="2"/>
      <c r="E538" s="2"/>
    </row>
    <row r="539">
      <c r="C539" s="2"/>
      <c r="D539" s="2"/>
      <c r="E539" s="2"/>
    </row>
    <row r="540">
      <c r="C540" s="2"/>
      <c r="D540" s="2"/>
      <c r="E540" s="2"/>
    </row>
    <row r="541">
      <c r="C541" s="2"/>
      <c r="D541" s="2"/>
      <c r="E541" s="2"/>
    </row>
    <row r="542">
      <c r="C542" s="2"/>
      <c r="D542" s="2"/>
      <c r="E542" s="2"/>
    </row>
    <row r="543">
      <c r="C543" s="2"/>
      <c r="D543" s="2"/>
      <c r="E543" s="2"/>
    </row>
    <row r="544">
      <c r="C544" s="2"/>
      <c r="D544" s="2"/>
      <c r="E544" s="2"/>
    </row>
    <row r="545">
      <c r="C545" s="2"/>
      <c r="D545" s="2"/>
      <c r="E545" s="2"/>
    </row>
    <row r="546">
      <c r="C546" s="2"/>
      <c r="D546" s="2"/>
      <c r="E546" s="2"/>
    </row>
    <row r="547">
      <c r="C547" s="2"/>
      <c r="D547" s="2"/>
      <c r="E547" s="2"/>
    </row>
    <row r="548">
      <c r="C548" s="2"/>
      <c r="D548" s="2"/>
      <c r="E548" s="2"/>
    </row>
    <row r="549">
      <c r="C549" s="2"/>
      <c r="D549" s="2"/>
      <c r="E549" s="2"/>
    </row>
    <row r="550">
      <c r="C550" s="2"/>
      <c r="D550" s="2"/>
      <c r="E550" s="2"/>
    </row>
    <row r="551">
      <c r="C551" s="2"/>
      <c r="D551" s="2"/>
      <c r="E551" s="2"/>
    </row>
    <row r="552">
      <c r="C552" s="2"/>
      <c r="D552" s="2"/>
      <c r="E552" s="2"/>
    </row>
    <row r="553">
      <c r="C553" s="2"/>
      <c r="D553" s="2"/>
      <c r="E553" s="2"/>
    </row>
    <row r="554">
      <c r="C554" s="2"/>
      <c r="D554" s="2"/>
      <c r="E554" s="2"/>
    </row>
    <row r="555">
      <c r="C555" s="2"/>
      <c r="D555" s="2"/>
      <c r="E555" s="2"/>
    </row>
    <row r="556">
      <c r="C556" s="2"/>
      <c r="D556" s="2"/>
      <c r="E556" s="2"/>
    </row>
    <row r="557">
      <c r="C557" s="2"/>
      <c r="D557" s="2"/>
      <c r="E557" s="2"/>
    </row>
    <row r="558">
      <c r="C558" s="2"/>
      <c r="D558" s="2"/>
      <c r="E558" s="2"/>
    </row>
    <row r="559">
      <c r="C559" s="2"/>
      <c r="D559" s="2"/>
      <c r="E559" s="2"/>
    </row>
    <row r="560">
      <c r="C560" s="2"/>
      <c r="D560" s="2"/>
      <c r="E560" s="2"/>
    </row>
    <row r="561">
      <c r="C561" s="2"/>
      <c r="D561" s="2"/>
      <c r="E561" s="2"/>
    </row>
    <row r="562">
      <c r="C562" s="2"/>
      <c r="D562" s="2"/>
      <c r="E562" s="2"/>
    </row>
    <row r="563">
      <c r="C563" s="2"/>
      <c r="D563" s="2"/>
      <c r="E563" s="2"/>
    </row>
    <row r="564">
      <c r="C564" s="2"/>
      <c r="D564" s="2"/>
      <c r="E564" s="2"/>
    </row>
    <row r="565">
      <c r="C565" s="2"/>
      <c r="D565" s="2"/>
      <c r="E565" s="2"/>
    </row>
    <row r="566">
      <c r="C566" s="2"/>
      <c r="D566" s="2"/>
      <c r="E566" s="2"/>
    </row>
    <row r="567">
      <c r="C567" s="2"/>
      <c r="D567" s="2"/>
      <c r="E567" s="2"/>
    </row>
    <row r="568">
      <c r="C568" s="2"/>
      <c r="D568" s="2"/>
      <c r="E568" s="2"/>
    </row>
    <row r="569">
      <c r="C569" s="2"/>
      <c r="D569" s="2"/>
      <c r="E569" s="2"/>
    </row>
    <row r="570">
      <c r="C570" s="2"/>
      <c r="D570" s="2"/>
      <c r="E570" s="2"/>
    </row>
    <row r="571">
      <c r="C571" s="2"/>
      <c r="D571" s="2"/>
      <c r="E571" s="2"/>
    </row>
    <row r="572">
      <c r="C572" s="2"/>
      <c r="D572" s="2"/>
      <c r="E572" s="2"/>
    </row>
    <row r="573">
      <c r="C573" s="2"/>
      <c r="D573" s="2"/>
      <c r="E573" s="2"/>
    </row>
    <row r="574">
      <c r="C574" s="2"/>
      <c r="D574" s="2"/>
      <c r="E574" s="2"/>
    </row>
    <row r="575">
      <c r="C575" s="2"/>
      <c r="D575" s="2"/>
      <c r="E575" s="2"/>
    </row>
    <row r="576">
      <c r="C576" s="2"/>
      <c r="D576" s="2"/>
      <c r="E576" s="2"/>
    </row>
    <row r="577">
      <c r="C577" s="2"/>
      <c r="D577" s="2"/>
      <c r="E577" s="2"/>
    </row>
    <row r="578">
      <c r="C578" s="2"/>
      <c r="D578" s="2"/>
      <c r="E578" s="2"/>
    </row>
    <row r="579">
      <c r="C579" s="2"/>
      <c r="D579" s="2"/>
      <c r="E579" s="2"/>
    </row>
    <row r="580">
      <c r="C580" s="2"/>
      <c r="D580" s="2"/>
      <c r="E580" s="2"/>
    </row>
    <row r="581">
      <c r="C581" s="2"/>
      <c r="D581" s="2"/>
      <c r="E581" s="2"/>
    </row>
    <row r="582">
      <c r="C582" s="2"/>
      <c r="D582" s="2"/>
      <c r="E582" s="2"/>
    </row>
    <row r="583">
      <c r="C583" s="2"/>
      <c r="D583" s="2"/>
      <c r="E583" s="2"/>
    </row>
    <row r="584">
      <c r="C584" s="2"/>
      <c r="D584" s="2"/>
      <c r="E584" s="2"/>
    </row>
    <row r="585">
      <c r="C585" s="2"/>
      <c r="D585" s="2"/>
      <c r="E585" s="2"/>
    </row>
    <row r="586">
      <c r="C586" s="2"/>
      <c r="D586" s="2"/>
      <c r="E586" s="2"/>
    </row>
    <row r="587">
      <c r="C587" s="2"/>
      <c r="D587" s="2"/>
      <c r="E587" s="2"/>
    </row>
    <row r="588">
      <c r="C588" s="2"/>
      <c r="D588" s="2"/>
      <c r="E588" s="2"/>
    </row>
    <row r="589">
      <c r="C589" s="2"/>
      <c r="D589" s="2"/>
      <c r="E589" s="2"/>
    </row>
    <row r="590">
      <c r="C590" s="2"/>
      <c r="D590" s="2"/>
      <c r="E590" s="2"/>
    </row>
    <row r="591">
      <c r="C591" s="2"/>
      <c r="D591" s="2"/>
      <c r="E591" s="2"/>
    </row>
    <row r="592">
      <c r="C592" s="2"/>
      <c r="D592" s="2"/>
      <c r="E592" s="2"/>
    </row>
    <row r="593">
      <c r="C593" s="2"/>
      <c r="D593" s="2"/>
      <c r="E593" s="2"/>
    </row>
    <row r="594">
      <c r="C594" s="2"/>
      <c r="D594" s="2"/>
      <c r="E594" s="2"/>
    </row>
    <row r="595">
      <c r="C595" s="2"/>
      <c r="D595" s="2"/>
      <c r="E595" s="2"/>
    </row>
    <row r="596">
      <c r="C596" s="2"/>
      <c r="D596" s="2"/>
      <c r="E596" s="2"/>
    </row>
    <row r="597">
      <c r="C597" s="2"/>
      <c r="D597" s="2"/>
      <c r="E597" s="2"/>
    </row>
    <row r="598">
      <c r="C598" s="2"/>
      <c r="D598" s="2"/>
      <c r="E598" s="2"/>
    </row>
    <row r="599">
      <c r="C599" s="2"/>
      <c r="D599" s="2"/>
      <c r="E599" s="2"/>
    </row>
    <row r="600">
      <c r="C600" s="2"/>
      <c r="D600" s="2"/>
      <c r="E600" s="2"/>
    </row>
    <row r="601">
      <c r="C601" s="2"/>
      <c r="D601" s="2"/>
      <c r="E601" s="2"/>
    </row>
    <row r="602">
      <c r="C602" s="2"/>
      <c r="D602" s="2"/>
      <c r="E602" s="2"/>
    </row>
    <row r="603">
      <c r="C603" s="2"/>
      <c r="D603" s="2"/>
      <c r="E603" s="2"/>
    </row>
    <row r="604">
      <c r="C604" s="2"/>
      <c r="D604" s="2"/>
      <c r="E604" s="2"/>
    </row>
    <row r="605">
      <c r="C605" s="2"/>
      <c r="D605" s="2"/>
      <c r="E605" s="2"/>
    </row>
    <row r="606">
      <c r="C606" s="2"/>
      <c r="D606" s="2"/>
      <c r="E606" s="2"/>
    </row>
    <row r="607">
      <c r="C607" s="2"/>
      <c r="D607" s="2"/>
      <c r="E607" s="2"/>
    </row>
    <row r="608">
      <c r="C608" s="2"/>
      <c r="D608" s="2"/>
      <c r="E608" s="2"/>
    </row>
    <row r="609">
      <c r="C609" s="2"/>
      <c r="D609" s="2"/>
      <c r="E609" s="2"/>
    </row>
    <row r="610">
      <c r="C610" s="2"/>
      <c r="D610" s="2"/>
      <c r="E610" s="2"/>
    </row>
    <row r="611">
      <c r="C611" s="2"/>
      <c r="D611" s="2"/>
      <c r="E611" s="2"/>
    </row>
    <row r="612">
      <c r="C612" s="2"/>
      <c r="D612" s="2"/>
      <c r="E612" s="2"/>
    </row>
    <row r="613">
      <c r="C613" s="2"/>
      <c r="D613" s="2"/>
      <c r="E613" s="2"/>
    </row>
    <row r="614">
      <c r="C614" s="2"/>
      <c r="D614" s="2"/>
      <c r="E614" s="2"/>
    </row>
    <row r="615">
      <c r="C615" s="2"/>
      <c r="D615" s="2"/>
      <c r="E615" s="2"/>
    </row>
    <row r="616">
      <c r="C616" s="2"/>
      <c r="D616" s="2"/>
      <c r="E616" s="2"/>
    </row>
    <row r="617">
      <c r="C617" s="2"/>
      <c r="D617" s="2"/>
      <c r="E617" s="2"/>
    </row>
    <row r="618">
      <c r="C618" s="2"/>
      <c r="D618" s="2"/>
      <c r="E618" s="2"/>
    </row>
    <row r="619">
      <c r="C619" s="2"/>
      <c r="D619" s="2"/>
      <c r="E619" s="2"/>
    </row>
    <row r="620">
      <c r="C620" s="2"/>
      <c r="D620" s="2"/>
      <c r="E620" s="2"/>
    </row>
    <row r="621">
      <c r="C621" s="2"/>
      <c r="D621" s="2"/>
      <c r="E621" s="2"/>
    </row>
    <row r="622">
      <c r="C622" s="2"/>
      <c r="D622" s="2"/>
      <c r="E622" s="2"/>
    </row>
    <row r="623">
      <c r="C623" s="2"/>
      <c r="D623" s="2"/>
      <c r="E623" s="2"/>
    </row>
    <row r="624">
      <c r="C624" s="2"/>
      <c r="D624" s="2"/>
      <c r="E624" s="2"/>
    </row>
    <row r="625">
      <c r="C625" s="2"/>
      <c r="D625" s="2"/>
      <c r="E625" s="2"/>
    </row>
    <row r="626">
      <c r="C626" s="2"/>
      <c r="D626" s="2"/>
      <c r="E626" s="2"/>
    </row>
    <row r="627">
      <c r="C627" s="2"/>
      <c r="D627" s="2"/>
      <c r="E627" s="2"/>
    </row>
    <row r="628">
      <c r="C628" s="2"/>
      <c r="D628" s="2"/>
      <c r="E628" s="2"/>
    </row>
    <row r="629">
      <c r="C629" s="2"/>
      <c r="D629" s="2"/>
      <c r="E629" s="2"/>
    </row>
    <row r="630">
      <c r="C630" s="2"/>
      <c r="D630" s="2"/>
      <c r="E630" s="2"/>
    </row>
    <row r="631">
      <c r="C631" s="2"/>
      <c r="D631" s="2"/>
      <c r="E631" s="2"/>
    </row>
    <row r="632">
      <c r="C632" s="2"/>
      <c r="D632" s="2"/>
      <c r="E632" s="2"/>
    </row>
    <row r="633">
      <c r="C633" s="2"/>
      <c r="D633" s="2"/>
      <c r="E633" s="2"/>
    </row>
    <row r="634">
      <c r="C634" s="2"/>
      <c r="D634" s="2"/>
      <c r="E634" s="2"/>
    </row>
    <row r="635">
      <c r="C635" s="2"/>
      <c r="D635" s="2"/>
      <c r="E635" s="2"/>
    </row>
    <row r="636">
      <c r="C636" s="2"/>
      <c r="D636" s="2"/>
      <c r="E636" s="2"/>
    </row>
    <row r="637">
      <c r="C637" s="2"/>
      <c r="D637" s="2"/>
      <c r="E637" s="2"/>
    </row>
    <row r="638">
      <c r="C638" s="2"/>
      <c r="D638" s="2"/>
      <c r="E638" s="2"/>
    </row>
    <row r="639">
      <c r="C639" s="2"/>
      <c r="D639" s="2"/>
      <c r="E639" s="2"/>
    </row>
    <row r="640">
      <c r="C640" s="2"/>
      <c r="D640" s="2"/>
      <c r="E640" s="2"/>
    </row>
    <row r="641">
      <c r="C641" s="2"/>
      <c r="D641" s="2"/>
      <c r="E641" s="2"/>
    </row>
    <row r="642">
      <c r="C642" s="2"/>
      <c r="D642" s="2"/>
      <c r="E642" s="2"/>
    </row>
    <row r="643">
      <c r="C643" s="2"/>
      <c r="D643" s="2"/>
      <c r="E643" s="2"/>
    </row>
    <row r="644">
      <c r="C644" s="2"/>
      <c r="D644" s="2"/>
      <c r="E644" s="2"/>
    </row>
    <row r="645">
      <c r="C645" s="2"/>
      <c r="D645" s="2"/>
      <c r="E645" s="2"/>
    </row>
    <row r="646">
      <c r="C646" s="2"/>
      <c r="D646" s="2"/>
      <c r="E646" s="2"/>
    </row>
    <row r="647">
      <c r="C647" s="2"/>
      <c r="D647" s="2"/>
      <c r="E647" s="2"/>
    </row>
    <row r="648">
      <c r="C648" s="2"/>
      <c r="D648" s="2"/>
      <c r="E648" s="2"/>
    </row>
    <row r="649">
      <c r="C649" s="2"/>
      <c r="D649" s="2"/>
      <c r="E649" s="2"/>
    </row>
    <row r="650">
      <c r="C650" s="2"/>
      <c r="D650" s="2"/>
      <c r="E650" s="2"/>
    </row>
    <row r="651">
      <c r="C651" s="2"/>
      <c r="D651" s="2"/>
      <c r="E651" s="2"/>
    </row>
    <row r="652">
      <c r="C652" s="2"/>
      <c r="D652" s="2"/>
      <c r="E652" s="2"/>
    </row>
    <row r="653">
      <c r="C653" s="2"/>
      <c r="D653" s="2"/>
      <c r="E653" s="2"/>
    </row>
    <row r="654">
      <c r="C654" s="2"/>
      <c r="D654" s="2"/>
      <c r="E654" s="2"/>
    </row>
    <row r="655">
      <c r="C655" s="2"/>
      <c r="D655" s="2"/>
      <c r="E655" s="2"/>
    </row>
    <row r="656">
      <c r="C656" s="2"/>
      <c r="D656" s="2"/>
      <c r="E656" s="2"/>
    </row>
    <row r="657">
      <c r="C657" s="2"/>
      <c r="D657" s="2"/>
      <c r="E657" s="2"/>
    </row>
    <row r="658">
      <c r="C658" s="2"/>
      <c r="D658" s="2"/>
      <c r="E658" s="2"/>
    </row>
    <row r="659">
      <c r="C659" s="2"/>
      <c r="D659" s="2"/>
      <c r="E659" s="2"/>
    </row>
    <row r="660">
      <c r="C660" s="2"/>
      <c r="D660" s="2"/>
      <c r="E660" s="2"/>
    </row>
    <row r="661">
      <c r="C661" s="2"/>
      <c r="D661" s="2"/>
      <c r="E661" s="2"/>
    </row>
    <row r="662">
      <c r="C662" s="2"/>
      <c r="D662" s="2"/>
      <c r="E662" s="2"/>
    </row>
    <row r="663">
      <c r="C663" s="2"/>
      <c r="D663" s="2"/>
      <c r="E663" s="2"/>
    </row>
    <row r="664">
      <c r="C664" s="2"/>
      <c r="D664" s="2"/>
      <c r="E664" s="2"/>
    </row>
    <row r="665">
      <c r="C665" s="2"/>
      <c r="D665" s="2"/>
      <c r="E665" s="2"/>
    </row>
    <row r="666">
      <c r="C666" s="2"/>
      <c r="D666" s="2"/>
      <c r="E666" s="2"/>
    </row>
    <row r="667">
      <c r="C667" s="2"/>
      <c r="D667" s="2"/>
      <c r="E667" s="2"/>
    </row>
    <row r="668">
      <c r="C668" s="2"/>
      <c r="D668" s="2"/>
      <c r="E668" s="2"/>
    </row>
    <row r="669">
      <c r="C669" s="2"/>
      <c r="D669" s="2"/>
      <c r="E669" s="2"/>
    </row>
    <row r="670">
      <c r="C670" s="2"/>
      <c r="D670" s="2"/>
      <c r="E670" s="2"/>
    </row>
    <row r="671">
      <c r="C671" s="2"/>
      <c r="D671" s="2"/>
      <c r="E671" s="2"/>
    </row>
    <row r="672">
      <c r="C672" s="2"/>
      <c r="D672" s="2"/>
      <c r="E672" s="2"/>
    </row>
    <row r="673">
      <c r="C673" s="2"/>
      <c r="D673" s="2"/>
      <c r="E673" s="2"/>
    </row>
    <row r="674">
      <c r="C674" s="2"/>
      <c r="D674" s="2"/>
      <c r="E674" s="2"/>
    </row>
    <row r="675">
      <c r="C675" s="2"/>
      <c r="D675" s="2"/>
      <c r="E675" s="2"/>
    </row>
    <row r="676">
      <c r="C676" s="2"/>
      <c r="D676" s="2"/>
      <c r="E676" s="2"/>
    </row>
    <row r="677">
      <c r="C677" s="2"/>
      <c r="D677" s="2"/>
      <c r="E677" s="2"/>
    </row>
    <row r="678">
      <c r="C678" s="2"/>
      <c r="D678" s="2"/>
      <c r="E678" s="2"/>
    </row>
    <row r="679">
      <c r="C679" s="2"/>
      <c r="D679" s="2"/>
      <c r="E679" s="2"/>
    </row>
    <row r="680">
      <c r="C680" s="2"/>
      <c r="D680" s="2"/>
      <c r="E680" s="2"/>
    </row>
    <row r="681">
      <c r="C681" s="2"/>
      <c r="D681" s="2"/>
      <c r="E681" s="2"/>
    </row>
    <row r="682">
      <c r="C682" s="2"/>
      <c r="D682" s="2"/>
      <c r="E682" s="2"/>
    </row>
    <row r="683">
      <c r="C683" s="2"/>
      <c r="D683" s="2"/>
      <c r="E683" s="2"/>
    </row>
    <row r="684">
      <c r="C684" s="2"/>
      <c r="D684" s="2"/>
      <c r="E684" s="2"/>
    </row>
    <row r="685">
      <c r="C685" s="2"/>
      <c r="D685" s="2"/>
      <c r="E685" s="2"/>
    </row>
    <row r="686">
      <c r="C686" s="2"/>
      <c r="D686" s="2"/>
      <c r="E686" s="2"/>
    </row>
    <row r="687">
      <c r="C687" s="2"/>
      <c r="D687" s="2"/>
      <c r="E687" s="2"/>
    </row>
    <row r="688">
      <c r="C688" s="2"/>
      <c r="D688" s="2"/>
      <c r="E688" s="2"/>
    </row>
    <row r="689">
      <c r="C689" s="2"/>
      <c r="D689" s="2"/>
      <c r="E689" s="2"/>
    </row>
    <row r="690">
      <c r="C690" s="2"/>
      <c r="D690" s="2"/>
      <c r="E690" s="2"/>
    </row>
    <row r="691">
      <c r="C691" s="2"/>
      <c r="D691" s="2"/>
      <c r="E691" s="2"/>
    </row>
    <row r="692">
      <c r="C692" s="2"/>
      <c r="D692" s="2"/>
      <c r="E692" s="2"/>
    </row>
    <row r="693">
      <c r="C693" s="2"/>
      <c r="D693" s="2"/>
      <c r="E693" s="2"/>
    </row>
    <row r="694">
      <c r="C694" s="2"/>
      <c r="D694" s="2"/>
      <c r="E694" s="2"/>
    </row>
    <row r="695">
      <c r="C695" s="2"/>
      <c r="D695" s="2"/>
      <c r="E695" s="2"/>
    </row>
    <row r="696">
      <c r="C696" s="2"/>
      <c r="D696" s="2"/>
      <c r="E696" s="2"/>
    </row>
    <row r="697">
      <c r="C697" s="2"/>
      <c r="D697" s="2"/>
      <c r="E697" s="2"/>
    </row>
    <row r="698">
      <c r="C698" s="2"/>
      <c r="D698" s="2"/>
      <c r="E698" s="2"/>
    </row>
    <row r="699">
      <c r="C699" s="2"/>
      <c r="D699" s="2"/>
      <c r="E699" s="2"/>
    </row>
    <row r="700">
      <c r="C700" s="2"/>
      <c r="D700" s="2"/>
      <c r="E700" s="2"/>
    </row>
    <row r="701">
      <c r="C701" s="2"/>
      <c r="D701" s="2"/>
      <c r="E701" s="2"/>
    </row>
    <row r="702">
      <c r="C702" s="2"/>
      <c r="D702" s="2"/>
      <c r="E702" s="2"/>
    </row>
    <row r="703">
      <c r="C703" s="2"/>
      <c r="D703" s="2"/>
      <c r="E703" s="2"/>
    </row>
    <row r="704">
      <c r="C704" s="2"/>
      <c r="D704" s="2"/>
      <c r="E704" s="2"/>
    </row>
    <row r="705">
      <c r="C705" s="2"/>
      <c r="D705" s="2"/>
      <c r="E705" s="2"/>
    </row>
    <row r="706">
      <c r="C706" s="2"/>
      <c r="D706" s="2"/>
      <c r="E706" s="2"/>
    </row>
    <row r="707">
      <c r="C707" s="2"/>
      <c r="D707" s="2"/>
      <c r="E707" s="2"/>
    </row>
    <row r="708">
      <c r="C708" s="2"/>
      <c r="D708" s="2"/>
      <c r="E708" s="2"/>
    </row>
    <row r="709">
      <c r="C709" s="2"/>
      <c r="D709" s="2"/>
      <c r="E709" s="2"/>
    </row>
    <row r="710">
      <c r="C710" s="2"/>
      <c r="D710" s="2"/>
      <c r="E710" s="2"/>
    </row>
    <row r="711">
      <c r="C711" s="2"/>
      <c r="D711" s="2"/>
      <c r="E711" s="2"/>
    </row>
    <row r="712">
      <c r="C712" s="2"/>
      <c r="D712" s="2"/>
      <c r="E712" s="2"/>
    </row>
    <row r="713">
      <c r="C713" s="2"/>
      <c r="D713" s="2"/>
      <c r="E713" s="2"/>
    </row>
    <row r="714">
      <c r="C714" s="2"/>
      <c r="D714" s="2"/>
      <c r="E714" s="2"/>
    </row>
    <row r="715">
      <c r="C715" s="2"/>
      <c r="D715" s="2"/>
      <c r="E715" s="2"/>
    </row>
    <row r="716">
      <c r="C716" s="2"/>
      <c r="D716" s="2"/>
      <c r="E716" s="2"/>
    </row>
    <row r="717">
      <c r="C717" s="2"/>
      <c r="D717" s="2"/>
      <c r="E717" s="2"/>
    </row>
    <row r="718">
      <c r="C718" s="2"/>
      <c r="D718" s="2"/>
      <c r="E718" s="2"/>
    </row>
    <row r="719">
      <c r="C719" s="2"/>
      <c r="D719" s="2"/>
      <c r="E719" s="2"/>
    </row>
    <row r="720">
      <c r="C720" s="2"/>
      <c r="D720" s="2"/>
      <c r="E720" s="2"/>
    </row>
    <row r="721">
      <c r="C721" s="2"/>
      <c r="D721" s="2"/>
      <c r="E721" s="2"/>
    </row>
    <row r="722">
      <c r="C722" s="2"/>
      <c r="D722" s="2"/>
      <c r="E722" s="2"/>
    </row>
    <row r="723">
      <c r="C723" s="2"/>
      <c r="D723" s="2"/>
      <c r="E723" s="2"/>
    </row>
    <row r="724">
      <c r="C724" s="2"/>
      <c r="D724" s="2"/>
      <c r="E724" s="2"/>
    </row>
    <row r="725">
      <c r="C725" s="2"/>
      <c r="D725" s="2"/>
      <c r="E725" s="2"/>
    </row>
    <row r="726">
      <c r="C726" s="2"/>
      <c r="D726" s="2"/>
      <c r="E726" s="2"/>
    </row>
    <row r="727">
      <c r="C727" s="2"/>
      <c r="D727" s="2"/>
      <c r="E727" s="2"/>
    </row>
    <row r="728">
      <c r="C728" s="2"/>
      <c r="D728" s="2"/>
      <c r="E728" s="2"/>
    </row>
    <row r="729">
      <c r="C729" s="2"/>
      <c r="D729" s="2"/>
      <c r="E729" s="2"/>
    </row>
    <row r="730">
      <c r="C730" s="2"/>
      <c r="D730" s="2"/>
      <c r="E730" s="2"/>
    </row>
    <row r="731">
      <c r="C731" s="2"/>
      <c r="D731" s="2"/>
      <c r="E731" s="2"/>
    </row>
    <row r="732">
      <c r="C732" s="2"/>
      <c r="D732" s="2"/>
      <c r="E732" s="2"/>
    </row>
    <row r="733">
      <c r="C733" s="2"/>
      <c r="D733" s="2"/>
      <c r="E733" s="2"/>
    </row>
    <row r="734">
      <c r="C734" s="2"/>
      <c r="D734" s="2"/>
      <c r="E734" s="2"/>
    </row>
    <row r="735">
      <c r="C735" s="2"/>
      <c r="D735" s="2"/>
      <c r="E735" s="2"/>
    </row>
    <row r="736">
      <c r="C736" s="2"/>
      <c r="D736" s="2"/>
      <c r="E736" s="2"/>
    </row>
    <row r="737">
      <c r="C737" s="2"/>
      <c r="D737" s="2"/>
      <c r="E737" s="2"/>
    </row>
    <row r="738">
      <c r="C738" s="2"/>
      <c r="D738" s="2"/>
      <c r="E738" s="2"/>
    </row>
    <row r="739">
      <c r="C739" s="2"/>
      <c r="D739" s="2"/>
      <c r="E739" s="2"/>
    </row>
    <row r="740">
      <c r="C740" s="2"/>
      <c r="D740" s="2"/>
      <c r="E740" s="2"/>
    </row>
    <row r="741">
      <c r="C741" s="2"/>
      <c r="D741" s="2"/>
      <c r="E741" s="2"/>
    </row>
    <row r="742">
      <c r="C742" s="2"/>
      <c r="D742" s="2"/>
      <c r="E742" s="2"/>
    </row>
    <row r="743">
      <c r="C743" s="2"/>
      <c r="D743" s="2"/>
      <c r="E743" s="2"/>
    </row>
    <row r="744">
      <c r="C744" s="2"/>
      <c r="D744" s="2"/>
      <c r="E744" s="2"/>
    </row>
    <row r="745">
      <c r="C745" s="2"/>
      <c r="D745" s="2"/>
      <c r="E745" s="2"/>
    </row>
    <row r="746">
      <c r="C746" s="2"/>
      <c r="D746" s="2"/>
      <c r="E746" s="2"/>
    </row>
    <row r="747">
      <c r="C747" s="2"/>
      <c r="D747" s="2"/>
      <c r="E747" s="2"/>
    </row>
    <row r="748">
      <c r="C748" s="2"/>
      <c r="D748" s="2"/>
      <c r="E748" s="2"/>
    </row>
    <row r="749">
      <c r="C749" s="2"/>
      <c r="D749" s="2"/>
      <c r="E749" s="2"/>
    </row>
    <row r="750">
      <c r="C750" s="2"/>
      <c r="D750" s="2"/>
      <c r="E750" s="2"/>
    </row>
    <row r="751">
      <c r="C751" s="2"/>
      <c r="D751" s="2"/>
      <c r="E751" s="2"/>
    </row>
    <row r="752">
      <c r="C752" s="2"/>
      <c r="D752" s="2"/>
      <c r="E752" s="2"/>
    </row>
    <row r="753">
      <c r="C753" s="2"/>
      <c r="D753" s="2"/>
      <c r="E753" s="2"/>
    </row>
    <row r="754">
      <c r="C754" s="2"/>
      <c r="D754" s="2"/>
      <c r="E754" s="2"/>
    </row>
    <row r="755">
      <c r="C755" s="2"/>
      <c r="D755" s="2"/>
      <c r="E755" s="2"/>
    </row>
    <row r="756">
      <c r="C756" s="2"/>
      <c r="D756" s="2"/>
      <c r="E756" s="2"/>
    </row>
    <row r="757">
      <c r="C757" s="2"/>
      <c r="D757" s="2"/>
      <c r="E757" s="2"/>
    </row>
    <row r="758">
      <c r="C758" s="2"/>
      <c r="D758" s="2"/>
      <c r="E758" s="2"/>
    </row>
    <row r="759">
      <c r="C759" s="2"/>
      <c r="D759" s="2"/>
      <c r="E759" s="2"/>
    </row>
    <row r="760">
      <c r="C760" s="2"/>
      <c r="D760" s="2"/>
      <c r="E760" s="2"/>
    </row>
    <row r="761">
      <c r="C761" s="2"/>
      <c r="D761" s="2"/>
      <c r="E761" s="2"/>
    </row>
    <row r="762">
      <c r="C762" s="2"/>
      <c r="D762" s="2"/>
      <c r="E762" s="2"/>
    </row>
    <row r="763">
      <c r="C763" s="2"/>
      <c r="D763" s="2"/>
      <c r="E763" s="2"/>
    </row>
    <row r="764">
      <c r="C764" s="2"/>
      <c r="D764" s="2"/>
      <c r="E764" s="2"/>
    </row>
    <row r="765">
      <c r="C765" s="2"/>
      <c r="D765" s="2"/>
      <c r="E765" s="2"/>
    </row>
    <row r="766">
      <c r="C766" s="2"/>
      <c r="D766" s="2"/>
      <c r="E766" s="2"/>
    </row>
    <row r="767">
      <c r="C767" s="2"/>
      <c r="D767" s="2"/>
      <c r="E767" s="2"/>
    </row>
    <row r="768">
      <c r="C768" s="2"/>
      <c r="D768" s="2"/>
      <c r="E768" s="2"/>
    </row>
    <row r="769">
      <c r="C769" s="2"/>
      <c r="D769" s="2"/>
      <c r="E769" s="2"/>
    </row>
    <row r="770">
      <c r="C770" s="2"/>
      <c r="D770" s="2"/>
      <c r="E770" s="2"/>
    </row>
    <row r="771">
      <c r="C771" s="2"/>
      <c r="D771" s="2"/>
      <c r="E771" s="2"/>
    </row>
    <row r="772">
      <c r="C772" s="2"/>
      <c r="D772" s="2"/>
      <c r="E772" s="2"/>
    </row>
    <row r="773">
      <c r="C773" s="2"/>
      <c r="D773" s="2"/>
      <c r="E773" s="2"/>
    </row>
    <row r="774">
      <c r="C774" s="2"/>
      <c r="D774" s="2"/>
      <c r="E774" s="2"/>
    </row>
    <row r="775">
      <c r="C775" s="2"/>
      <c r="D775" s="2"/>
      <c r="E775" s="2"/>
    </row>
    <row r="776">
      <c r="C776" s="2"/>
      <c r="D776" s="2"/>
      <c r="E776" s="2"/>
    </row>
    <row r="777">
      <c r="C777" s="2"/>
      <c r="D777" s="2"/>
      <c r="E777" s="2"/>
    </row>
    <row r="778">
      <c r="C778" s="2"/>
      <c r="D778" s="2"/>
      <c r="E778" s="2"/>
    </row>
    <row r="779">
      <c r="C779" s="2"/>
      <c r="D779" s="2"/>
      <c r="E779" s="2"/>
    </row>
    <row r="780">
      <c r="C780" s="2"/>
      <c r="D780" s="2"/>
      <c r="E780" s="2"/>
    </row>
    <row r="781">
      <c r="C781" s="2"/>
      <c r="D781" s="2"/>
      <c r="E781" s="2"/>
    </row>
    <row r="782">
      <c r="C782" s="2"/>
      <c r="D782" s="2"/>
      <c r="E782" s="2"/>
    </row>
    <row r="783">
      <c r="C783" s="2"/>
      <c r="D783" s="2"/>
      <c r="E783" s="2"/>
    </row>
    <row r="784">
      <c r="C784" s="2"/>
      <c r="D784" s="2"/>
      <c r="E784" s="2"/>
    </row>
    <row r="785">
      <c r="C785" s="2"/>
      <c r="D785" s="2"/>
      <c r="E785" s="2"/>
    </row>
    <row r="786">
      <c r="C786" s="2"/>
      <c r="D786" s="2"/>
      <c r="E786" s="2"/>
    </row>
    <row r="787">
      <c r="C787" s="2"/>
      <c r="D787" s="2"/>
      <c r="E787" s="2"/>
    </row>
    <row r="788">
      <c r="C788" s="2"/>
      <c r="D788" s="2"/>
      <c r="E788" s="2"/>
    </row>
    <row r="789">
      <c r="C789" s="2"/>
      <c r="D789" s="2"/>
      <c r="E789" s="2"/>
    </row>
    <row r="790">
      <c r="C790" s="2"/>
      <c r="D790" s="2"/>
      <c r="E790" s="2"/>
    </row>
    <row r="791">
      <c r="C791" s="2"/>
      <c r="D791" s="2"/>
      <c r="E791" s="2"/>
    </row>
    <row r="792">
      <c r="C792" s="2"/>
      <c r="D792" s="2"/>
      <c r="E792" s="2"/>
    </row>
    <row r="793">
      <c r="C793" s="2"/>
      <c r="D793" s="2"/>
      <c r="E793" s="2"/>
    </row>
    <row r="794">
      <c r="C794" s="2"/>
      <c r="D794" s="2"/>
      <c r="E794" s="2"/>
    </row>
    <row r="795">
      <c r="C795" s="2"/>
      <c r="D795" s="2"/>
      <c r="E795" s="2"/>
    </row>
    <row r="796">
      <c r="C796" s="2"/>
      <c r="D796" s="2"/>
      <c r="E796" s="2"/>
    </row>
    <row r="797">
      <c r="C797" s="2"/>
      <c r="D797" s="2"/>
      <c r="E797" s="2"/>
    </row>
    <row r="798">
      <c r="C798" s="2"/>
      <c r="D798" s="2"/>
      <c r="E798" s="2"/>
    </row>
    <row r="799">
      <c r="C799" s="2"/>
      <c r="D799" s="2"/>
      <c r="E799" s="2"/>
    </row>
    <row r="800">
      <c r="C800" s="2"/>
      <c r="D800" s="2"/>
      <c r="E800" s="2"/>
    </row>
    <row r="801">
      <c r="C801" s="2"/>
      <c r="D801" s="2"/>
      <c r="E801" s="2"/>
    </row>
    <row r="802">
      <c r="C802" s="2"/>
      <c r="D802" s="2"/>
      <c r="E802" s="2"/>
    </row>
    <row r="803">
      <c r="C803" s="2"/>
      <c r="D803" s="2"/>
      <c r="E803" s="2"/>
    </row>
    <row r="804">
      <c r="C804" s="2"/>
      <c r="D804" s="2"/>
      <c r="E804" s="2"/>
    </row>
    <row r="805">
      <c r="C805" s="2"/>
      <c r="D805" s="2"/>
      <c r="E805" s="2"/>
    </row>
    <row r="806">
      <c r="C806" s="2"/>
      <c r="D806" s="2"/>
      <c r="E806" s="2"/>
    </row>
    <row r="807">
      <c r="C807" s="2"/>
      <c r="D807" s="2"/>
      <c r="E807" s="2"/>
    </row>
    <row r="808">
      <c r="C808" s="2"/>
      <c r="D808" s="2"/>
      <c r="E808" s="2"/>
    </row>
    <row r="809">
      <c r="C809" s="2"/>
      <c r="D809" s="2"/>
      <c r="E809" s="2"/>
    </row>
    <row r="810">
      <c r="C810" s="2"/>
      <c r="D810" s="2"/>
      <c r="E810" s="2"/>
    </row>
    <row r="811">
      <c r="C811" s="2"/>
      <c r="D811" s="2"/>
      <c r="E811" s="2"/>
    </row>
    <row r="812">
      <c r="C812" s="2"/>
      <c r="D812" s="2"/>
      <c r="E812" s="2"/>
    </row>
    <row r="813">
      <c r="C813" s="2"/>
      <c r="D813" s="2"/>
      <c r="E813" s="2"/>
    </row>
    <row r="814">
      <c r="C814" s="2"/>
      <c r="D814" s="2"/>
      <c r="E814" s="2"/>
    </row>
    <row r="815">
      <c r="C815" s="2"/>
      <c r="D815" s="2"/>
      <c r="E815" s="2"/>
    </row>
    <row r="816">
      <c r="C816" s="2"/>
      <c r="D816" s="2"/>
      <c r="E816" s="2"/>
    </row>
    <row r="817">
      <c r="C817" s="2"/>
      <c r="D817" s="2"/>
      <c r="E817" s="2"/>
    </row>
    <row r="818">
      <c r="C818" s="2"/>
      <c r="D818" s="2"/>
      <c r="E818" s="2"/>
    </row>
    <row r="819">
      <c r="C819" s="2"/>
      <c r="D819" s="2"/>
      <c r="E819" s="2"/>
    </row>
    <row r="820">
      <c r="C820" s="2"/>
      <c r="D820" s="2"/>
      <c r="E820" s="2"/>
    </row>
    <row r="821">
      <c r="C821" s="2"/>
      <c r="D821" s="2"/>
      <c r="E821" s="2"/>
    </row>
    <row r="822">
      <c r="C822" s="2"/>
      <c r="D822" s="2"/>
      <c r="E822" s="2"/>
    </row>
    <row r="823">
      <c r="C823" s="2"/>
      <c r="D823" s="2"/>
      <c r="E823" s="2"/>
    </row>
    <row r="824">
      <c r="C824" s="2"/>
      <c r="D824" s="2"/>
      <c r="E824" s="2"/>
    </row>
    <row r="825">
      <c r="C825" s="2"/>
      <c r="D825" s="2"/>
      <c r="E825" s="2"/>
    </row>
    <row r="826">
      <c r="C826" s="2"/>
      <c r="D826" s="2"/>
      <c r="E826" s="2"/>
    </row>
    <row r="827">
      <c r="C827" s="2"/>
      <c r="D827" s="2"/>
      <c r="E827" s="2"/>
    </row>
    <row r="828">
      <c r="C828" s="2"/>
      <c r="D828" s="2"/>
      <c r="E828" s="2"/>
    </row>
    <row r="829">
      <c r="C829" s="2"/>
      <c r="D829" s="2"/>
      <c r="E829" s="2"/>
    </row>
    <row r="830">
      <c r="C830" s="2"/>
      <c r="D830" s="2"/>
      <c r="E830" s="2"/>
    </row>
    <row r="831">
      <c r="C831" s="2"/>
      <c r="D831" s="2"/>
      <c r="E831" s="2"/>
    </row>
    <row r="832">
      <c r="C832" s="2"/>
      <c r="D832" s="2"/>
      <c r="E832" s="2"/>
    </row>
    <row r="833">
      <c r="C833" s="2"/>
      <c r="D833" s="2"/>
      <c r="E833" s="2"/>
    </row>
    <row r="834">
      <c r="C834" s="2"/>
      <c r="D834" s="2"/>
      <c r="E834" s="2"/>
    </row>
    <row r="835">
      <c r="C835" s="2"/>
      <c r="D835" s="2"/>
      <c r="E835" s="2"/>
    </row>
    <row r="836">
      <c r="C836" s="2"/>
      <c r="D836" s="2"/>
      <c r="E836" s="2"/>
    </row>
    <row r="837">
      <c r="C837" s="2"/>
      <c r="D837" s="2"/>
      <c r="E837" s="2"/>
    </row>
    <row r="838">
      <c r="C838" s="2"/>
      <c r="D838" s="2"/>
      <c r="E838" s="2"/>
    </row>
    <row r="839">
      <c r="C839" s="2"/>
      <c r="D839" s="2"/>
      <c r="E839" s="2"/>
    </row>
    <row r="840">
      <c r="C840" s="2"/>
      <c r="D840" s="2"/>
      <c r="E840" s="2"/>
    </row>
    <row r="841">
      <c r="C841" s="2"/>
      <c r="D841" s="2"/>
      <c r="E841" s="2"/>
    </row>
    <row r="842">
      <c r="C842" s="2"/>
      <c r="D842" s="2"/>
      <c r="E842" s="2"/>
    </row>
    <row r="843">
      <c r="C843" s="2"/>
      <c r="D843" s="2"/>
      <c r="E843" s="2"/>
    </row>
    <row r="844">
      <c r="C844" s="2"/>
      <c r="D844" s="2"/>
      <c r="E844" s="2"/>
    </row>
    <row r="845">
      <c r="C845" s="2"/>
      <c r="D845" s="2"/>
      <c r="E845" s="2"/>
    </row>
    <row r="846">
      <c r="C846" s="2"/>
      <c r="D846" s="2"/>
      <c r="E846" s="2"/>
    </row>
    <row r="847">
      <c r="C847" s="2"/>
      <c r="D847" s="2"/>
      <c r="E847" s="2"/>
    </row>
    <row r="848">
      <c r="C848" s="2"/>
      <c r="D848" s="2"/>
      <c r="E848" s="2"/>
    </row>
    <row r="849">
      <c r="C849" s="2"/>
      <c r="D849" s="2"/>
      <c r="E849" s="2"/>
    </row>
    <row r="850">
      <c r="C850" s="2"/>
      <c r="D850" s="2"/>
      <c r="E850" s="2"/>
    </row>
    <row r="851">
      <c r="C851" s="2"/>
      <c r="D851" s="2"/>
      <c r="E851" s="2"/>
    </row>
    <row r="852">
      <c r="C852" s="2"/>
      <c r="D852" s="2"/>
      <c r="E852" s="2"/>
    </row>
    <row r="853">
      <c r="C853" s="2"/>
      <c r="D853" s="2"/>
      <c r="E853" s="2"/>
    </row>
    <row r="854">
      <c r="C854" s="2"/>
      <c r="D854" s="2"/>
      <c r="E854" s="2"/>
    </row>
    <row r="855">
      <c r="C855" s="2"/>
      <c r="D855" s="2"/>
      <c r="E855" s="2"/>
    </row>
    <row r="856">
      <c r="C856" s="2"/>
      <c r="D856" s="2"/>
      <c r="E856" s="2"/>
    </row>
    <row r="857">
      <c r="C857" s="2"/>
      <c r="D857" s="2"/>
      <c r="E857" s="2"/>
    </row>
    <row r="858">
      <c r="C858" s="2"/>
      <c r="D858" s="2"/>
      <c r="E858" s="2"/>
    </row>
    <row r="859">
      <c r="C859" s="2"/>
      <c r="D859" s="2"/>
      <c r="E859" s="2"/>
    </row>
    <row r="860">
      <c r="C860" s="2"/>
      <c r="D860" s="2"/>
      <c r="E860" s="2"/>
    </row>
    <row r="861">
      <c r="C861" s="2"/>
      <c r="D861" s="2"/>
      <c r="E861" s="2"/>
    </row>
    <row r="862">
      <c r="C862" s="2"/>
      <c r="D862" s="2"/>
      <c r="E862" s="2"/>
    </row>
    <row r="863">
      <c r="C863" s="2"/>
      <c r="D863" s="2"/>
      <c r="E863" s="2"/>
    </row>
    <row r="864">
      <c r="C864" s="2"/>
      <c r="D864" s="2"/>
      <c r="E864" s="2"/>
    </row>
    <row r="865">
      <c r="C865" s="2"/>
      <c r="D865" s="2"/>
      <c r="E865" s="2"/>
    </row>
    <row r="866">
      <c r="C866" s="2"/>
      <c r="D866" s="2"/>
      <c r="E866" s="2"/>
    </row>
    <row r="867">
      <c r="C867" s="2"/>
      <c r="D867" s="2"/>
      <c r="E867" s="2"/>
    </row>
    <row r="868">
      <c r="C868" s="2"/>
      <c r="D868" s="2"/>
      <c r="E868" s="2"/>
    </row>
    <row r="869">
      <c r="C869" s="2"/>
      <c r="D869" s="2"/>
      <c r="E869" s="2"/>
    </row>
    <row r="870">
      <c r="C870" s="2"/>
      <c r="D870" s="2"/>
      <c r="E870" s="2"/>
    </row>
    <row r="871">
      <c r="C871" s="2"/>
      <c r="D871" s="2"/>
      <c r="E871" s="2"/>
    </row>
    <row r="872">
      <c r="C872" s="2"/>
      <c r="D872" s="2"/>
      <c r="E872" s="2"/>
    </row>
    <row r="873">
      <c r="C873" s="2"/>
      <c r="D873" s="2"/>
      <c r="E873" s="2"/>
    </row>
    <row r="874">
      <c r="C874" s="2"/>
      <c r="D874" s="2"/>
      <c r="E874" s="2"/>
    </row>
    <row r="875">
      <c r="C875" s="2"/>
      <c r="D875" s="2"/>
      <c r="E875" s="2"/>
    </row>
    <row r="876">
      <c r="C876" s="2"/>
      <c r="D876" s="2"/>
      <c r="E876" s="2"/>
    </row>
    <row r="877">
      <c r="C877" s="2"/>
      <c r="D877" s="2"/>
      <c r="E877" s="2"/>
    </row>
    <row r="878">
      <c r="C878" s="2"/>
      <c r="D878" s="2"/>
      <c r="E878" s="2"/>
    </row>
    <row r="879">
      <c r="C879" s="2"/>
      <c r="D879" s="2"/>
      <c r="E879" s="2"/>
    </row>
    <row r="880">
      <c r="C880" s="2"/>
      <c r="D880" s="2"/>
      <c r="E880" s="2"/>
    </row>
    <row r="881">
      <c r="C881" s="2"/>
      <c r="D881" s="2"/>
      <c r="E881" s="2"/>
    </row>
    <row r="882">
      <c r="C882" s="2"/>
      <c r="D882" s="2"/>
      <c r="E882" s="2"/>
    </row>
    <row r="883">
      <c r="C883" s="2"/>
      <c r="D883" s="2"/>
      <c r="E883" s="2"/>
    </row>
    <row r="884">
      <c r="C884" s="2"/>
      <c r="D884" s="2"/>
      <c r="E884" s="2"/>
    </row>
    <row r="885">
      <c r="C885" s="2"/>
      <c r="D885" s="2"/>
      <c r="E885" s="2"/>
    </row>
    <row r="886">
      <c r="C886" s="2"/>
      <c r="D886" s="2"/>
      <c r="E886" s="2"/>
    </row>
    <row r="887">
      <c r="C887" s="2"/>
      <c r="D887" s="2"/>
      <c r="E887" s="2"/>
    </row>
    <row r="888">
      <c r="C888" s="2"/>
      <c r="D888" s="2"/>
      <c r="E888" s="2"/>
    </row>
    <row r="889">
      <c r="C889" s="2"/>
      <c r="D889" s="2"/>
      <c r="E889" s="2"/>
    </row>
    <row r="890">
      <c r="C890" s="2"/>
      <c r="D890" s="2"/>
      <c r="E890" s="2"/>
    </row>
    <row r="891">
      <c r="C891" s="2"/>
      <c r="D891" s="2"/>
      <c r="E891" s="2"/>
    </row>
    <row r="892">
      <c r="C892" s="2"/>
      <c r="D892" s="2"/>
      <c r="E892" s="2"/>
    </row>
    <row r="893">
      <c r="C893" s="2"/>
      <c r="D893" s="2"/>
      <c r="E893" s="2"/>
    </row>
    <row r="894">
      <c r="C894" s="2"/>
      <c r="D894" s="2"/>
      <c r="E894" s="2"/>
    </row>
    <row r="895">
      <c r="C895" s="2"/>
      <c r="D895" s="2"/>
      <c r="E895" s="2"/>
    </row>
    <row r="896">
      <c r="C896" s="2"/>
      <c r="D896" s="2"/>
      <c r="E896" s="2"/>
    </row>
    <row r="897">
      <c r="C897" s="2"/>
      <c r="D897" s="2"/>
      <c r="E897" s="2"/>
    </row>
    <row r="898">
      <c r="C898" s="2"/>
      <c r="D898" s="2"/>
      <c r="E898" s="2"/>
    </row>
    <row r="899">
      <c r="C899" s="2"/>
      <c r="D899" s="2"/>
      <c r="E899" s="2"/>
    </row>
    <row r="900">
      <c r="C900" s="2"/>
      <c r="D900" s="2"/>
      <c r="E900" s="2"/>
    </row>
    <row r="901">
      <c r="C901" s="2"/>
      <c r="D901" s="2"/>
      <c r="E901" s="2"/>
    </row>
    <row r="902">
      <c r="C902" s="2"/>
      <c r="D902" s="2"/>
      <c r="E902" s="2"/>
    </row>
    <row r="903">
      <c r="C903" s="2"/>
      <c r="D903" s="2"/>
      <c r="E903" s="2"/>
    </row>
    <row r="904">
      <c r="C904" s="2"/>
      <c r="D904" s="2"/>
      <c r="E904" s="2"/>
    </row>
    <row r="905">
      <c r="C905" s="2"/>
      <c r="D905" s="2"/>
      <c r="E905" s="2"/>
    </row>
    <row r="906">
      <c r="C906" s="2"/>
      <c r="D906" s="2"/>
      <c r="E906" s="2"/>
    </row>
    <row r="907">
      <c r="C907" s="2"/>
      <c r="D907" s="2"/>
      <c r="E907" s="2"/>
    </row>
    <row r="908">
      <c r="C908" s="2"/>
      <c r="D908" s="2"/>
      <c r="E908" s="2"/>
    </row>
    <row r="909">
      <c r="C909" s="2"/>
      <c r="D909" s="2"/>
      <c r="E909" s="2"/>
    </row>
    <row r="910">
      <c r="C910" s="2"/>
      <c r="D910" s="2"/>
      <c r="E910" s="2"/>
    </row>
    <row r="911">
      <c r="C911" s="2"/>
      <c r="D911" s="2"/>
      <c r="E911" s="2"/>
    </row>
    <row r="912">
      <c r="C912" s="2"/>
      <c r="D912" s="2"/>
      <c r="E912" s="2"/>
    </row>
    <row r="913">
      <c r="C913" s="2"/>
      <c r="D913" s="2"/>
      <c r="E913" s="2"/>
    </row>
    <row r="914">
      <c r="C914" s="2"/>
      <c r="D914" s="2"/>
      <c r="E914" s="2"/>
    </row>
    <row r="915">
      <c r="C915" s="2"/>
      <c r="D915" s="2"/>
      <c r="E915" s="2"/>
    </row>
    <row r="916">
      <c r="C916" s="2"/>
      <c r="D916" s="2"/>
      <c r="E916" s="2"/>
    </row>
    <row r="917">
      <c r="C917" s="2"/>
      <c r="D917" s="2"/>
      <c r="E917" s="2"/>
    </row>
    <row r="918">
      <c r="C918" s="2"/>
      <c r="D918" s="2"/>
      <c r="E918" s="2"/>
    </row>
    <row r="919">
      <c r="C919" s="2"/>
      <c r="D919" s="2"/>
      <c r="E919" s="2"/>
    </row>
    <row r="920">
      <c r="C920" s="2"/>
      <c r="D920" s="2"/>
      <c r="E920" s="2"/>
    </row>
    <row r="921">
      <c r="C921" s="2"/>
      <c r="D921" s="2"/>
      <c r="E921" s="2"/>
    </row>
    <row r="922">
      <c r="C922" s="2"/>
      <c r="D922" s="2"/>
      <c r="E922" s="2"/>
    </row>
    <row r="923">
      <c r="C923" s="2"/>
      <c r="D923" s="2"/>
      <c r="E923" s="2"/>
    </row>
    <row r="924">
      <c r="C924" s="2"/>
      <c r="D924" s="2"/>
      <c r="E924" s="2"/>
    </row>
    <row r="925">
      <c r="C925" s="2"/>
      <c r="D925" s="2"/>
      <c r="E925" s="2"/>
    </row>
    <row r="926">
      <c r="C926" s="2"/>
      <c r="D926" s="2"/>
      <c r="E926" s="2"/>
    </row>
    <row r="927">
      <c r="C927" s="2"/>
      <c r="D927" s="2"/>
      <c r="E927" s="2"/>
    </row>
    <row r="928">
      <c r="C928" s="2"/>
      <c r="D928" s="2"/>
      <c r="E928" s="2"/>
    </row>
    <row r="929">
      <c r="C929" s="2"/>
      <c r="D929" s="2"/>
      <c r="E929" s="2"/>
    </row>
    <row r="930">
      <c r="C930" s="2"/>
      <c r="D930" s="2"/>
      <c r="E930" s="2"/>
    </row>
    <row r="931">
      <c r="C931" s="2"/>
      <c r="D931" s="2"/>
      <c r="E931" s="2"/>
    </row>
    <row r="932">
      <c r="C932" s="2"/>
      <c r="D932" s="2"/>
      <c r="E932" s="2"/>
    </row>
    <row r="933">
      <c r="C933" s="2"/>
      <c r="D933" s="2"/>
      <c r="E933" s="2"/>
    </row>
    <row r="934">
      <c r="C934" s="2"/>
      <c r="D934" s="2"/>
      <c r="E934" s="2"/>
    </row>
    <row r="935">
      <c r="C935" s="2"/>
      <c r="D935" s="2"/>
      <c r="E935" s="2"/>
    </row>
    <row r="936">
      <c r="C936" s="2"/>
      <c r="D936" s="2"/>
      <c r="E936" s="2"/>
    </row>
    <row r="937">
      <c r="C937" s="2"/>
      <c r="D937" s="2"/>
      <c r="E937" s="2"/>
    </row>
    <row r="938">
      <c r="C938" s="2"/>
      <c r="D938" s="2"/>
      <c r="E938" s="2"/>
    </row>
    <row r="939">
      <c r="C939" s="2"/>
      <c r="D939" s="2"/>
      <c r="E939" s="2"/>
    </row>
    <row r="940">
      <c r="C940" s="2"/>
      <c r="D940" s="2"/>
      <c r="E940" s="2"/>
    </row>
    <row r="941">
      <c r="C941" s="2"/>
      <c r="D941" s="2"/>
      <c r="E941" s="2"/>
    </row>
    <row r="942">
      <c r="C942" s="2"/>
      <c r="D942" s="2"/>
      <c r="E942" s="2"/>
    </row>
    <row r="943">
      <c r="C943" s="2"/>
      <c r="D943" s="2"/>
      <c r="E943" s="2"/>
    </row>
    <row r="944">
      <c r="C944" s="2"/>
      <c r="D944" s="2"/>
      <c r="E944" s="2"/>
    </row>
    <row r="945">
      <c r="C945" s="2"/>
      <c r="D945" s="2"/>
      <c r="E945" s="2"/>
    </row>
    <row r="946">
      <c r="C946" s="2"/>
      <c r="D946" s="2"/>
      <c r="E946" s="2"/>
    </row>
    <row r="947">
      <c r="C947" s="2"/>
      <c r="D947" s="2"/>
      <c r="E947" s="2"/>
    </row>
    <row r="948">
      <c r="C948" s="2"/>
      <c r="D948" s="2"/>
      <c r="E948" s="2"/>
    </row>
    <row r="949">
      <c r="C949" s="2"/>
      <c r="D949" s="2"/>
      <c r="E949" s="2"/>
    </row>
    <row r="950">
      <c r="C950" s="2"/>
      <c r="D950" s="2"/>
      <c r="E950" s="2"/>
    </row>
    <row r="951">
      <c r="C951" s="2"/>
      <c r="D951" s="2"/>
      <c r="E951" s="2"/>
    </row>
    <row r="952">
      <c r="C952" s="2"/>
      <c r="D952" s="2"/>
      <c r="E952" s="2"/>
    </row>
    <row r="953">
      <c r="C953" s="2"/>
      <c r="D953" s="2"/>
      <c r="E953" s="2"/>
    </row>
    <row r="954">
      <c r="C954" s="2"/>
      <c r="D954" s="2"/>
      <c r="E954" s="2"/>
    </row>
    <row r="955">
      <c r="C955" s="2"/>
      <c r="D955" s="2"/>
      <c r="E955" s="2"/>
    </row>
    <row r="956">
      <c r="C956" s="2"/>
      <c r="D956" s="2"/>
      <c r="E956" s="2"/>
    </row>
    <row r="957">
      <c r="C957" s="2"/>
      <c r="D957" s="2"/>
      <c r="E957" s="2"/>
    </row>
    <row r="958">
      <c r="C958" s="2"/>
      <c r="D958" s="2"/>
      <c r="E958" s="2"/>
    </row>
    <row r="959">
      <c r="C959" s="2"/>
      <c r="D959" s="2"/>
      <c r="E959" s="2"/>
    </row>
    <row r="960">
      <c r="C960" s="2"/>
      <c r="D960" s="2"/>
      <c r="E960" s="2"/>
    </row>
    <row r="961">
      <c r="C961" s="2"/>
      <c r="D961" s="2"/>
      <c r="E961" s="2"/>
    </row>
    <row r="962">
      <c r="C962" s="2"/>
      <c r="D962" s="2"/>
      <c r="E962" s="2"/>
    </row>
    <row r="963">
      <c r="C963" s="2"/>
      <c r="D963" s="2"/>
      <c r="E963" s="2"/>
    </row>
    <row r="964">
      <c r="C964" s="2"/>
      <c r="D964" s="2"/>
      <c r="E964" s="2"/>
    </row>
    <row r="965">
      <c r="C965" s="2"/>
      <c r="D965" s="2"/>
      <c r="E965" s="2"/>
    </row>
    <row r="966">
      <c r="C966" s="2"/>
      <c r="D966" s="2"/>
      <c r="E966" s="2"/>
    </row>
    <row r="967">
      <c r="C967" s="2"/>
      <c r="D967" s="2"/>
      <c r="E967" s="2"/>
    </row>
    <row r="968">
      <c r="C968" s="2"/>
      <c r="D968" s="2"/>
      <c r="E968" s="2"/>
    </row>
    <row r="969">
      <c r="C969" s="2"/>
      <c r="D969" s="2"/>
      <c r="E969" s="2"/>
    </row>
    <row r="970">
      <c r="C970" s="2"/>
      <c r="D970" s="2"/>
      <c r="E970" s="2"/>
    </row>
    <row r="971">
      <c r="C971" s="2"/>
      <c r="D971" s="2"/>
      <c r="E971" s="2"/>
    </row>
    <row r="972">
      <c r="C972" s="2"/>
      <c r="D972" s="2"/>
      <c r="E972" s="2"/>
    </row>
    <row r="973">
      <c r="C973" s="2"/>
      <c r="D973" s="2"/>
      <c r="E973" s="2"/>
    </row>
    <row r="974">
      <c r="C974" s="2"/>
      <c r="D974" s="2"/>
      <c r="E974" s="2"/>
    </row>
    <row r="975">
      <c r="C975" s="2"/>
      <c r="D975" s="2"/>
      <c r="E975" s="2"/>
    </row>
    <row r="976">
      <c r="C976" s="2"/>
      <c r="D976" s="2"/>
      <c r="E976" s="2"/>
    </row>
    <row r="977">
      <c r="C977" s="2"/>
      <c r="D977" s="2"/>
      <c r="E977" s="2"/>
    </row>
    <row r="978">
      <c r="C978" s="2"/>
      <c r="D978" s="2"/>
      <c r="E978" s="2"/>
    </row>
    <row r="979">
      <c r="C979" s="2"/>
      <c r="D979" s="2"/>
      <c r="E979" s="2"/>
    </row>
    <row r="980">
      <c r="C980" s="2"/>
      <c r="D980" s="2"/>
      <c r="E980" s="2"/>
    </row>
    <row r="981">
      <c r="C981" s="2"/>
      <c r="D981" s="2"/>
      <c r="E981" s="2"/>
    </row>
    <row r="982">
      <c r="C982" s="2"/>
      <c r="D982" s="2"/>
      <c r="E982" s="2"/>
    </row>
    <row r="983">
      <c r="C983" s="2"/>
      <c r="D983" s="2"/>
      <c r="E983" s="2"/>
    </row>
    <row r="984">
      <c r="C984" s="2"/>
      <c r="D984" s="2"/>
      <c r="E984" s="2"/>
    </row>
    <row r="985">
      <c r="C985" s="2"/>
      <c r="D985" s="2"/>
      <c r="E985" s="2"/>
    </row>
    <row r="986">
      <c r="C986" s="2"/>
      <c r="D986" s="2"/>
      <c r="E986" s="2"/>
    </row>
    <row r="987">
      <c r="C987" s="2"/>
      <c r="D987" s="2"/>
      <c r="E987" s="2"/>
    </row>
    <row r="988">
      <c r="C988" s="2"/>
      <c r="D988" s="2"/>
      <c r="E988" s="2"/>
    </row>
    <row r="989">
      <c r="C989" s="2"/>
      <c r="D989" s="2"/>
      <c r="E989" s="2"/>
    </row>
    <row r="990">
      <c r="C990" s="2"/>
      <c r="D990" s="2"/>
      <c r="E990" s="2"/>
    </row>
    <row r="991">
      <c r="C991" s="2"/>
      <c r="D991" s="2"/>
      <c r="E991" s="2"/>
    </row>
    <row r="992">
      <c r="C992" s="2"/>
      <c r="D992" s="2"/>
      <c r="E992" s="2"/>
    </row>
    <row r="993">
      <c r="C993" s="2"/>
      <c r="D993" s="2"/>
      <c r="E993" s="2"/>
    </row>
    <row r="994">
      <c r="C994" s="2"/>
      <c r="D994" s="2"/>
      <c r="E994" s="2"/>
    </row>
    <row r="995">
      <c r="C995" s="2"/>
      <c r="D995" s="2"/>
      <c r="E995" s="2"/>
    </row>
    <row r="996">
      <c r="C996" s="2"/>
      <c r="D996" s="2"/>
      <c r="E996" s="2"/>
    </row>
    <row r="997">
      <c r="C997" s="2"/>
      <c r="D997" s="2"/>
      <c r="E997" s="2"/>
    </row>
    <row r="998">
      <c r="C998" s="2"/>
      <c r="D998" s="2"/>
      <c r="E998" s="2"/>
    </row>
    <row r="999">
      <c r="C999" s="2"/>
      <c r="D999" s="2"/>
      <c r="E999" s="2"/>
    </row>
    <row r="1000">
      <c r="C1000" s="2"/>
      <c r="D1000" s="2"/>
      <c r="E1000" s="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38"/>
    <col customWidth="1" min="2" max="2" width="11.13"/>
    <col customWidth="1" min="3" max="3" width="6.75"/>
    <col customWidth="1" min="4" max="4" width="2.38"/>
    <col customWidth="1" min="5" max="5" width="12.25"/>
    <col customWidth="1" min="6" max="6" width="11.38"/>
    <col customWidth="1" min="7" max="7" width="6.75"/>
    <col customWidth="1" min="8" max="8" width="14.38"/>
    <col customWidth="1" min="9" max="9" width="12.63"/>
    <col customWidth="1" min="10" max="10" width="14.38"/>
    <col customWidth="1" min="11" max="11" width="11.25"/>
    <col customWidth="1" min="12" max="12" width="10.88"/>
    <col customWidth="1" min="13" max="13" width="10.38"/>
    <col customWidth="1" min="14" max="14" width="9.63"/>
    <col customWidth="1" min="15" max="26" width="14.38"/>
  </cols>
  <sheetData>
    <row r="1">
      <c r="A1" s="647" t="s">
        <v>301</v>
      </c>
      <c r="B1" s="648" t="s">
        <v>302</v>
      </c>
      <c r="C1" s="649" t="s">
        <v>303</v>
      </c>
      <c r="D1" s="650"/>
      <c r="E1" s="647" t="s">
        <v>301</v>
      </c>
      <c r="F1" s="648" t="s">
        <v>304</v>
      </c>
      <c r="G1" s="649" t="s">
        <v>303</v>
      </c>
      <c r="H1" s="651"/>
      <c r="I1" s="652" t="s">
        <v>301</v>
      </c>
      <c r="J1" s="653" t="s">
        <v>302</v>
      </c>
      <c r="K1" s="654" t="s">
        <v>303</v>
      </c>
      <c r="L1" s="652" t="s">
        <v>301</v>
      </c>
      <c r="M1" s="653" t="s">
        <v>304</v>
      </c>
      <c r="N1" s="654" t="s">
        <v>303</v>
      </c>
      <c r="O1" s="256"/>
      <c r="P1" s="256"/>
      <c r="Q1" s="256"/>
      <c r="R1" s="256"/>
      <c r="S1" s="256"/>
      <c r="T1" s="256"/>
      <c r="U1" s="256"/>
      <c r="V1" s="256"/>
      <c r="W1" s="256"/>
      <c r="X1" s="256"/>
      <c r="Y1" s="256"/>
    </row>
    <row r="2">
      <c r="A2" s="655">
        <v>43831.0</v>
      </c>
      <c r="B2" s="656">
        <v>0.0</v>
      </c>
      <c r="C2" s="657"/>
      <c r="D2" s="655"/>
      <c r="E2" s="655">
        <v>43831.0</v>
      </c>
      <c r="F2" s="656">
        <v>0.0</v>
      </c>
      <c r="G2" s="657"/>
      <c r="H2" s="658"/>
      <c r="I2" s="655">
        <v>43831.0</v>
      </c>
      <c r="J2" s="656"/>
      <c r="K2" s="657"/>
      <c r="L2" s="655">
        <v>43831.0</v>
      </c>
      <c r="M2" s="656">
        <v>0.0</v>
      </c>
      <c r="N2" s="657"/>
    </row>
    <row r="3">
      <c r="A3" s="655">
        <v>43923.0</v>
      </c>
      <c r="B3" s="656">
        <v>1000000.0</v>
      </c>
      <c r="C3" s="657">
        <f t="shared" ref="C3:C40" si="1">A3-A2</f>
        <v>92</v>
      </c>
      <c r="D3" s="655"/>
      <c r="E3" s="655">
        <v>43923.0</v>
      </c>
      <c r="F3" s="656">
        <v>50000.0</v>
      </c>
      <c r="G3" s="657">
        <f t="shared" ref="G3:G12" si="2">E3-E2</f>
        <v>92</v>
      </c>
      <c r="H3" s="658"/>
      <c r="I3" s="655">
        <v>43911.0</v>
      </c>
      <c r="J3" s="656">
        <v>500.0</v>
      </c>
      <c r="K3" s="657">
        <f t="shared" ref="K3:K47" si="3">I3-I2</f>
        <v>80</v>
      </c>
      <c r="L3" s="655">
        <v>43916.0</v>
      </c>
      <c r="M3" s="656">
        <v>25.0</v>
      </c>
      <c r="N3" s="657">
        <f t="shared" ref="N3:N10" si="4">L3-L2</f>
        <v>85</v>
      </c>
    </row>
    <row r="4">
      <c r="A4" s="655">
        <v>43936.0</v>
      </c>
      <c r="B4" s="656">
        <v>2000000.0</v>
      </c>
      <c r="C4" s="657">
        <f t="shared" si="1"/>
        <v>13</v>
      </c>
      <c r="D4" s="655"/>
      <c r="E4" s="655">
        <v>43930.0</v>
      </c>
      <c r="F4" s="656">
        <v>100000.0</v>
      </c>
      <c r="G4" s="657">
        <f t="shared" si="2"/>
        <v>7</v>
      </c>
      <c r="H4" s="658"/>
      <c r="I4" s="655">
        <v>43918.0</v>
      </c>
      <c r="J4" s="656">
        <v>1000.0</v>
      </c>
      <c r="K4" s="657">
        <f t="shared" si="3"/>
        <v>7</v>
      </c>
      <c r="L4" s="655">
        <v>43922.0</v>
      </c>
      <c r="M4" s="656">
        <v>50.0</v>
      </c>
      <c r="N4" s="657">
        <f t="shared" si="4"/>
        <v>6</v>
      </c>
    </row>
    <row r="5">
      <c r="A5" s="655">
        <v>43948.0</v>
      </c>
      <c r="B5" s="656">
        <v>3000000.0</v>
      </c>
      <c r="C5" s="657">
        <f t="shared" si="1"/>
        <v>12</v>
      </c>
      <c r="D5" s="655"/>
      <c r="E5" s="655">
        <v>43938.0</v>
      </c>
      <c r="F5" s="656">
        <v>150000.0</v>
      </c>
      <c r="G5" s="657">
        <f t="shared" si="2"/>
        <v>8</v>
      </c>
      <c r="H5" s="658"/>
      <c r="I5" s="655">
        <v>43923.0</v>
      </c>
      <c r="J5" s="656">
        <v>1500.0</v>
      </c>
      <c r="K5" s="657">
        <f t="shared" si="3"/>
        <v>5</v>
      </c>
      <c r="L5" s="655">
        <v>43927.0</v>
      </c>
      <c r="M5" s="656">
        <v>75.0</v>
      </c>
      <c r="N5" s="657">
        <f t="shared" si="4"/>
        <v>5</v>
      </c>
    </row>
    <row r="6" ht="15.75" customHeight="1">
      <c r="A6" s="655">
        <v>43960.0</v>
      </c>
      <c r="B6" s="656">
        <v>4000000.0</v>
      </c>
      <c r="C6" s="657">
        <f t="shared" si="1"/>
        <v>12</v>
      </c>
      <c r="D6" s="655"/>
      <c r="E6" s="655">
        <v>43945.0</v>
      </c>
      <c r="F6" s="656">
        <v>200000.0</v>
      </c>
      <c r="G6" s="657">
        <f t="shared" si="2"/>
        <v>7</v>
      </c>
      <c r="H6" s="658"/>
      <c r="I6" s="655">
        <v>43931.0</v>
      </c>
      <c r="J6" s="656">
        <v>2000.0</v>
      </c>
      <c r="K6" s="657">
        <f t="shared" si="3"/>
        <v>8</v>
      </c>
      <c r="L6" s="655">
        <v>43935.0</v>
      </c>
      <c r="M6" s="656">
        <v>100.0</v>
      </c>
      <c r="N6" s="657">
        <f t="shared" si="4"/>
        <v>8</v>
      </c>
    </row>
    <row r="7" ht="15.75" customHeight="1">
      <c r="A7" s="655">
        <v>43971.0</v>
      </c>
      <c r="B7" s="656">
        <v>5000000.0</v>
      </c>
      <c r="C7" s="657">
        <f t="shared" si="1"/>
        <v>11</v>
      </c>
      <c r="D7" s="655"/>
      <c r="E7" s="655">
        <v>43954.0</v>
      </c>
      <c r="F7" s="656">
        <v>250000.0</v>
      </c>
      <c r="G7" s="657">
        <f t="shared" si="2"/>
        <v>9</v>
      </c>
      <c r="H7" s="658"/>
      <c r="I7" s="655">
        <v>43946.0</v>
      </c>
      <c r="J7" s="656">
        <v>2500.0</v>
      </c>
      <c r="K7" s="657">
        <f t="shared" si="3"/>
        <v>15</v>
      </c>
      <c r="L7" s="655">
        <v>43944.0</v>
      </c>
      <c r="M7" s="656">
        <v>125.0</v>
      </c>
      <c r="N7" s="657">
        <f t="shared" si="4"/>
        <v>9</v>
      </c>
    </row>
    <row r="8" ht="15.75" customHeight="1">
      <c r="A8" s="655">
        <v>43980.0</v>
      </c>
      <c r="B8" s="656">
        <v>6000000.0</v>
      </c>
      <c r="C8" s="657">
        <f t="shared" si="1"/>
        <v>9</v>
      </c>
      <c r="D8" s="655"/>
      <c r="E8" s="655">
        <v>43964.0</v>
      </c>
      <c r="F8" s="656">
        <v>300000.0</v>
      </c>
      <c r="G8" s="657">
        <f t="shared" si="2"/>
        <v>10</v>
      </c>
      <c r="H8" s="658"/>
      <c r="I8" s="655">
        <v>43990.0</v>
      </c>
      <c r="J8" s="656">
        <v>3000.0</v>
      </c>
      <c r="K8" s="657">
        <f t="shared" si="3"/>
        <v>44</v>
      </c>
      <c r="L8" s="655">
        <v>43959.0</v>
      </c>
      <c r="M8" s="656">
        <v>150.0</v>
      </c>
      <c r="N8" s="657">
        <f t="shared" si="4"/>
        <v>15</v>
      </c>
    </row>
    <row r="9" ht="15.75" customHeight="1">
      <c r="A9" s="655">
        <v>43989.0</v>
      </c>
      <c r="B9" s="656">
        <v>7000000.0</v>
      </c>
      <c r="C9" s="657">
        <f t="shared" si="1"/>
        <v>9</v>
      </c>
      <c r="D9" s="655"/>
      <c r="E9" s="655">
        <v>43976.0</v>
      </c>
      <c r="F9" s="656">
        <v>350000.0</v>
      </c>
      <c r="G9" s="657">
        <f t="shared" si="2"/>
        <v>12</v>
      </c>
      <c r="H9" s="658"/>
      <c r="I9" s="655">
        <v>44016.0</v>
      </c>
      <c r="J9" s="656">
        <v>3500.0</v>
      </c>
      <c r="K9" s="657">
        <f t="shared" si="3"/>
        <v>26</v>
      </c>
      <c r="L9" s="655">
        <v>43980.0</v>
      </c>
      <c r="M9" s="656">
        <v>175.0</v>
      </c>
      <c r="N9" s="657">
        <f t="shared" si="4"/>
        <v>21</v>
      </c>
    </row>
    <row r="10" ht="15.75" customHeight="1">
      <c r="A10" s="655">
        <v>43996.0</v>
      </c>
      <c r="B10" s="656">
        <v>8000000.0</v>
      </c>
      <c r="C10" s="657">
        <f t="shared" si="1"/>
        <v>7</v>
      </c>
      <c r="D10" s="655"/>
      <c r="E10" s="655">
        <v>43987.0</v>
      </c>
      <c r="F10" s="656">
        <v>400000.0</v>
      </c>
      <c r="G10" s="657">
        <f t="shared" si="2"/>
        <v>11</v>
      </c>
      <c r="H10" s="658"/>
      <c r="I10" s="655">
        <v>44031.0</v>
      </c>
      <c r="J10" s="656">
        <v>4000.0</v>
      </c>
      <c r="K10" s="657">
        <f t="shared" si="3"/>
        <v>15</v>
      </c>
      <c r="L10" s="655">
        <v>44034.0</v>
      </c>
      <c r="M10" s="656">
        <v>200.0</v>
      </c>
      <c r="N10" s="657">
        <f t="shared" si="4"/>
        <v>54</v>
      </c>
    </row>
    <row r="11" ht="15.75" customHeight="1">
      <c r="A11" s="655">
        <v>44003.0</v>
      </c>
      <c r="B11" s="656">
        <v>9000000.0</v>
      </c>
      <c r="C11" s="657">
        <f t="shared" si="1"/>
        <v>7</v>
      </c>
      <c r="D11" s="655"/>
      <c r="E11" s="655">
        <v>43998.0</v>
      </c>
      <c r="F11" s="656">
        <v>450000.0</v>
      </c>
      <c r="G11" s="657">
        <f t="shared" si="2"/>
        <v>11</v>
      </c>
      <c r="H11" s="658"/>
      <c r="I11" s="655">
        <v>44044.0</v>
      </c>
      <c r="J11" s="656">
        <v>4500.0</v>
      </c>
      <c r="K11" s="657">
        <f t="shared" si="3"/>
        <v>13</v>
      </c>
      <c r="L11" s="659"/>
      <c r="M11" s="659"/>
      <c r="N11" s="659"/>
    </row>
    <row r="12" ht="15.75" customHeight="1">
      <c r="A12" s="655">
        <v>44009.0</v>
      </c>
      <c r="B12" s="656">
        <v>1.0E7</v>
      </c>
      <c r="C12" s="657">
        <f t="shared" si="1"/>
        <v>6</v>
      </c>
      <c r="D12" s="655"/>
      <c r="E12" s="655">
        <v>44008.0</v>
      </c>
      <c r="F12" s="656">
        <v>500000.0</v>
      </c>
      <c r="G12" s="657">
        <f t="shared" si="2"/>
        <v>10</v>
      </c>
      <c r="H12" s="658"/>
      <c r="I12" s="655">
        <v>44049.0</v>
      </c>
      <c r="J12" s="656">
        <v>5000.0</v>
      </c>
      <c r="K12" s="657">
        <f t="shared" si="3"/>
        <v>5</v>
      </c>
      <c r="L12" s="659"/>
      <c r="M12" s="659"/>
      <c r="N12" s="659"/>
    </row>
    <row r="13" ht="15.75" customHeight="1">
      <c r="A13" s="655">
        <v>44015.0</v>
      </c>
      <c r="B13" s="656">
        <v>1.1E7</v>
      </c>
      <c r="C13" s="657">
        <f t="shared" si="1"/>
        <v>6</v>
      </c>
      <c r="D13" s="655"/>
      <c r="E13" s="660"/>
      <c r="F13" s="660"/>
      <c r="G13" s="661"/>
      <c r="I13" s="655">
        <v>44052.0</v>
      </c>
      <c r="J13" s="656">
        <v>5500.0</v>
      </c>
      <c r="K13" s="657">
        <f t="shared" si="3"/>
        <v>3</v>
      </c>
      <c r="L13" s="660"/>
      <c r="M13" s="656"/>
      <c r="N13" s="661"/>
    </row>
    <row r="14" ht="15.75" customHeight="1">
      <c r="A14" s="655">
        <v>44020.0</v>
      </c>
      <c r="B14" s="656">
        <v>1.2E7</v>
      </c>
      <c r="C14" s="657">
        <f t="shared" si="1"/>
        <v>5</v>
      </c>
      <c r="D14" s="655"/>
      <c r="E14" s="655">
        <v>44019.0</v>
      </c>
      <c r="F14" s="656">
        <v>550000.0</v>
      </c>
      <c r="G14" s="657">
        <f>E14-E12</f>
        <v>11</v>
      </c>
      <c r="H14" s="658"/>
      <c r="I14" s="655">
        <v>44055.0</v>
      </c>
      <c r="J14" s="656">
        <v>6000.0</v>
      </c>
      <c r="K14" s="657">
        <f t="shared" si="3"/>
        <v>3</v>
      </c>
      <c r="L14" s="655"/>
      <c r="M14" s="656"/>
      <c r="N14" s="657"/>
    </row>
    <row r="15">
      <c r="A15" s="655">
        <v>44024.0</v>
      </c>
      <c r="B15" s="656">
        <v>1.3E7</v>
      </c>
      <c r="C15" s="657">
        <f t="shared" si="1"/>
        <v>4</v>
      </c>
      <c r="D15" s="655"/>
      <c r="E15" s="660"/>
      <c r="F15" s="660"/>
      <c r="G15" s="657"/>
      <c r="H15" s="658"/>
      <c r="I15" s="655">
        <v>44057.0</v>
      </c>
      <c r="J15" s="656">
        <v>6500.0</v>
      </c>
      <c r="K15" s="657">
        <f t="shared" si="3"/>
        <v>2</v>
      </c>
      <c r="L15" s="660"/>
      <c r="M15" s="660"/>
      <c r="N15" s="657"/>
    </row>
    <row r="16">
      <c r="A16" s="655">
        <v>44029.0</v>
      </c>
      <c r="B16" s="656">
        <v>1.4E7</v>
      </c>
      <c r="C16" s="657">
        <f t="shared" si="1"/>
        <v>5</v>
      </c>
      <c r="D16" s="655"/>
      <c r="E16" s="655">
        <v>44029.0</v>
      </c>
      <c r="F16" s="656">
        <v>600000.0</v>
      </c>
      <c r="G16" s="657">
        <f>E16-E14</f>
        <v>10</v>
      </c>
      <c r="H16" s="658"/>
      <c r="I16" s="655">
        <v>44059.0</v>
      </c>
      <c r="J16" s="656">
        <v>7000.0</v>
      </c>
      <c r="K16" s="657">
        <f t="shared" si="3"/>
        <v>2</v>
      </c>
      <c r="L16" s="655">
        <v>44058.0</v>
      </c>
      <c r="M16" s="656">
        <v>225.0</v>
      </c>
      <c r="N16" s="657">
        <f>L16-L10</f>
        <v>24</v>
      </c>
    </row>
    <row r="17">
      <c r="A17" s="655">
        <v>44033.0</v>
      </c>
      <c r="B17" s="656">
        <v>1.5E7</v>
      </c>
      <c r="C17" s="657">
        <f t="shared" si="1"/>
        <v>4</v>
      </c>
      <c r="D17" s="655"/>
      <c r="E17" s="655"/>
      <c r="F17" s="656"/>
      <c r="G17" s="657"/>
      <c r="H17" s="658"/>
      <c r="I17" s="655">
        <v>44062.0</v>
      </c>
      <c r="J17" s="656">
        <v>7500.0</v>
      </c>
      <c r="K17" s="656">
        <f t="shared" si="3"/>
        <v>3</v>
      </c>
      <c r="L17" s="655"/>
      <c r="M17" s="656"/>
      <c r="N17" s="657"/>
    </row>
    <row r="18">
      <c r="A18" s="655">
        <v>44037.0</v>
      </c>
      <c r="B18" s="656">
        <v>1.6E7</v>
      </c>
      <c r="C18" s="657">
        <f t="shared" si="1"/>
        <v>4</v>
      </c>
      <c r="D18" s="655"/>
      <c r="E18" s="655">
        <v>44038.0</v>
      </c>
      <c r="F18" s="656">
        <v>650000.0</v>
      </c>
      <c r="G18" s="657">
        <f>E18-E16</f>
        <v>9</v>
      </c>
      <c r="H18" s="658"/>
      <c r="I18" s="655">
        <v>44064.0</v>
      </c>
      <c r="J18" s="656">
        <v>8000.0</v>
      </c>
      <c r="K18" s="656">
        <f t="shared" si="3"/>
        <v>2</v>
      </c>
      <c r="L18" s="655"/>
      <c r="M18" s="656"/>
      <c r="N18" s="656"/>
    </row>
    <row r="19">
      <c r="A19" s="655">
        <v>44041.0</v>
      </c>
      <c r="B19" s="656">
        <v>1.7E7</v>
      </c>
      <c r="C19" s="657">
        <f t="shared" si="1"/>
        <v>4</v>
      </c>
      <c r="D19" s="655"/>
      <c r="E19" s="655"/>
      <c r="F19" s="656"/>
      <c r="G19" s="657"/>
      <c r="H19" s="658"/>
      <c r="I19" s="655">
        <v>44066.0</v>
      </c>
      <c r="J19" s="656">
        <v>8500.0</v>
      </c>
      <c r="K19" s="656">
        <f t="shared" si="3"/>
        <v>2</v>
      </c>
      <c r="L19" s="655"/>
      <c r="M19" s="656"/>
      <c r="N19" s="656"/>
    </row>
    <row r="20">
      <c r="A20" s="655">
        <v>44044.0</v>
      </c>
      <c r="B20" s="656">
        <v>1.8E7</v>
      </c>
      <c r="C20" s="657">
        <f t="shared" si="1"/>
        <v>3</v>
      </c>
      <c r="D20" s="655"/>
      <c r="E20" s="655"/>
      <c r="F20" s="656"/>
      <c r="G20" s="657"/>
      <c r="H20" s="658"/>
      <c r="I20" s="655">
        <v>44068.0</v>
      </c>
      <c r="J20" s="656">
        <v>9000.0</v>
      </c>
      <c r="K20" s="656">
        <f t="shared" si="3"/>
        <v>2</v>
      </c>
      <c r="L20" s="655"/>
      <c r="M20" s="656"/>
      <c r="N20" s="656"/>
    </row>
    <row r="21" ht="15.75" customHeight="1">
      <c r="A21" s="655">
        <v>44049.0</v>
      </c>
      <c r="B21" s="656">
        <v>1.9E7</v>
      </c>
      <c r="C21" s="657">
        <f t="shared" si="1"/>
        <v>5</v>
      </c>
      <c r="D21" s="655"/>
      <c r="E21" s="655">
        <v>44047.0</v>
      </c>
      <c r="F21" s="656">
        <v>700000.0</v>
      </c>
      <c r="G21" s="657">
        <f>E21-E18</f>
        <v>9</v>
      </c>
      <c r="H21" s="658"/>
      <c r="I21" s="655">
        <v>44070.0</v>
      </c>
      <c r="J21" s="656">
        <v>9500.0</v>
      </c>
      <c r="K21" s="656">
        <f t="shared" si="3"/>
        <v>2</v>
      </c>
      <c r="L21" s="655">
        <v>44070.0</v>
      </c>
      <c r="M21" s="656">
        <v>250.0</v>
      </c>
      <c r="N21" s="656">
        <f>L21-L16</f>
        <v>12</v>
      </c>
    </row>
    <row r="22" ht="15.75" customHeight="1">
      <c r="A22" s="655">
        <v>44052.0</v>
      </c>
      <c r="B22" s="656">
        <v>2.0E7</v>
      </c>
      <c r="C22" s="657">
        <f t="shared" si="1"/>
        <v>3</v>
      </c>
      <c r="D22" s="655"/>
      <c r="E22" s="655"/>
      <c r="F22" s="656"/>
      <c r="G22" s="657"/>
      <c r="H22" s="658"/>
      <c r="I22" s="655">
        <v>44073.0</v>
      </c>
      <c r="J22" s="656">
        <v>10000.0</v>
      </c>
      <c r="K22" s="656">
        <f t="shared" si="3"/>
        <v>3</v>
      </c>
      <c r="L22" s="655"/>
      <c r="M22" s="656"/>
      <c r="N22" s="656"/>
    </row>
    <row r="23" ht="15.75" customHeight="1">
      <c r="A23" s="655">
        <v>44056.0</v>
      </c>
      <c r="B23" s="656">
        <v>2.1E7</v>
      </c>
      <c r="C23" s="657">
        <f t="shared" si="1"/>
        <v>4</v>
      </c>
      <c r="D23" s="655"/>
      <c r="E23" s="655">
        <v>44055.0</v>
      </c>
      <c r="F23" s="656">
        <v>750000.0</v>
      </c>
      <c r="G23" s="657">
        <f>E23-E21</f>
        <v>8</v>
      </c>
      <c r="H23" s="658"/>
      <c r="I23" s="655">
        <v>44075.0</v>
      </c>
      <c r="J23" s="656">
        <v>10500.0</v>
      </c>
      <c r="K23" s="656">
        <f t="shared" si="3"/>
        <v>2</v>
      </c>
      <c r="L23" s="655">
        <v>44077.0</v>
      </c>
      <c r="M23" s="656">
        <v>275.0</v>
      </c>
      <c r="N23" s="656">
        <f>L23-L21</f>
        <v>7</v>
      </c>
    </row>
    <row r="24" ht="15.75" customHeight="1">
      <c r="A24" s="655">
        <v>44060.0</v>
      </c>
      <c r="B24" s="656">
        <v>2.2E7</v>
      </c>
      <c r="C24" s="657">
        <f t="shared" si="1"/>
        <v>4</v>
      </c>
      <c r="D24" s="660"/>
      <c r="E24" s="655"/>
      <c r="F24" s="656"/>
      <c r="G24" s="657"/>
      <c r="H24" s="146"/>
      <c r="I24" s="655">
        <v>44078.0</v>
      </c>
      <c r="J24" s="656">
        <v>11000.0</v>
      </c>
      <c r="K24" s="656">
        <f t="shared" si="3"/>
        <v>3</v>
      </c>
      <c r="L24" s="655"/>
      <c r="M24" s="656"/>
      <c r="N24" s="656"/>
    </row>
    <row r="25" ht="15.75" customHeight="1">
      <c r="A25" s="655">
        <v>44064.0</v>
      </c>
      <c r="B25" s="656">
        <v>2.3E7</v>
      </c>
      <c r="C25" s="657">
        <f t="shared" si="1"/>
        <v>4</v>
      </c>
      <c r="D25" s="660"/>
      <c r="E25" s="655">
        <v>44065.0</v>
      </c>
      <c r="F25" s="656">
        <v>800000.0</v>
      </c>
      <c r="G25" s="657">
        <f>E25-E23</f>
        <v>10</v>
      </c>
      <c r="H25" s="146"/>
      <c r="I25" s="655">
        <v>44080.0</v>
      </c>
      <c r="J25" s="656">
        <v>11500.0</v>
      </c>
      <c r="K25" s="656">
        <f t="shared" si="3"/>
        <v>2</v>
      </c>
      <c r="L25" s="655"/>
      <c r="M25" s="662"/>
      <c r="N25" s="656"/>
    </row>
    <row r="26" ht="15.75" customHeight="1">
      <c r="A26" s="655">
        <v>44068.0</v>
      </c>
      <c r="B26" s="656">
        <v>2.4E7</v>
      </c>
      <c r="C26" s="657">
        <f t="shared" si="1"/>
        <v>4</v>
      </c>
      <c r="D26" s="660"/>
      <c r="E26" s="655"/>
      <c r="F26" s="656"/>
      <c r="G26" s="657"/>
      <c r="H26" s="146"/>
      <c r="I26" s="655">
        <v>44083.0</v>
      </c>
      <c r="J26" s="656">
        <v>12000.0</v>
      </c>
      <c r="K26" s="656">
        <f t="shared" si="3"/>
        <v>3</v>
      </c>
      <c r="L26" s="655"/>
      <c r="M26" s="656"/>
      <c r="N26" s="656"/>
    </row>
    <row r="27" ht="15.75" customHeight="1">
      <c r="A27" s="655">
        <v>44072.0</v>
      </c>
      <c r="B27" s="656">
        <v>2.5E7</v>
      </c>
      <c r="C27" s="657">
        <f t="shared" si="1"/>
        <v>4</v>
      </c>
      <c r="D27" s="660"/>
      <c r="E27" s="655">
        <v>44072.0</v>
      </c>
      <c r="F27" s="656">
        <v>850000.0</v>
      </c>
      <c r="G27" s="657">
        <f>E27-E25</f>
        <v>7</v>
      </c>
      <c r="H27" s="146"/>
      <c r="I27" s="655">
        <v>44085.0</v>
      </c>
      <c r="J27" s="656">
        <v>12500.0</v>
      </c>
      <c r="K27" s="656">
        <f t="shared" si="3"/>
        <v>2</v>
      </c>
      <c r="L27" s="655">
        <v>44085.0</v>
      </c>
      <c r="M27" s="656">
        <v>300.0</v>
      </c>
      <c r="N27" s="656">
        <f>L27-L23</f>
        <v>8</v>
      </c>
    </row>
    <row r="28" ht="15.75" customHeight="1">
      <c r="A28" s="655">
        <v>44076.0</v>
      </c>
      <c r="B28" s="656">
        <v>2.6E7</v>
      </c>
      <c r="C28" s="657">
        <f t="shared" si="1"/>
        <v>4</v>
      </c>
      <c r="D28" s="660"/>
      <c r="E28" s="655"/>
      <c r="F28" s="656"/>
      <c r="G28" s="657"/>
      <c r="H28" s="146"/>
      <c r="I28" s="655">
        <v>44086.0</v>
      </c>
      <c r="J28" s="656">
        <v>13000.0</v>
      </c>
      <c r="K28" s="656">
        <f t="shared" si="3"/>
        <v>1</v>
      </c>
      <c r="L28" s="655"/>
      <c r="M28" s="656"/>
      <c r="N28" s="656"/>
    </row>
    <row r="29" ht="15.75" customHeight="1">
      <c r="A29" s="655">
        <v>44079.0</v>
      </c>
      <c r="B29" s="656">
        <v>2.7E7</v>
      </c>
      <c r="C29" s="657">
        <f t="shared" si="1"/>
        <v>3</v>
      </c>
      <c r="D29" s="660"/>
      <c r="E29" s="655"/>
      <c r="F29" s="656"/>
      <c r="G29" s="657"/>
      <c r="H29" s="146"/>
      <c r="I29" s="655">
        <v>44089.0</v>
      </c>
      <c r="J29" s="656">
        <v>13500.0</v>
      </c>
      <c r="K29" s="656">
        <f t="shared" si="3"/>
        <v>3</v>
      </c>
      <c r="L29" s="655"/>
      <c r="M29" s="656"/>
      <c r="N29" s="656"/>
    </row>
    <row r="30" ht="15.75" customHeight="1">
      <c r="A30" s="655">
        <v>44083.0</v>
      </c>
      <c r="B30" s="656">
        <v>2.8E7</v>
      </c>
      <c r="C30" s="657">
        <f t="shared" si="1"/>
        <v>4</v>
      </c>
      <c r="D30" s="660"/>
      <c r="E30" s="655">
        <v>44082.0</v>
      </c>
      <c r="F30" s="656">
        <v>900000.0</v>
      </c>
      <c r="G30" s="657">
        <f>E30-E27</f>
        <v>10</v>
      </c>
      <c r="H30" s="146"/>
      <c r="I30" s="655">
        <v>44090.0</v>
      </c>
      <c r="J30" s="656">
        <v>14000.0</v>
      </c>
      <c r="K30" s="656">
        <f t="shared" si="3"/>
        <v>1</v>
      </c>
      <c r="L30" s="655">
        <v>44091.0</v>
      </c>
      <c r="M30" s="656">
        <v>325.0</v>
      </c>
      <c r="N30" s="656">
        <f>L30-L27</f>
        <v>6</v>
      </c>
    </row>
    <row r="31" ht="15.75" customHeight="1">
      <c r="A31" s="663">
        <v>44087.0</v>
      </c>
      <c r="B31" s="656">
        <v>2.9E7</v>
      </c>
      <c r="C31" s="657">
        <f t="shared" si="1"/>
        <v>4</v>
      </c>
      <c r="D31" s="660"/>
      <c r="E31" s="655"/>
      <c r="F31" s="656"/>
      <c r="G31" s="657"/>
      <c r="H31" s="146"/>
      <c r="I31" s="655">
        <v>44092.0</v>
      </c>
      <c r="J31" s="656">
        <v>14500.0</v>
      </c>
      <c r="K31" s="656">
        <f t="shared" si="3"/>
        <v>2</v>
      </c>
      <c r="L31" s="655"/>
      <c r="M31" s="656"/>
      <c r="N31" s="656"/>
    </row>
    <row r="32" ht="15.75" customHeight="1">
      <c r="A32" s="663">
        <v>44090.0</v>
      </c>
      <c r="B32" s="656">
        <v>3.0E7</v>
      </c>
      <c r="C32" s="657">
        <f t="shared" si="1"/>
        <v>3</v>
      </c>
      <c r="D32" s="660"/>
      <c r="E32" s="663">
        <v>44091.0</v>
      </c>
      <c r="F32" s="662">
        <v>950000.0</v>
      </c>
      <c r="G32" s="657">
        <f>E32-E30</f>
        <v>9</v>
      </c>
      <c r="H32" s="146"/>
      <c r="I32" s="655">
        <v>44094.0</v>
      </c>
      <c r="J32" s="656">
        <v>15000.0</v>
      </c>
      <c r="K32" s="656">
        <f t="shared" si="3"/>
        <v>2</v>
      </c>
      <c r="L32" s="655"/>
      <c r="M32" s="656"/>
      <c r="N32" s="656"/>
    </row>
    <row r="33" ht="15.75" customHeight="1">
      <c r="A33" s="663">
        <v>44094.0</v>
      </c>
      <c r="B33" s="656">
        <v>3.1E7</v>
      </c>
      <c r="C33" s="657">
        <f t="shared" si="1"/>
        <v>4</v>
      </c>
      <c r="D33" s="660"/>
      <c r="E33" s="655"/>
      <c r="F33" s="656"/>
      <c r="G33" s="657"/>
      <c r="H33" s="146"/>
      <c r="I33" s="655">
        <v>44095.0</v>
      </c>
      <c r="J33" s="656">
        <v>15500.0</v>
      </c>
      <c r="K33" s="656">
        <f t="shared" si="3"/>
        <v>1</v>
      </c>
      <c r="L33" s="655"/>
      <c r="M33" s="662"/>
      <c r="N33" s="656"/>
    </row>
    <row r="34" ht="15.75" customHeight="1">
      <c r="A34" s="663">
        <v>44097.0</v>
      </c>
      <c r="B34" s="662">
        <v>3.2E7</v>
      </c>
      <c r="C34" s="657">
        <f t="shared" si="1"/>
        <v>3</v>
      </c>
      <c r="D34" s="660"/>
      <c r="E34" s="655"/>
      <c r="F34" s="656"/>
      <c r="G34" s="657"/>
      <c r="H34" s="146"/>
      <c r="I34" s="655">
        <v>44097.0</v>
      </c>
      <c r="J34" s="656">
        <v>16000.0</v>
      </c>
      <c r="K34" s="657">
        <f t="shared" si="3"/>
        <v>2</v>
      </c>
      <c r="L34" s="655">
        <v>44097.0</v>
      </c>
      <c r="M34" s="656">
        <v>350.0</v>
      </c>
      <c r="N34" s="657">
        <f>L34-L30</f>
        <v>6</v>
      </c>
    </row>
    <row r="35" ht="15.75" customHeight="1">
      <c r="A35" s="663">
        <v>44100.0</v>
      </c>
      <c r="B35" s="662">
        <v>3.3E7</v>
      </c>
      <c r="C35" s="657">
        <f t="shared" si="1"/>
        <v>3</v>
      </c>
      <c r="D35" s="660"/>
      <c r="E35" s="663">
        <v>44101.0</v>
      </c>
      <c r="F35" s="662">
        <v>1000000.0</v>
      </c>
      <c r="G35" s="657">
        <f>E35-E32</f>
        <v>10</v>
      </c>
      <c r="H35" s="146"/>
      <c r="I35" s="655">
        <v>44098.0</v>
      </c>
      <c r="J35" s="656">
        <v>16500.0</v>
      </c>
      <c r="K35" s="657">
        <f t="shared" si="3"/>
        <v>1</v>
      </c>
      <c r="L35" s="655"/>
      <c r="M35" s="656"/>
      <c r="N35" s="657"/>
    </row>
    <row r="36" ht="15.75" customHeight="1">
      <c r="A36" s="663">
        <v>44104.0</v>
      </c>
      <c r="B36" s="656">
        <v>3.4E7</v>
      </c>
      <c r="C36" s="657">
        <f t="shared" si="1"/>
        <v>4</v>
      </c>
      <c r="D36" s="660"/>
      <c r="E36" s="655"/>
      <c r="F36" s="656"/>
      <c r="G36" s="657"/>
      <c r="H36" s="146"/>
      <c r="I36" s="655">
        <v>44100.0</v>
      </c>
      <c r="J36" s="656">
        <v>17000.0</v>
      </c>
      <c r="K36" s="657">
        <f t="shared" si="3"/>
        <v>2</v>
      </c>
      <c r="L36" s="655">
        <v>44100.0</v>
      </c>
      <c r="M36" s="656">
        <v>375.0</v>
      </c>
      <c r="N36" s="657">
        <f>L36-L34</f>
        <v>3</v>
      </c>
    </row>
    <row r="37" ht="15.75" customHeight="1">
      <c r="A37" s="663">
        <v>44107.0</v>
      </c>
      <c r="B37" s="662">
        <v>3.5E7</v>
      </c>
      <c r="C37" s="657">
        <f t="shared" si="1"/>
        <v>3</v>
      </c>
      <c r="D37" s="660"/>
      <c r="E37" s="655"/>
      <c r="F37" s="656"/>
      <c r="G37" s="657"/>
      <c r="H37" s="146"/>
      <c r="I37" s="655">
        <v>44102.0</v>
      </c>
      <c r="J37" s="656">
        <v>17500.0</v>
      </c>
      <c r="K37" s="657">
        <f t="shared" si="3"/>
        <v>2</v>
      </c>
      <c r="L37" s="655"/>
      <c r="M37" s="656"/>
      <c r="N37" s="657"/>
    </row>
    <row r="38" ht="15.75" customHeight="1">
      <c r="A38" s="663">
        <v>44110.0</v>
      </c>
      <c r="B38" s="662">
        <v>3.6E7</v>
      </c>
      <c r="C38" s="657">
        <f t="shared" si="1"/>
        <v>3</v>
      </c>
      <c r="D38" s="660"/>
      <c r="E38" s="663">
        <v>44110.0</v>
      </c>
      <c r="F38" s="662">
        <v>1050000.0</v>
      </c>
      <c r="G38" s="657">
        <f>E38-E35</f>
        <v>9</v>
      </c>
      <c r="H38" s="146"/>
      <c r="I38" s="655">
        <v>44103.0</v>
      </c>
      <c r="J38" s="656">
        <v>18000.0</v>
      </c>
      <c r="K38" s="657">
        <f t="shared" si="3"/>
        <v>1</v>
      </c>
      <c r="L38" s="655"/>
      <c r="M38" s="656"/>
      <c r="N38" s="657"/>
    </row>
    <row r="39" ht="15.75" customHeight="1">
      <c r="A39" s="663">
        <v>44113.0</v>
      </c>
      <c r="B39" s="656">
        <v>3.7E7</v>
      </c>
      <c r="C39" s="657">
        <f t="shared" si="1"/>
        <v>3</v>
      </c>
      <c r="D39" s="660"/>
      <c r="E39" s="655"/>
      <c r="F39" s="656"/>
      <c r="G39" s="657"/>
      <c r="H39" s="146"/>
      <c r="I39" s="655">
        <v>44105.0</v>
      </c>
      <c r="J39" s="656">
        <v>18500.0</v>
      </c>
      <c r="K39" s="657">
        <f t="shared" si="3"/>
        <v>2</v>
      </c>
      <c r="L39" s="655"/>
      <c r="M39" s="656"/>
      <c r="N39" s="657"/>
    </row>
    <row r="40" ht="15.75" customHeight="1">
      <c r="A40" s="663">
        <v>44116.0</v>
      </c>
      <c r="B40" s="662">
        <v>3.8E7</v>
      </c>
      <c r="C40" s="657">
        <f t="shared" si="1"/>
        <v>3</v>
      </c>
      <c r="D40" s="660"/>
      <c r="E40" s="655"/>
      <c r="F40" s="656"/>
      <c r="G40" s="657"/>
      <c r="H40" s="146"/>
      <c r="I40" s="655">
        <v>44106.0</v>
      </c>
      <c r="J40" s="656">
        <v>19000.0</v>
      </c>
      <c r="K40" s="657">
        <f t="shared" si="3"/>
        <v>1</v>
      </c>
      <c r="L40" s="655"/>
      <c r="M40" s="656"/>
      <c r="N40" s="657"/>
    </row>
    <row r="41" ht="15.75" customHeight="1">
      <c r="A41" s="655"/>
      <c r="B41" s="662"/>
      <c r="C41" s="657"/>
      <c r="D41" s="660"/>
      <c r="E41" s="655"/>
      <c r="F41" s="656"/>
      <c r="G41" s="657"/>
      <c r="H41" s="146"/>
      <c r="I41" s="655">
        <v>44107.0</v>
      </c>
      <c r="J41" s="656">
        <v>19500.0</v>
      </c>
      <c r="K41" s="657">
        <f t="shared" si="3"/>
        <v>1</v>
      </c>
      <c r="L41" s="655">
        <v>44107.0</v>
      </c>
      <c r="M41" s="656">
        <v>400.0</v>
      </c>
      <c r="N41" s="657">
        <f>L41-L36</f>
        <v>7</v>
      </c>
    </row>
    <row r="42" ht="15.75" customHeight="1">
      <c r="A42" s="655"/>
      <c r="B42" s="656"/>
      <c r="C42" s="657"/>
      <c r="D42" s="660"/>
      <c r="E42" s="655"/>
      <c r="F42" s="656"/>
      <c r="G42" s="657"/>
      <c r="H42" s="51"/>
      <c r="I42" s="655">
        <v>44109.0</v>
      </c>
      <c r="J42" s="656">
        <v>20000.0</v>
      </c>
      <c r="K42" s="656">
        <f t="shared" si="3"/>
        <v>2</v>
      </c>
      <c r="L42" s="655"/>
      <c r="M42" s="662"/>
      <c r="N42" s="656"/>
    </row>
    <row r="43" ht="15.75" customHeight="1">
      <c r="A43" s="655"/>
      <c r="B43" s="656"/>
      <c r="C43" s="657"/>
      <c r="D43" s="660"/>
      <c r="E43" s="655"/>
      <c r="F43" s="656"/>
      <c r="G43" s="657"/>
      <c r="H43" s="51"/>
      <c r="I43" s="655">
        <v>44110.0</v>
      </c>
      <c r="J43" s="656">
        <v>20500.0</v>
      </c>
      <c r="K43" s="656">
        <f t="shared" si="3"/>
        <v>1</v>
      </c>
      <c r="L43" s="655">
        <v>44111.0</v>
      </c>
      <c r="M43" s="662">
        <v>425.0</v>
      </c>
      <c r="N43" s="656">
        <f>L43-L41</f>
        <v>4</v>
      </c>
    </row>
    <row r="44" ht="15.75" customHeight="1">
      <c r="A44" s="655"/>
      <c r="B44" s="656"/>
      <c r="C44" s="657"/>
      <c r="D44" s="660"/>
      <c r="E44" s="655"/>
      <c r="F44" s="656"/>
      <c r="G44" s="657"/>
      <c r="H44" s="51"/>
      <c r="I44" s="663">
        <v>44111.0</v>
      </c>
      <c r="J44" s="656">
        <v>21000.0</v>
      </c>
      <c r="K44" s="656">
        <f t="shared" si="3"/>
        <v>1</v>
      </c>
      <c r="L44" s="655"/>
      <c r="M44" s="662"/>
      <c r="N44" s="656"/>
    </row>
    <row r="45" ht="15.75" customHeight="1">
      <c r="A45" s="655"/>
      <c r="B45" s="656"/>
      <c r="C45" s="657"/>
      <c r="D45" s="660"/>
      <c r="E45" s="655"/>
      <c r="F45" s="656"/>
      <c r="G45" s="657"/>
      <c r="H45" s="51"/>
      <c r="I45" s="663">
        <v>44113.0</v>
      </c>
      <c r="J45" s="656">
        <v>21500.0</v>
      </c>
      <c r="K45" s="656">
        <f t="shared" si="3"/>
        <v>2</v>
      </c>
      <c r="L45" s="655"/>
      <c r="M45" s="662"/>
      <c r="N45" s="656"/>
    </row>
    <row r="46" ht="15.75" customHeight="1">
      <c r="A46" s="655"/>
      <c r="B46" s="656"/>
      <c r="C46" s="657"/>
      <c r="D46" s="660"/>
      <c r="E46" s="655"/>
      <c r="F46" s="656"/>
      <c r="G46" s="657"/>
      <c r="H46" s="51"/>
      <c r="I46" s="663">
        <v>44114.0</v>
      </c>
      <c r="J46" s="656">
        <v>22000.0</v>
      </c>
      <c r="K46" s="656">
        <f t="shared" si="3"/>
        <v>1</v>
      </c>
      <c r="L46" s="655"/>
      <c r="M46" s="662"/>
      <c r="N46" s="656"/>
    </row>
    <row r="47" ht="15.75" customHeight="1">
      <c r="A47" s="655"/>
      <c r="B47" s="656"/>
      <c r="C47" s="657"/>
      <c r="D47" s="660"/>
      <c r="E47" s="655"/>
      <c r="F47" s="656"/>
      <c r="G47" s="657"/>
      <c r="H47" s="51"/>
      <c r="I47" s="663">
        <v>44116.0</v>
      </c>
      <c r="J47" s="656">
        <v>22500.0</v>
      </c>
      <c r="K47" s="656">
        <f t="shared" si="3"/>
        <v>2</v>
      </c>
      <c r="L47" s="663">
        <v>44116.0</v>
      </c>
      <c r="M47" s="662">
        <v>450.0</v>
      </c>
      <c r="N47" s="656">
        <f>L47-L43</f>
        <v>5</v>
      </c>
    </row>
    <row r="48" ht="15.75" customHeight="1">
      <c r="A48" s="655"/>
      <c r="B48" s="656"/>
      <c r="C48" s="657"/>
      <c r="D48" s="660"/>
      <c r="E48" s="655"/>
      <c r="F48" s="656"/>
      <c r="G48" s="657"/>
      <c r="H48" s="51"/>
      <c r="I48" s="655"/>
      <c r="J48" s="656"/>
      <c r="K48" s="656"/>
      <c r="L48" s="655"/>
      <c r="M48" s="662"/>
      <c r="N48" s="656"/>
    </row>
    <row r="49" ht="15.75" customHeight="1">
      <c r="A49" s="655"/>
      <c r="B49" s="656"/>
      <c r="C49" s="657"/>
      <c r="D49" s="660"/>
      <c r="E49" s="655"/>
      <c r="F49" s="656"/>
      <c r="G49" s="657"/>
      <c r="H49" s="51"/>
      <c r="I49" s="655"/>
      <c r="J49" s="656"/>
      <c r="K49" s="656"/>
      <c r="L49" s="655"/>
      <c r="M49" s="662"/>
      <c r="N49" s="656"/>
    </row>
    <row r="50" ht="15.75" customHeight="1">
      <c r="A50" s="655"/>
      <c r="B50" s="656"/>
      <c r="C50" s="657"/>
      <c r="D50" s="660"/>
      <c r="E50" s="655"/>
      <c r="F50" s="656"/>
      <c r="G50" s="657"/>
      <c r="H50" s="51"/>
      <c r="I50" s="655"/>
      <c r="J50" s="656"/>
      <c r="K50" s="656"/>
      <c r="L50" s="655"/>
      <c r="M50" s="662"/>
      <c r="N50" s="656"/>
    </row>
    <row r="51" ht="15.75" customHeight="1">
      <c r="A51" s="655"/>
      <c r="B51" s="656"/>
      <c r="C51" s="657"/>
      <c r="D51" s="660"/>
      <c r="E51" s="655"/>
      <c r="F51" s="656"/>
      <c r="G51" s="657"/>
      <c r="H51" s="51"/>
      <c r="I51" s="655"/>
      <c r="J51" s="656"/>
      <c r="K51" s="656"/>
      <c r="L51" s="655"/>
      <c r="M51" s="662"/>
      <c r="N51" s="656"/>
    </row>
    <row r="52" ht="15.75" customHeight="1">
      <c r="A52" s="655"/>
      <c r="B52" s="656"/>
      <c r="C52" s="657"/>
      <c r="D52" s="660"/>
      <c r="E52" s="655"/>
      <c r="F52" s="656"/>
      <c r="G52" s="657"/>
      <c r="H52" s="51"/>
      <c r="I52" s="655"/>
      <c r="J52" s="656"/>
      <c r="K52" s="656"/>
      <c r="L52" s="655"/>
      <c r="M52" s="662"/>
      <c r="N52" s="656"/>
    </row>
    <row r="53" ht="15.75" customHeight="1">
      <c r="A53" s="655"/>
      <c r="B53" s="656"/>
      <c r="C53" s="657"/>
      <c r="D53" s="660"/>
      <c r="E53" s="655"/>
      <c r="F53" s="656"/>
      <c r="G53" s="657"/>
      <c r="H53" s="51"/>
      <c r="I53" s="655"/>
      <c r="J53" s="656"/>
      <c r="K53" s="656"/>
      <c r="L53" s="655"/>
      <c r="M53" s="662"/>
      <c r="N53" s="656"/>
    </row>
    <row r="54" ht="15.75" customHeight="1">
      <c r="A54" s="655"/>
      <c r="B54" s="656"/>
      <c r="C54" s="657"/>
      <c r="D54" s="660"/>
      <c r="E54" s="655"/>
      <c r="F54" s="656"/>
      <c r="G54" s="657"/>
      <c r="H54" s="51"/>
      <c r="I54" s="655"/>
      <c r="J54" s="656"/>
      <c r="K54" s="656"/>
      <c r="L54" s="655"/>
      <c r="M54" s="662"/>
      <c r="N54" s="656"/>
    </row>
    <row r="55" ht="15.75" customHeight="1">
      <c r="A55" s="655"/>
      <c r="B55" s="656"/>
      <c r="C55" s="657"/>
      <c r="D55" s="660"/>
      <c r="E55" s="655"/>
      <c r="F55" s="656"/>
      <c r="G55" s="657"/>
      <c r="H55" s="51"/>
      <c r="I55" s="655"/>
      <c r="J55" s="656"/>
      <c r="K55" s="656"/>
      <c r="L55" s="655"/>
      <c r="M55" s="662"/>
      <c r="N55" s="656"/>
    </row>
    <row r="56" ht="15.75" customHeight="1">
      <c r="A56" s="655"/>
      <c r="B56" s="656"/>
      <c r="C56" s="657"/>
      <c r="D56" s="660"/>
      <c r="E56" s="655"/>
      <c r="F56" s="656"/>
      <c r="G56" s="657"/>
      <c r="H56" s="51"/>
      <c r="I56" s="655"/>
      <c r="J56" s="656"/>
      <c r="K56" s="656"/>
      <c r="L56" s="655"/>
      <c r="M56" s="662"/>
      <c r="N56" s="656"/>
    </row>
    <row r="57" ht="15.75" customHeight="1">
      <c r="A57" s="655"/>
      <c r="B57" s="656"/>
      <c r="C57" s="657"/>
      <c r="D57" s="660"/>
      <c r="E57" s="655"/>
      <c r="F57" s="656"/>
      <c r="G57" s="657"/>
      <c r="H57" s="51"/>
      <c r="I57" s="655"/>
      <c r="J57" s="656"/>
      <c r="K57" s="656"/>
      <c r="L57" s="655"/>
      <c r="M57" s="662"/>
      <c r="N57" s="656"/>
    </row>
    <row r="58" ht="15.75" customHeight="1">
      <c r="A58" s="655"/>
      <c r="B58" s="656"/>
      <c r="C58" s="657"/>
      <c r="D58" s="660"/>
      <c r="E58" s="655"/>
      <c r="F58" s="656"/>
      <c r="G58" s="657"/>
      <c r="H58" s="51"/>
      <c r="I58" s="146"/>
    </row>
    <row r="59" ht="15.75" customHeight="1">
      <c r="A59" s="655"/>
      <c r="B59" s="656"/>
      <c r="C59" s="657"/>
      <c r="D59" s="660"/>
      <c r="E59" s="655"/>
      <c r="F59" s="656"/>
      <c r="G59" s="657"/>
      <c r="H59" s="51"/>
      <c r="I59" s="146"/>
    </row>
    <row r="60" ht="15.75" customHeight="1">
      <c r="A60" s="655"/>
      <c r="B60" s="656"/>
      <c r="C60" s="657"/>
      <c r="D60" s="660"/>
      <c r="E60" s="655"/>
      <c r="F60" s="656"/>
      <c r="G60" s="657"/>
      <c r="H60" s="51"/>
      <c r="I60" s="146"/>
    </row>
    <row r="61" ht="15.75" customHeight="1">
      <c r="A61" s="655"/>
      <c r="B61" s="656"/>
      <c r="C61" s="657"/>
      <c r="D61" s="660"/>
      <c r="E61" s="655"/>
      <c r="F61" s="656"/>
      <c r="G61" s="657"/>
      <c r="H61" s="51"/>
      <c r="I61" s="146"/>
    </row>
    <row r="62" ht="15.75" customHeight="1">
      <c r="A62" s="655"/>
      <c r="B62" s="656"/>
      <c r="C62" s="657"/>
      <c r="D62" s="660"/>
      <c r="E62" s="655"/>
      <c r="F62" s="656"/>
      <c r="G62" s="657"/>
      <c r="H62" s="51"/>
      <c r="I62" s="146"/>
    </row>
    <row r="63" ht="15.75" customHeight="1">
      <c r="A63" s="655"/>
      <c r="B63" s="656"/>
      <c r="C63" s="657"/>
      <c r="D63" s="660"/>
      <c r="E63" s="655"/>
      <c r="F63" s="656"/>
      <c r="G63" s="657"/>
      <c r="H63" s="51"/>
      <c r="I63" s="146"/>
    </row>
    <row r="64" ht="15.75" customHeight="1">
      <c r="A64" s="655"/>
      <c r="B64" s="656"/>
      <c r="C64" s="657"/>
      <c r="D64" s="660"/>
      <c r="E64" s="655"/>
      <c r="F64" s="656"/>
      <c r="G64" s="657"/>
      <c r="H64" s="51"/>
      <c r="I64" s="146"/>
    </row>
    <row r="65" ht="15.75" customHeight="1">
      <c r="A65" s="655"/>
      <c r="B65" s="656"/>
      <c r="C65" s="657"/>
      <c r="D65" s="660"/>
      <c r="E65" s="655"/>
      <c r="F65" s="656"/>
      <c r="G65" s="657"/>
      <c r="H65" s="51"/>
      <c r="I65" s="146"/>
    </row>
    <row r="66" ht="15.75" customHeight="1">
      <c r="A66" s="655"/>
      <c r="B66" s="656"/>
      <c r="C66" s="657"/>
      <c r="D66" s="660"/>
      <c r="E66" s="655"/>
      <c r="F66" s="656"/>
      <c r="G66" s="657"/>
      <c r="H66" s="51"/>
      <c r="I66" s="146"/>
    </row>
    <row r="67" ht="15.75" customHeight="1">
      <c r="A67" s="655"/>
      <c r="B67" s="656"/>
      <c r="C67" s="657"/>
      <c r="D67" s="660"/>
      <c r="E67" s="655"/>
      <c r="F67" s="656"/>
      <c r="G67" s="657"/>
      <c r="H67" s="51"/>
      <c r="I67" s="146"/>
    </row>
    <row r="68" ht="15.75" customHeight="1">
      <c r="A68" s="655"/>
      <c r="B68" s="656"/>
      <c r="C68" s="657"/>
      <c r="D68" s="660"/>
      <c r="E68" s="655"/>
      <c r="F68" s="656"/>
      <c r="G68" s="657"/>
      <c r="H68" s="51"/>
      <c r="I68" s="146"/>
    </row>
    <row r="69" ht="15.75" customHeight="1">
      <c r="A69" s="655"/>
      <c r="B69" s="656"/>
      <c r="C69" s="657"/>
      <c r="D69" s="660"/>
      <c r="E69" s="655"/>
      <c r="F69" s="656"/>
      <c r="G69" s="657"/>
      <c r="H69" s="51"/>
      <c r="I69" s="146"/>
    </row>
    <row r="70" ht="15.75" customHeight="1">
      <c r="A70" s="655"/>
      <c r="B70" s="656"/>
      <c r="C70" s="657"/>
      <c r="D70" s="660"/>
      <c r="E70" s="655"/>
      <c r="F70" s="656"/>
      <c r="G70" s="657"/>
      <c r="H70" s="51"/>
      <c r="I70" s="146"/>
    </row>
    <row r="71" ht="15.75" customHeight="1">
      <c r="A71" s="655"/>
      <c r="B71" s="656"/>
      <c r="C71" s="657"/>
      <c r="D71" s="660"/>
      <c r="E71" s="655"/>
      <c r="F71" s="656"/>
      <c r="G71" s="657"/>
      <c r="H71" s="51"/>
      <c r="I71" s="146"/>
    </row>
    <row r="72" ht="15.75" customHeight="1">
      <c r="A72" s="655"/>
      <c r="B72" s="656"/>
      <c r="C72" s="657"/>
      <c r="D72" s="660"/>
      <c r="E72" s="655"/>
      <c r="F72" s="656"/>
      <c r="G72" s="657"/>
      <c r="H72" s="51"/>
      <c r="I72" s="146"/>
    </row>
    <row r="73" ht="15.75" customHeight="1">
      <c r="A73" s="655"/>
      <c r="B73" s="656"/>
      <c r="C73" s="657"/>
      <c r="D73" s="660"/>
      <c r="E73" s="655"/>
      <c r="F73" s="656"/>
      <c r="G73" s="657"/>
      <c r="H73" s="51"/>
      <c r="I73" s="146"/>
    </row>
    <row r="74" ht="15.75" customHeight="1">
      <c r="A74" s="655"/>
      <c r="B74" s="656"/>
      <c r="C74" s="657"/>
      <c r="D74" s="660"/>
      <c r="E74" s="655"/>
      <c r="F74" s="656"/>
      <c r="G74" s="657"/>
      <c r="H74" s="51"/>
      <c r="I74" s="146"/>
    </row>
    <row r="75" ht="15.75" customHeight="1">
      <c r="A75" s="655"/>
      <c r="B75" s="656"/>
      <c r="C75" s="657"/>
      <c r="D75" s="660"/>
      <c r="E75" s="655"/>
      <c r="F75" s="656"/>
      <c r="G75" s="657"/>
      <c r="H75" s="51"/>
      <c r="I75" s="146"/>
    </row>
    <row r="76" ht="15.75" customHeight="1">
      <c r="A76" s="655"/>
      <c r="B76" s="656"/>
      <c r="C76" s="657"/>
      <c r="D76" s="660"/>
      <c r="E76" s="655"/>
      <c r="F76" s="656"/>
      <c r="G76" s="657"/>
      <c r="H76" s="51"/>
      <c r="I76" s="146"/>
    </row>
    <row r="77" ht="15.75" customHeight="1">
      <c r="A77" s="655"/>
      <c r="B77" s="656"/>
      <c r="C77" s="657"/>
      <c r="D77" s="660"/>
      <c r="E77" s="655"/>
      <c r="F77" s="656"/>
      <c r="G77" s="657"/>
      <c r="H77" s="51"/>
      <c r="I77" s="146"/>
    </row>
    <row r="78" ht="15.75" customHeight="1">
      <c r="A78" s="655"/>
      <c r="B78" s="656"/>
      <c r="C78" s="657"/>
      <c r="D78" s="660"/>
      <c r="E78" s="655"/>
      <c r="F78" s="656"/>
      <c r="G78" s="657"/>
      <c r="H78" s="51"/>
      <c r="I78" s="146"/>
    </row>
    <row r="79" ht="15.75" customHeight="1">
      <c r="A79" s="655"/>
      <c r="B79" s="656"/>
      <c r="C79" s="657"/>
      <c r="D79" s="660"/>
      <c r="E79" s="655"/>
      <c r="F79" s="656"/>
      <c r="G79" s="657"/>
      <c r="H79" s="51"/>
      <c r="I79" s="146"/>
    </row>
    <row r="80" ht="15.75" customHeight="1">
      <c r="A80" s="655"/>
      <c r="B80" s="656"/>
      <c r="C80" s="657"/>
      <c r="D80" s="660"/>
      <c r="E80" s="655"/>
      <c r="F80" s="656"/>
      <c r="G80" s="657"/>
      <c r="H80" s="51"/>
      <c r="I80" s="146"/>
    </row>
    <row r="81" ht="15.75" customHeight="1">
      <c r="A81" s="655"/>
      <c r="B81" s="656"/>
      <c r="C81" s="657"/>
      <c r="D81" s="660"/>
      <c r="E81" s="655"/>
      <c r="F81" s="656"/>
      <c r="G81" s="657"/>
      <c r="H81" s="51"/>
      <c r="I81" s="146"/>
    </row>
    <row r="82" ht="15.75" customHeight="1">
      <c r="A82" s="655"/>
      <c r="B82" s="656"/>
      <c r="C82" s="657"/>
      <c r="D82" s="660"/>
      <c r="E82" s="655"/>
      <c r="F82" s="656"/>
      <c r="G82" s="657"/>
      <c r="H82" s="51"/>
      <c r="I82" s="146"/>
    </row>
    <row r="83" ht="15.75" customHeight="1">
      <c r="A83" s="655"/>
      <c r="B83" s="656"/>
      <c r="C83" s="657"/>
      <c r="D83" s="660"/>
      <c r="E83" s="655"/>
      <c r="F83" s="656"/>
      <c r="G83" s="657"/>
      <c r="H83" s="51"/>
      <c r="I83" s="146"/>
    </row>
    <row r="84" ht="15.75" customHeight="1">
      <c r="A84" s="655"/>
      <c r="B84" s="656"/>
      <c r="C84" s="657"/>
      <c r="D84" s="660"/>
      <c r="E84" s="655"/>
      <c r="F84" s="656"/>
      <c r="G84" s="657"/>
      <c r="H84" s="51"/>
      <c r="I84" s="146"/>
    </row>
    <row r="85" ht="15.75" customHeight="1">
      <c r="A85" s="655"/>
      <c r="B85" s="656"/>
      <c r="C85" s="657"/>
      <c r="D85" s="660"/>
      <c r="E85" s="655"/>
      <c r="F85" s="656"/>
      <c r="G85" s="657"/>
      <c r="H85" s="51"/>
      <c r="I85" s="146"/>
    </row>
    <row r="86" ht="15.75" customHeight="1">
      <c r="A86" s="655"/>
      <c r="B86" s="656"/>
      <c r="C86" s="657"/>
      <c r="D86" s="660"/>
      <c r="E86" s="655"/>
      <c r="F86" s="656"/>
      <c r="G86" s="657"/>
      <c r="H86" s="51"/>
      <c r="I86" s="146"/>
    </row>
    <row r="87" ht="15.75" customHeight="1">
      <c r="A87" s="655"/>
      <c r="B87" s="656"/>
      <c r="C87" s="657"/>
      <c r="D87" s="660"/>
      <c r="E87" s="655"/>
      <c r="F87" s="656"/>
      <c r="G87" s="657"/>
      <c r="H87" s="51"/>
      <c r="I87" s="146"/>
    </row>
    <row r="88" ht="15.75" customHeight="1">
      <c r="A88" s="655"/>
      <c r="B88" s="656"/>
      <c r="C88" s="657"/>
      <c r="D88" s="660"/>
      <c r="E88" s="655"/>
      <c r="F88" s="656"/>
      <c r="G88" s="657"/>
      <c r="H88" s="51"/>
      <c r="I88" s="146"/>
    </row>
    <row r="89" ht="15.75" customHeight="1">
      <c r="A89" s="655"/>
      <c r="B89" s="656"/>
      <c r="C89" s="657"/>
      <c r="D89" s="660"/>
      <c r="E89" s="655"/>
      <c r="F89" s="656"/>
      <c r="G89" s="657"/>
      <c r="H89" s="51"/>
      <c r="I89" s="146"/>
    </row>
    <row r="90" ht="15.75" customHeight="1">
      <c r="A90" s="655"/>
      <c r="B90" s="656"/>
      <c r="C90" s="657"/>
      <c r="D90" s="660"/>
      <c r="E90" s="655"/>
      <c r="F90" s="656"/>
      <c r="G90" s="657"/>
      <c r="H90" s="51"/>
      <c r="I90" s="146"/>
    </row>
    <row r="91" ht="15.75" customHeight="1">
      <c r="A91" s="655"/>
      <c r="B91" s="656"/>
      <c r="C91" s="657"/>
      <c r="D91" s="660"/>
      <c r="E91" s="655"/>
      <c r="F91" s="656"/>
      <c r="G91" s="657"/>
      <c r="H91" s="51"/>
      <c r="I91" s="146"/>
    </row>
    <row r="92" ht="15.75" customHeight="1">
      <c r="A92" s="655"/>
      <c r="B92" s="656"/>
      <c r="C92" s="657"/>
      <c r="D92" s="660"/>
      <c r="E92" s="655"/>
      <c r="F92" s="656"/>
      <c r="G92" s="657"/>
      <c r="H92" s="51"/>
      <c r="I92" s="146"/>
    </row>
    <row r="93" ht="15.75" customHeight="1">
      <c r="A93" s="655"/>
      <c r="B93" s="656"/>
      <c r="C93" s="657"/>
      <c r="D93" s="660"/>
      <c r="E93" s="655"/>
      <c r="F93" s="656"/>
      <c r="G93" s="657"/>
      <c r="H93" s="51"/>
      <c r="I93" s="146"/>
    </row>
    <row r="94" ht="15.75" customHeight="1">
      <c r="A94" s="655"/>
      <c r="B94" s="656"/>
      <c r="C94" s="657"/>
      <c r="D94" s="660"/>
      <c r="E94" s="655"/>
      <c r="F94" s="656"/>
      <c r="G94" s="657"/>
      <c r="H94" s="51"/>
      <c r="I94" s="146"/>
    </row>
    <row r="95" ht="15.75" customHeight="1">
      <c r="A95" s="655"/>
      <c r="B95" s="656"/>
      <c r="C95" s="657"/>
      <c r="D95" s="660"/>
      <c r="E95" s="655"/>
      <c r="F95" s="656"/>
      <c r="G95" s="657"/>
      <c r="H95" s="51"/>
      <c r="I95" s="146"/>
    </row>
    <row r="96" ht="15.75" customHeight="1">
      <c r="A96" s="655"/>
      <c r="B96" s="656"/>
      <c r="C96" s="657"/>
      <c r="D96" s="660"/>
      <c r="E96" s="655"/>
      <c r="F96" s="656"/>
      <c r="G96" s="657"/>
      <c r="H96" s="51"/>
      <c r="I96" s="146"/>
    </row>
    <row r="97" ht="15.75" customHeight="1">
      <c r="A97" s="655"/>
      <c r="B97" s="656"/>
      <c r="C97" s="657"/>
      <c r="D97" s="660"/>
      <c r="E97" s="655"/>
      <c r="F97" s="656"/>
      <c r="G97" s="657"/>
      <c r="H97" s="51"/>
      <c r="I97" s="146"/>
    </row>
    <row r="98" ht="15.75" customHeight="1">
      <c r="A98" s="655"/>
      <c r="B98" s="656"/>
      <c r="C98" s="657"/>
      <c r="D98" s="660"/>
      <c r="E98" s="655"/>
      <c r="F98" s="656"/>
      <c r="G98" s="657"/>
      <c r="H98" s="51"/>
      <c r="I98" s="146"/>
    </row>
    <row r="99" ht="15.75" customHeight="1">
      <c r="A99" s="655"/>
      <c r="B99" s="656"/>
      <c r="C99" s="657"/>
      <c r="D99" s="660"/>
      <c r="E99" s="655"/>
      <c r="F99" s="656"/>
      <c r="G99" s="657"/>
      <c r="H99" s="51"/>
      <c r="I99" s="146"/>
    </row>
    <row r="100" ht="15.75" customHeight="1">
      <c r="A100" s="655"/>
      <c r="B100" s="656"/>
      <c r="C100" s="657"/>
      <c r="D100" s="660"/>
      <c r="E100" s="655"/>
      <c r="F100" s="656"/>
      <c r="G100" s="657"/>
      <c r="H100" s="51"/>
      <c r="I100" s="146"/>
    </row>
    <row r="101" ht="15.75" customHeight="1">
      <c r="A101" s="655"/>
      <c r="B101" s="656"/>
      <c r="C101" s="657"/>
      <c r="D101" s="660"/>
      <c r="E101" s="655"/>
      <c r="F101" s="656"/>
      <c r="G101" s="657"/>
      <c r="H101" s="51"/>
      <c r="I101" s="146"/>
    </row>
    <row r="102" ht="15.75" customHeight="1">
      <c r="A102" s="655"/>
      <c r="B102" s="656"/>
      <c r="C102" s="657"/>
      <c r="D102" s="660"/>
      <c r="E102" s="655"/>
      <c r="F102" s="656"/>
      <c r="G102" s="657"/>
      <c r="H102" s="51"/>
      <c r="I102" s="146"/>
    </row>
    <row r="103" ht="15.75" customHeight="1">
      <c r="A103" s="655"/>
      <c r="B103" s="656"/>
      <c r="C103" s="657"/>
      <c r="D103" s="660"/>
      <c r="E103" s="655"/>
      <c r="F103" s="656"/>
      <c r="G103" s="657"/>
      <c r="H103" s="51"/>
      <c r="I103" s="146"/>
    </row>
    <row r="104" ht="15.75" customHeight="1">
      <c r="A104" s="655"/>
      <c r="B104" s="656"/>
      <c r="C104" s="657"/>
      <c r="D104" s="660"/>
      <c r="E104" s="655"/>
      <c r="F104" s="656"/>
      <c r="G104" s="657"/>
      <c r="H104" s="51"/>
      <c r="I104" s="146"/>
    </row>
    <row r="105" ht="15.75" customHeight="1">
      <c r="A105" s="655"/>
      <c r="B105" s="656"/>
      <c r="C105" s="657"/>
      <c r="D105" s="660"/>
      <c r="E105" s="655"/>
      <c r="F105" s="656"/>
      <c r="G105" s="657"/>
      <c r="H105" s="51"/>
      <c r="I105" s="146"/>
    </row>
    <row r="106" ht="15.75" customHeight="1">
      <c r="A106" s="655"/>
      <c r="B106" s="656"/>
      <c r="C106" s="657"/>
      <c r="D106" s="660"/>
      <c r="E106" s="655"/>
      <c r="F106" s="656"/>
      <c r="G106" s="657"/>
      <c r="H106" s="51"/>
      <c r="I106" s="146"/>
    </row>
    <row r="107" ht="15.75" customHeight="1">
      <c r="A107" s="655"/>
      <c r="B107" s="656"/>
      <c r="C107" s="657"/>
      <c r="D107" s="660"/>
      <c r="E107" s="655"/>
      <c r="F107" s="656"/>
      <c r="G107" s="657"/>
      <c r="H107" s="51"/>
      <c r="I107" s="146"/>
    </row>
    <row r="108" ht="15.75" customHeight="1">
      <c r="A108" s="655"/>
      <c r="B108" s="656"/>
      <c r="C108" s="657"/>
      <c r="D108" s="660"/>
      <c r="E108" s="655"/>
      <c r="F108" s="656"/>
      <c r="G108" s="657"/>
      <c r="H108" s="51"/>
      <c r="I108" s="146"/>
    </row>
    <row r="109" ht="15.75" customHeight="1">
      <c r="A109" s="655"/>
      <c r="B109" s="656"/>
      <c r="C109" s="657"/>
      <c r="D109" s="660"/>
      <c r="E109" s="655"/>
      <c r="F109" s="656"/>
      <c r="G109" s="657"/>
      <c r="H109" s="51"/>
      <c r="I109" s="146"/>
    </row>
    <row r="110" ht="15.75" customHeight="1">
      <c r="A110" s="655"/>
      <c r="B110" s="656"/>
      <c r="C110" s="657"/>
      <c r="D110" s="660"/>
      <c r="E110" s="655"/>
      <c r="F110" s="656"/>
      <c r="G110" s="657"/>
      <c r="H110" s="51"/>
      <c r="I110" s="146"/>
    </row>
    <row r="111" ht="15.75" customHeight="1">
      <c r="A111" s="655"/>
      <c r="B111" s="656"/>
      <c r="C111" s="657"/>
      <c r="D111" s="660"/>
      <c r="E111" s="655"/>
      <c r="F111" s="656"/>
      <c r="G111" s="657"/>
      <c r="H111" s="51"/>
      <c r="I111" s="146"/>
    </row>
    <row r="112" ht="15.75" customHeight="1">
      <c r="A112" s="655"/>
      <c r="B112" s="656"/>
      <c r="C112" s="657"/>
      <c r="D112" s="660"/>
      <c r="E112" s="655"/>
      <c r="F112" s="656"/>
      <c r="G112" s="657"/>
      <c r="H112" s="51"/>
      <c r="I112" s="146"/>
    </row>
    <row r="113" ht="15.75" customHeight="1">
      <c r="A113" s="655"/>
      <c r="B113" s="656"/>
      <c r="C113" s="657"/>
      <c r="D113" s="660"/>
      <c r="E113" s="655"/>
      <c r="F113" s="656"/>
      <c r="G113" s="657"/>
      <c r="H113" s="51"/>
      <c r="I113" s="146"/>
    </row>
    <row r="114" ht="15.75" customHeight="1">
      <c r="A114" s="655"/>
      <c r="B114" s="656"/>
      <c r="C114" s="657"/>
      <c r="D114" s="660"/>
      <c r="E114" s="655"/>
      <c r="F114" s="656"/>
      <c r="G114" s="657"/>
      <c r="H114" s="51"/>
      <c r="I114" s="146"/>
    </row>
    <row r="115" ht="15.75" customHeight="1">
      <c r="A115" s="655"/>
      <c r="B115" s="656"/>
      <c r="C115" s="657"/>
      <c r="D115" s="660"/>
      <c r="E115" s="655"/>
      <c r="F115" s="656"/>
      <c r="G115" s="657"/>
      <c r="H115" s="51"/>
      <c r="I115" s="146"/>
    </row>
    <row r="116" ht="15.75" customHeight="1">
      <c r="A116" s="655"/>
      <c r="B116" s="656"/>
      <c r="C116" s="657"/>
      <c r="D116" s="660"/>
      <c r="E116" s="655"/>
      <c r="F116" s="656"/>
      <c r="G116" s="657"/>
      <c r="H116" s="51"/>
      <c r="I116" s="146"/>
    </row>
    <row r="117" ht="15.75" customHeight="1">
      <c r="A117" s="655"/>
      <c r="B117" s="656"/>
      <c r="C117" s="657"/>
      <c r="D117" s="660"/>
      <c r="E117" s="655"/>
      <c r="F117" s="656"/>
      <c r="G117" s="657"/>
      <c r="H117" s="51"/>
      <c r="I117" s="146"/>
    </row>
    <row r="118" ht="15.75" customHeight="1">
      <c r="A118" s="655"/>
      <c r="B118" s="656"/>
      <c r="C118" s="657"/>
      <c r="D118" s="660"/>
      <c r="E118" s="655"/>
      <c r="F118" s="656"/>
      <c r="G118" s="657"/>
      <c r="H118" s="51"/>
      <c r="I118" s="146"/>
    </row>
    <row r="119" ht="15.75" customHeight="1">
      <c r="A119" s="655"/>
      <c r="B119" s="656"/>
      <c r="C119" s="657"/>
      <c r="D119" s="660"/>
      <c r="E119" s="655"/>
      <c r="F119" s="656"/>
      <c r="G119" s="657"/>
      <c r="H119" s="51"/>
      <c r="I119" s="146"/>
    </row>
    <row r="120" ht="15.75" customHeight="1">
      <c r="A120" s="655"/>
      <c r="B120" s="656"/>
      <c r="C120" s="657"/>
      <c r="D120" s="660"/>
      <c r="E120" s="655"/>
      <c r="F120" s="656"/>
      <c r="G120" s="657"/>
      <c r="H120" s="51"/>
      <c r="I120" s="146"/>
    </row>
    <row r="121" ht="15.75" customHeight="1">
      <c r="A121" s="655"/>
      <c r="B121" s="656"/>
      <c r="C121" s="657"/>
      <c r="D121" s="660"/>
      <c r="E121" s="655"/>
      <c r="F121" s="656"/>
      <c r="G121" s="657"/>
      <c r="H121" s="51"/>
      <c r="I121" s="146"/>
    </row>
    <row r="122" ht="15.75" customHeight="1">
      <c r="A122" s="655"/>
      <c r="B122" s="656"/>
      <c r="C122" s="657"/>
      <c r="D122" s="660"/>
      <c r="E122" s="655"/>
      <c r="F122" s="656"/>
      <c r="G122" s="657"/>
      <c r="H122" s="51"/>
      <c r="I122" s="146"/>
    </row>
    <row r="123" ht="15.75" customHeight="1">
      <c r="A123" s="655"/>
      <c r="B123" s="656"/>
      <c r="C123" s="657"/>
      <c r="D123" s="660"/>
      <c r="E123" s="655"/>
      <c r="F123" s="656"/>
      <c r="G123" s="657"/>
      <c r="H123" s="146"/>
      <c r="I123" s="146"/>
    </row>
    <row r="124" ht="15.75" customHeight="1">
      <c r="A124" s="664"/>
      <c r="B124" s="664"/>
      <c r="C124" s="657"/>
      <c r="D124" s="660"/>
      <c r="E124" s="664"/>
      <c r="F124" s="664"/>
      <c r="G124" s="657"/>
      <c r="H124" s="146"/>
      <c r="I124" s="146"/>
    </row>
    <row r="125" ht="15.75" customHeight="1">
      <c r="A125" s="664"/>
      <c r="B125" s="664"/>
      <c r="C125" s="657"/>
      <c r="D125" s="660"/>
      <c r="E125" s="664"/>
      <c r="F125" s="664"/>
      <c r="G125" s="657"/>
      <c r="H125" s="146"/>
      <c r="I125" s="146"/>
    </row>
    <row r="126" ht="15.75" customHeight="1">
      <c r="A126" s="664"/>
      <c r="B126" s="664"/>
      <c r="C126" s="657"/>
      <c r="D126" s="660"/>
      <c r="E126" s="664"/>
      <c r="F126" s="664"/>
      <c r="G126" s="657"/>
      <c r="H126" s="146"/>
      <c r="I126" s="146"/>
    </row>
    <row r="127" ht="15.75" customHeight="1">
      <c r="A127" s="664"/>
      <c r="B127" s="664"/>
      <c r="C127" s="657"/>
      <c r="D127" s="660"/>
      <c r="E127" s="664"/>
      <c r="F127" s="664"/>
      <c r="G127" s="657"/>
      <c r="H127" s="146"/>
      <c r="I127" s="146"/>
    </row>
    <row r="128" ht="15.75" customHeight="1">
      <c r="A128" s="664"/>
      <c r="B128" s="664"/>
      <c r="C128" s="657"/>
      <c r="D128" s="660"/>
      <c r="E128" s="664"/>
      <c r="F128" s="664"/>
      <c r="G128" s="657"/>
      <c r="H128" s="146"/>
      <c r="I128" s="146"/>
    </row>
    <row r="129" ht="15.75" customHeight="1">
      <c r="A129" s="664"/>
      <c r="B129" s="664"/>
      <c r="C129" s="657"/>
      <c r="D129" s="660"/>
      <c r="E129" s="664"/>
      <c r="F129" s="664"/>
      <c r="G129" s="657"/>
      <c r="H129" s="146"/>
      <c r="I129" s="146"/>
    </row>
    <row r="130" ht="15.75" customHeight="1">
      <c r="A130" s="664"/>
      <c r="B130" s="664"/>
      <c r="C130" s="657"/>
      <c r="D130" s="660"/>
      <c r="E130" s="664"/>
      <c r="F130" s="664"/>
      <c r="G130" s="657"/>
      <c r="H130" s="146"/>
      <c r="I130" s="146"/>
    </row>
    <row r="131" ht="15.75" customHeight="1">
      <c r="A131" s="664"/>
      <c r="B131" s="664"/>
      <c r="C131" s="657"/>
      <c r="D131" s="660"/>
      <c r="E131" s="664"/>
      <c r="F131" s="664"/>
      <c r="G131" s="657"/>
      <c r="H131" s="146"/>
      <c r="I131" s="146"/>
    </row>
    <row r="132" ht="15.75" customHeight="1">
      <c r="A132" s="664"/>
      <c r="B132" s="664"/>
      <c r="C132" s="657"/>
      <c r="D132" s="660"/>
      <c r="E132" s="664"/>
      <c r="F132" s="664"/>
      <c r="G132" s="657"/>
      <c r="H132" s="146"/>
      <c r="I132" s="146"/>
    </row>
    <row r="133" ht="15.75" customHeight="1">
      <c r="A133" s="664"/>
      <c r="B133" s="664"/>
      <c r="C133" s="657"/>
      <c r="D133" s="660"/>
      <c r="E133" s="664"/>
      <c r="F133" s="664"/>
      <c r="G133" s="657"/>
      <c r="H133" s="146"/>
      <c r="I133" s="146"/>
    </row>
    <row r="134" ht="15.75" customHeight="1">
      <c r="A134" s="664"/>
      <c r="B134" s="664"/>
      <c r="C134" s="657"/>
      <c r="D134" s="660"/>
      <c r="E134" s="664"/>
      <c r="F134" s="664"/>
      <c r="G134" s="657"/>
      <c r="H134" s="146"/>
      <c r="I134" s="146"/>
    </row>
    <row r="135" ht="15.75" customHeight="1">
      <c r="A135" s="664"/>
      <c r="B135" s="664"/>
      <c r="C135" s="657"/>
      <c r="D135" s="660"/>
      <c r="E135" s="664"/>
      <c r="F135" s="664"/>
      <c r="G135" s="657"/>
      <c r="H135" s="146"/>
      <c r="I135" s="146"/>
    </row>
    <row r="136" ht="15.75" customHeight="1">
      <c r="A136" s="664"/>
      <c r="B136" s="664"/>
      <c r="C136" s="657"/>
      <c r="D136" s="660"/>
      <c r="E136" s="664"/>
      <c r="F136" s="664"/>
      <c r="G136" s="657"/>
      <c r="H136" s="146"/>
      <c r="I136" s="146"/>
    </row>
    <row r="137" ht="15.75" customHeight="1">
      <c r="A137" s="664"/>
      <c r="B137" s="664"/>
      <c r="C137" s="657"/>
      <c r="D137" s="660"/>
      <c r="E137" s="664"/>
      <c r="F137" s="664"/>
      <c r="G137" s="657"/>
      <c r="H137" s="146"/>
      <c r="I137" s="146"/>
    </row>
    <row r="138" ht="15.75" customHeight="1">
      <c r="A138" s="664"/>
      <c r="B138" s="664"/>
      <c r="C138" s="657"/>
      <c r="D138" s="660"/>
      <c r="E138" s="664"/>
      <c r="F138" s="664"/>
      <c r="G138" s="657"/>
      <c r="H138" s="146"/>
      <c r="I138" s="146"/>
    </row>
    <row r="139" ht="15.75" customHeight="1">
      <c r="A139" s="664"/>
      <c r="B139" s="664"/>
      <c r="C139" s="657"/>
      <c r="D139" s="660"/>
      <c r="E139" s="664"/>
      <c r="F139" s="664"/>
      <c r="G139" s="657"/>
      <c r="H139" s="146"/>
      <c r="I139" s="146"/>
    </row>
    <row r="140" ht="15.75" customHeight="1">
      <c r="A140" s="664"/>
      <c r="B140" s="664"/>
      <c r="C140" s="657"/>
      <c r="D140" s="660"/>
      <c r="E140" s="664"/>
      <c r="F140" s="664"/>
      <c r="G140" s="657"/>
      <c r="H140" s="146"/>
      <c r="I140" s="146"/>
    </row>
    <row r="141" ht="15.75" customHeight="1">
      <c r="A141" s="664"/>
      <c r="B141" s="664"/>
      <c r="C141" s="657"/>
      <c r="D141" s="660"/>
      <c r="E141" s="664"/>
      <c r="F141" s="664"/>
      <c r="G141" s="657"/>
      <c r="H141" s="146"/>
      <c r="I141" s="146"/>
    </row>
    <row r="142" ht="15.75" customHeight="1">
      <c r="A142" s="664"/>
      <c r="B142" s="664"/>
      <c r="C142" s="657"/>
      <c r="D142" s="660"/>
      <c r="E142" s="664"/>
      <c r="F142" s="664"/>
      <c r="G142" s="657"/>
      <c r="H142" s="146"/>
      <c r="I142" s="146"/>
    </row>
    <row r="143" ht="15.75" customHeight="1">
      <c r="A143" s="664"/>
      <c r="B143" s="664"/>
      <c r="C143" s="657"/>
      <c r="D143" s="660"/>
      <c r="E143" s="664"/>
      <c r="F143" s="664"/>
      <c r="G143" s="657"/>
      <c r="H143" s="146"/>
      <c r="I143" s="146"/>
    </row>
    <row r="144" ht="15.75" customHeight="1">
      <c r="A144" s="664"/>
      <c r="B144" s="664"/>
      <c r="C144" s="657"/>
      <c r="D144" s="660"/>
      <c r="E144" s="664"/>
      <c r="F144" s="664"/>
      <c r="G144" s="657"/>
      <c r="H144" s="146"/>
      <c r="I144" s="146"/>
    </row>
    <row r="145" ht="15.75" customHeight="1">
      <c r="A145" s="664"/>
      <c r="B145" s="664"/>
      <c r="C145" s="657"/>
      <c r="D145" s="660"/>
      <c r="E145" s="664"/>
      <c r="F145" s="664"/>
      <c r="G145" s="657"/>
      <c r="H145" s="146"/>
      <c r="I145" s="146"/>
    </row>
    <row r="146" ht="15.75" customHeight="1">
      <c r="A146" s="664"/>
      <c r="B146" s="664"/>
      <c r="C146" s="657"/>
      <c r="D146" s="660"/>
      <c r="E146" s="664"/>
      <c r="F146" s="664"/>
      <c r="G146" s="657"/>
      <c r="H146" s="146"/>
      <c r="I146" s="146"/>
    </row>
    <row r="147" ht="15.75" customHeight="1">
      <c r="A147" s="664"/>
      <c r="B147" s="664"/>
      <c r="C147" s="657"/>
      <c r="D147" s="660"/>
      <c r="E147" s="664"/>
      <c r="F147" s="664"/>
      <c r="G147" s="657"/>
      <c r="H147" s="146"/>
      <c r="I147" s="146"/>
    </row>
    <row r="148" ht="15.75" customHeight="1">
      <c r="A148" s="664"/>
      <c r="B148" s="664"/>
      <c r="C148" s="657"/>
      <c r="D148" s="660"/>
      <c r="E148" s="664"/>
      <c r="F148" s="664"/>
      <c r="G148" s="657"/>
      <c r="H148" s="146"/>
      <c r="I148" s="146"/>
    </row>
    <row r="149" ht="15.75" customHeight="1">
      <c r="A149" s="664"/>
      <c r="B149" s="664"/>
      <c r="C149" s="657"/>
      <c r="D149" s="660"/>
      <c r="E149" s="664"/>
      <c r="F149" s="664"/>
      <c r="G149" s="657"/>
      <c r="H149" s="146"/>
      <c r="I149" s="146"/>
    </row>
    <row r="150" ht="15.75" customHeight="1">
      <c r="A150" s="664"/>
      <c r="B150" s="664"/>
      <c r="C150" s="657"/>
      <c r="D150" s="660"/>
      <c r="E150" s="664"/>
      <c r="F150" s="664"/>
      <c r="G150" s="657"/>
      <c r="H150" s="146"/>
      <c r="I150" s="146"/>
    </row>
    <row r="151" ht="15.75" customHeight="1">
      <c r="A151" s="664"/>
      <c r="B151" s="664"/>
      <c r="C151" s="657"/>
      <c r="D151" s="660"/>
      <c r="E151" s="664"/>
      <c r="F151" s="664"/>
      <c r="G151" s="657"/>
      <c r="H151" s="146"/>
      <c r="I151" s="146"/>
    </row>
    <row r="152" ht="15.75" customHeight="1">
      <c r="A152" s="664"/>
      <c r="B152" s="664"/>
      <c r="C152" s="657"/>
      <c r="D152" s="660"/>
      <c r="E152" s="664"/>
      <c r="F152" s="664"/>
      <c r="G152" s="657"/>
      <c r="H152" s="146"/>
      <c r="I152" s="146"/>
    </row>
    <row r="153" ht="15.75" customHeight="1">
      <c r="A153" s="664"/>
      <c r="B153" s="664"/>
      <c r="C153" s="657"/>
      <c r="D153" s="660"/>
      <c r="E153" s="664"/>
      <c r="F153" s="664"/>
      <c r="G153" s="657"/>
      <c r="H153" s="146"/>
      <c r="I153" s="146"/>
    </row>
    <row r="154" ht="15.75" customHeight="1">
      <c r="A154" s="664"/>
      <c r="B154" s="664"/>
      <c r="C154" s="657"/>
      <c r="D154" s="660"/>
      <c r="E154" s="664"/>
      <c r="F154" s="664"/>
      <c r="G154" s="657"/>
      <c r="H154" s="146"/>
      <c r="I154" s="146"/>
    </row>
    <row r="155" ht="15.75" customHeight="1">
      <c r="A155" s="664"/>
      <c r="B155" s="664"/>
      <c r="C155" s="657"/>
      <c r="D155" s="660"/>
      <c r="E155" s="664"/>
      <c r="F155" s="664"/>
      <c r="G155" s="657"/>
      <c r="H155" s="146"/>
      <c r="I155" s="146"/>
    </row>
    <row r="156" ht="15.75" customHeight="1">
      <c r="A156" s="664"/>
      <c r="B156" s="664"/>
      <c r="C156" s="657"/>
      <c r="D156" s="660"/>
      <c r="E156" s="664"/>
      <c r="F156" s="664"/>
      <c r="G156" s="657"/>
      <c r="H156" s="146"/>
      <c r="I156" s="146"/>
    </row>
    <row r="157" ht="15.75" customHeight="1">
      <c r="A157" s="664"/>
      <c r="B157" s="664"/>
      <c r="C157" s="657"/>
      <c r="D157" s="660"/>
      <c r="E157" s="664"/>
      <c r="F157" s="664"/>
      <c r="G157" s="657"/>
      <c r="H157" s="146"/>
      <c r="I157" s="146"/>
    </row>
    <row r="158" ht="15.75" customHeight="1">
      <c r="A158" s="664"/>
      <c r="B158" s="664"/>
      <c r="C158" s="657"/>
      <c r="D158" s="660"/>
      <c r="E158" s="664"/>
      <c r="F158" s="664"/>
      <c r="G158" s="657"/>
      <c r="H158" s="146"/>
      <c r="I158" s="146"/>
    </row>
    <row r="159" ht="15.75" customHeight="1">
      <c r="A159" s="664"/>
      <c r="B159" s="664"/>
      <c r="C159" s="657"/>
      <c r="D159" s="660"/>
      <c r="E159" s="664"/>
      <c r="F159" s="664"/>
      <c r="G159" s="657"/>
      <c r="H159" s="146"/>
      <c r="I159" s="146"/>
    </row>
    <row r="160" ht="15.75" customHeight="1">
      <c r="A160" s="664"/>
      <c r="B160" s="664"/>
      <c r="C160" s="657"/>
      <c r="D160" s="660"/>
      <c r="E160" s="664"/>
      <c r="F160" s="664"/>
      <c r="G160" s="657"/>
      <c r="H160" s="146"/>
      <c r="I160" s="146"/>
    </row>
    <row r="161" ht="15.75" customHeight="1">
      <c r="A161" s="664"/>
      <c r="B161" s="664"/>
      <c r="C161" s="657"/>
      <c r="D161" s="660"/>
      <c r="E161" s="664"/>
      <c r="F161" s="664"/>
      <c r="G161" s="657"/>
      <c r="H161" s="146"/>
      <c r="I161" s="146"/>
    </row>
    <row r="162" ht="15.75" customHeight="1">
      <c r="A162" s="664"/>
      <c r="B162" s="664"/>
      <c r="C162" s="657"/>
      <c r="D162" s="660"/>
      <c r="E162" s="664"/>
      <c r="F162" s="664"/>
      <c r="G162" s="657"/>
      <c r="H162" s="146"/>
      <c r="I162" s="146"/>
    </row>
    <row r="163" ht="15.75" customHeight="1">
      <c r="A163" s="664"/>
      <c r="B163" s="664"/>
      <c r="C163" s="657"/>
      <c r="D163" s="660"/>
      <c r="E163" s="664"/>
      <c r="F163" s="664"/>
      <c r="G163" s="657"/>
      <c r="H163" s="146"/>
      <c r="I163" s="146"/>
    </row>
    <row r="164" ht="15.75" customHeight="1">
      <c r="A164" s="664"/>
      <c r="B164" s="664"/>
      <c r="C164" s="657"/>
      <c r="D164" s="660"/>
      <c r="E164" s="664"/>
      <c r="F164" s="664"/>
      <c r="G164" s="657"/>
      <c r="H164" s="146"/>
      <c r="I164" s="146"/>
    </row>
    <row r="165" ht="15.75" customHeight="1">
      <c r="A165" s="664"/>
      <c r="B165" s="664"/>
      <c r="C165" s="657"/>
      <c r="D165" s="660"/>
      <c r="E165" s="664"/>
      <c r="F165" s="664"/>
      <c r="G165" s="657"/>
      <c r="H165" s="146"/>
      <c r="I165" s="146"/>
    </row>
    <row r="166" ht="15.75" customHeight="1">
      <c r="A166" s="664"/>
      <c r="B166" s="664"/>
      <c r="C166" s="657"/>
      <c r="D166" s="660"/>
      <c r="E166" s="664"/>
      <c r="F166" s="664"/>
      <c r="G166" s="657"/>
      <c r="H166" s="146"/>
      <c r="I166" s="146"/>
    </row>
    <row r="167" ht="15.75" customHeight="1">
      <c r="A167" s="664"/>
      <c r="B167" s="664"/>
      <c r="C167" s="657"/>
      <c r="D167" s="660"/>
      <c r="E167" s="664"/>
      <c r="F167" s="664"/>
      <c r="G167" s="657"/>
      <c r="H167" s="146"/>
      <c r="I167" s="146"/>
    </row>
    <row r="168" ht="15.75" customHeight="1">
      <c r="A168" s="664"/>
      <c r="B168" s="664"/>
      <c r="C168" s="657"/>
      <c r="D168" s="660"/>
      <c r="E168" s="664"/>
      <c r="F168" s="664"/>
      <c r="G168" s="657"/>
      <c r="H168" s="146"/>
      <c r="I168" s="146"/>
    </row>
    <row r="169" ht="15.75" customHeight="1">
      <c r="A169" s="664"/>
      <c r="B169" s="664"/>
      <c r="C169" s="657"/>
      <c r="D169" s="660"/>
      <c r="E169" s="664"/>
      <c r="F169" s="664"/>
      <c r="G169" s="657"/>
      <c r="H169" s="146"/>
      <c r="I169" s="146"/>
    </row>
    <row r="170" ht="15.75" customHeight="1">
      <c r="A170" s="664"/>
      <c r="B170" s="664"/>
      <c r="C170" s="657"/>
      <c r="D170" s="660"/>
      <c r="E170" s="664"/>
      <c r="F170" s="664"/>
      <c r="G170" s="657"/>
      <c r="H170" s="146"/>
      <c r="I170" s="146"/>
    </row>
    <row r="171" ht="15.75" customHeight="1">
      <c r="A171" s="664"/>
      <c r="B171" s="664"/>
      <c r="C171" s="657"/>
      <c r="D171" s="660"/>
      <c r="E171" s="664"/>
      <c r="F171" s="664"/>
      <c r="G171" s="657"/>
      <c r="H171" s="146"/>
      <c r="I171" s="146"/>
    </row>
    <row r="172" ht="15.75" customHeight="1">
      <c r="A172" s="664"/>
      <c r="B172" s="664"/>
      <c r="C172" s="657"/>
      <c r="D172" s="660"/>
      <c r="E172" s="664"/>
      <c r="F172" s="664"/>
      <c r="G172" s="657"/>
      <c r="H172" s="146"/>
      <c r="I172" s="146"/>
    </row>
    <row r="173" ht="15.75" customHeight="1">
      <c r="A173" s="664"/>
      <c r="B173" s="664"/>
      <c r="C173" s="657"/>
      <c r="D173" s="660"/>
      <c r="E173" s="664"/>
      <c r="F173" s="664"/>
      <c r="G173" s="657"/>
      <c r="H173" s="146"/>
      <c r="I173" s="146"/>
    </row>
    <row r="174" ht="15.75" customHeight="1">
      <c r="A174" s="664"/>
      <c r="B174" s="664"/>
      <c r="C174" s="657"/>
      <c r="D174" s="660"/>
      <c r="E174" s="664"/>
      <c r="F174" s="664"/>
      <c r="G174" s="657"/>
      <c r="H174" s="146"/>
      <c r="I174" s="146"/>
    </row>
    <row r="175" ht="15.75" customHeight="1">
      <c r="A175" s="664"/>
      <c r="B175" s="664"/>
      <c r="C175" s="657"/>
      <c r="D175" s="660"/>
      <c r="E175" s="664"/>
      <c r="F175" s="664"/>
      <c r="G175" s="657"/>
      <c r="H175" s="146"/>
      <c r="I175" s="146"/>
    </row>
    <row r="176" ht="15.75" customHeight="1">
      <c r="A176" s="664"/>
      <c r="B176" s="664"/>
      <c r="C176" s="657"/>
      <c r="D176" s="660"/>
      <c r="E176" s="664"/>
      <c r="F176" s="664"/>
      <c r="G176" s="657"/>
      <c r="H176" s="146"/>
      <c r="I176" s="146"/>
    </row>
    <row r="177" ht="15.75" customHeight="1">
      <c r="A177" s="664"/>
      <c r="B177" s="664"/>
      <c r="C177" s="657"/>
      <c r="D177" s="660"/>
      <c r="E177" s="664"/>
      <c r="F177" s="664"/>
      <c r="G177" s="657"/>
      <c r="H177" s="146"/>
      <c r="I177" s="146"/>
    </row>
    <row r="178" ht="15.75" customHeight="1">
      <c r="A178" s="664"/>
      <c r="B178" s="664"/>
      <c r="C178" s="657"/>
      <c r="D178" s="660"/>
      <c r="E178" s="664"/>
      <c r="F178" s="664"/>
      <c r="G178" s="657"/>
      <c r="H178" s="146"/>
      <c r="I178" s="146"/>
    </row>
    <row r="179" ht="15.75" customHeight="1">
      <c r="A179" s="664"/>
      <c r="B179" s="664"/>
      <c r="C179" s="657"/>
      <c r="D179" s="660"/>
      <c r="E179" s="664"/>
      <c r="F179" s="664"/>
      <c r="G179" s="657"/>
      <c r="H179" s="146"/>
      <c r="I179" s="146"/>
    </row>
    <row r="180" ht="15.75" customHeight="1">
      <c r="A180" s="664"/>
      <c r="B180" s="664"/>
      <c r="C180" s="657"/>
      <c r="D180" s="660"/>
      <c r="E180" s="664"/>
      <c r="F180" s="664"/>
      <c r="G180" s="657"/>
      <c r="H180" s="146"/>
      <c r="I180" s="146"/>
    </row>
    <row r="181" ht="15.75" customHeight="1">
      <c r="A181" s="664"/>
      <c r="B181" s="664"/>
      <c r="C181" s="657"/>
      <c r="D181" s="660"/>
      <c r="E181" s="664"/>
      <c r="F181" s="664"/>
      <c r="G181" s="657"/>
      <c r="H181" s="146"/>
      <c r="I181" s="146"/>
    </row>
    <row r="182" ht="15.75" customHeight="1">
      <c r="A182" s="664"/>
      <c r="B182" s="664"/>
      <c r="C182" s="657"/>
      <c r="D182" s="660"/>
      <c r="E182" s="664"/>
      <c r="F182" s="664"/>
      <c r="G182" s="657"/>
      <c r="H182" s="146"/>
      <c r="I182" s="146"/>
    </row>
    <row r="183" ht="15.75" customHeight="1">
      <c r="A183" s="664"/>
      <c r="B183" s="664"/>
      <c r="C183" s="657"/>
      <c r="D183" s="660"/>
      <c r="E183" s="664"/>
      <c r="F183" s="664"/>
      <c r="G183" s="657"/>
      <c r="H183" s="146"/>
      <c r="I183" s="146"/>
    </row>
    <row r="184" ht="15.75" customHeight="1">
      <c r="A184" s="664"/>
      <c r="B184" s="664"/>
      <c r="C184" s="657"/>
      <c r="D184" s="660"/>
      <c r="E184" s="664"/>
      <c r="F184" s="664"/>
      <c r="G184" s="657"/>
      <c r="H184" s="146"/>
      <c r="I184" s="146"/>
    </row>
    <row r="185" ht="15.75" customHeight="1">
      <c r="A185" s="664"/>
      <c r="B185" s="664"/>
      <c r="C185" s="657"/>
      <c r="D185" s="660"/>
      <c r="E185" s="664"/>
      <c r="F185" s="664"/>
      <c r="G185" s="657"/>
      <c r="H185" s="146"/>
      <c r="I185" s="146"/>
    </row>
    <row r="186" ht="15.75" customHeight="1">
      <c r="A186" s="664"/>
      <c r="B186" s="664"/>
      <c r="C186" s="657"/>
      <c r="D186" s="660"/>
      <c r="E186" s="664"/>
      <c r="F186" s="664"/>
      <c r="G186" s="657"/>
      <c r="H186" s="146"/>
      <c r="I186" s="146"/>
    </row>
    <row r="187" ht="15.75" customHeight="1">
      <c r="A187" s="664"/>
      <c r="B187" s="664"/>
      <c r="C187" s="657"/>
      <c r="D187" s="660"/>
      <c r="E187" s="664"/>
      <c r="F187" s="664"/>
      <c r="G187" s="657"/>
      <c r="H187" s="146"/>
      <c r="I187" s="146"/>
    </row>
    <row r="188" ht="15.75" customHeight="1">
      <c r="A188" s="664"/>
      <c r="B188" s="664"/>
      <c r="C188" s="657"/>
      <c r="D188" s="660"/>
      <c r="E188" s="664"/>
      <c r="F188" s="664"/>
      <c r="G188" s="657"/>
      <c r="H188" s="146"/>
      <c r="I188" s="146"/>
    </row>
    <row r="189" ht="15.75" customHeight="1">
      <c r="A189" s="664"/>
      <c r="B189" s="664"/>
      <c r="C189" s="657"/>
      <c r="D189" s="660"/>
      <c r="E189" s="664"/>
      <c r="F189" s="664"/>
      <c r="G189" s="657"/>
      <c r="H189" s="146"/>
      <c r="I189" s="146"/>
    </row>
    <row r="190" ht="15.75" customHeight="1">
      <c r="A190" s="664"/>
      <c r="B190" s="664"/>
      <c r="C190" s="657"/>
      <c r="D190" s="660"/>
      <c r="E190" s="664"/>
      <c r="F190" s="664"/>
      <c r="G190" s="657"/>
      <c r="H190" s="146"/>
      <c r="I190" s="146"/>
    </row>
    <row r="191" ht="15.75" customHeight="1">
      <c r="A191" s="664"/>
      <c r="B191" s="664"/>
      <c r="C191" s="657"/>
      <c r="D191" s="660"/>
      <c r="E191" s="664"/>
      <c r="F191" s="664"/>
      <c r="G191" s="657"/>
      <c r="H191" s="146"/>
      <c r="I191" s="146"/>
    </row>
    <row r="192" ht="15.75" customHeight="1">
      <c r="A192" s="664"/>
      <c r="B192" s="664"/>
      <c r="C192" s="657"/>
      <c r="D192" s="660"/>
      <c r="E192" s="664"/>
      <c r="F192" s="664"/>
      <c r="G192" s="657"/>
      <c r="H192" s="146"/>
      <c r="I192" s="146"/>
    </row>
    <row r="193" ht="15.75" customHeight="1">
      <c r="A193" s="664"/>
      <c r="B193" s="664"/>
      <c r="C193" s="657"/>
      <c r="D193" s="660"/>
      <c r="E193" s="664"/>
      <c r="F193" s="664"/>
      <c r="G193" s="657"/>
      <c r="H193" s="146"/>
      <c r="I193" s="146"/>
    </row>
    <row r="194" ht="15.75" customHeight="1">
      <c r="A194" s="664"/>
      <c r="B194" s="664"/>
      <c r="C194" s="657"/>
      <c r="D194" s="660"/>
      <c r="E194" s="664"/>
      <c r="F194" s="664"/>
      <c r="G194" s="657"/>
      <c r="H194" s="146"/>
      <c r="I194" s="146"/>
    </row>
    <row r="195" ht="15.75" customHeight="1">
      <c r="A195" s="664"/>
      <c r="B195" s="664"/>
      <c r="C195" s="657"/>
      <c r="D195" s="660"/>
      <c r="E195" s="664"/>
      <c r="F195" s="664"/>
      <c r="G195" s="657"/>
      <c r="H195" s="146"/>
      <c r="I195" s="146"/>
    </row>
    <row r="196" ht="15.75" customHeight="1">
      <c r="A196" s="664"/>
      <c r="B196" s="664"/>
      <c r="C196" s="657"/>
      <c r="D196" s="660"/>
      <c r="E196" s="664"/>
      <c r="F196" s="664"/>
      <c r="G196" s="657"/>
      <c r="H196" s="146"/>
      <c r="I196" s="146"/>
    </row>
    <row r="197" ht="15.75" customHeight="1">
      <c r="A197" s="664"/>
      <c r="B197" s="664"/>
      <c r="C197" s="657"/>
      <c r="D197" s="660"/>
      <c r="E197" s="664"/>
      <c r="F197" s="664"/>
      <c r="G197" s="657"/>
      <c r="H197" s="146"/>
      <c r="I197" s="146"/>
    </row>
    <row r="198" ht="15.75" customHeight="1">
      <c r="A198" s="664"/>
      <c r="B198" s="664"/>
      <c r="C198" s="657"/>
      <c r="D198" s="660"/>
      <c r="E198" s="664"/>
      <c r="F198" s="664"/>
      <c r="G198" s="657"/>
      <c r="H198" s="146"/>
      <c r="I198" s="146"/>
    </row>
    <row r="199" ht="15.75" customHeight="1">
      <c r="A199" s="664"/>
      <c r="B199" s="664"/>
      <c r="C199" s="657"/>
      <c r="D199" s="660"/>
      <c r="E199" s="664"/>
      <c r="F199" s="664"/>
      <c r="G199" s="657"/>
      <c r="H199" s="146"/>
      <c r="I199" s="146"/>
    </row>
    <row r="200" ht="15.75" customHeight="1">
      <c r="A200" s="664"/>
      <c r="B200" s="664"/>
      <c r="C200" s="657"/>
      <c r="D200" s="660"/>
      <c r="E200" s="664"/>
      <c r="F200" s="664"/>
      <c r="G200" s="657"/>
      <c r="H200" s="146"/>
      <c r="I200" s="146"/>
    </row>
    <row r="201" ht="15.75" customHeight="1">
      <c r="A201" s="664"/>
      <c r="B201" s="664"/>
      <c r="C201" s="657"/>
      <c r="D201" s="660"/>
      <c r="E201" s="664"/>
      <c r="F201" s="664"/>
      <c r="G201" s="657"/>
      <c r="H201" s="146"/>
      <c r="I201" s="146"/>
    </row>
    <row r="202" ht="15.75" customHeight="1">
      <c r="A202" s="664"/>
      <c r="B202" s="664"/>
      <c r="C202" s="657"/>
      <c r="D202" s="660"/>
      <c r="E202" s="664"/>
      <c r="F202" s="664"/>
      <c r="G202" s="657"/>
      <c r="H202" s="146"/>
      <c r="I202" s="146"/>
    </row>
    <row r="203" ht="15.75" customHeight="1">
      <c r="A203" s="664"/>
      <c r="B203" s="664"/>
      <c r="C203" s="657"/>
      <c r="D203" s="660"/>
      <c r="E203" s="664"/>
      <c r="F203" s="664"/>
      <c r="G203" s="657"/>
      <c r="H203" s="146"/>
      <c r="I203" s="146"/>
    </row>
    <row r="204" ht="15.75" customHeight="1">
      <c r="A204" s="664"/>
      <c r="B204" s="664"/>
      <c r="C204" s="657"/>
      <c r="D204" s="660"/>
      <c r="E204" s="664"/>
      <c r="F204" s="664"/>
      <c r="G204" s="657"/>
      <c r="H204" s="146"/>
      <c r="I204" s="146"/>
    </row>
    <row r="205" ht="15.75" customHeight="1">
      <c r="A205" s="664"/>
      <c r="B205" s="664"/>
      <c r="C205" s="657"/>
      <c r="D205" s="660"/>
      <c r="E205" s="664"/>
      <c r="F205" s="664"/>
      <c r="G205" s="657"/>
      <c r="H205" s="146"/>
      <c r="I205" s="146"/>
    </row>
    <row r="206" ht="15.75" customHeight="1">
      <c r="A206" s="664"/>
      <c r="B206" s="664"/>
      <c r="C206" s="657"/>
      <c r="D206" s="660"/>
      <c r="E206" s="664"/>
      <c r="F206" s="664"/>
      <c r="G206" s="657"/>
      <c r="H206" s="146"/>
      <c r="I206" s="146"/>
    </row>
    <row r="207" ht="15.75" customHeight="1">
      <c r="A207" s="664"/>
      <c r="B207" s="664"/>
      <c r="C207" s="657"/>
      <c r="D207" s="660"/>
      <c r="E207" s="664"/>
      <c r="F207" s="664"/>
      <c r="G207" s="657"/>
      <c r="H207" s="146"/>
      <c r="I207" s="146"/>
    </row>
    <row r="208" ht="15.75" customHeight="1">
      <c r="A208" s="664"/>
      <c r="B208" s="664"/>
      <c r="C208" s="657"/>
      <c r="D208" s="660"/>
      <c r="E208" s="664"/>
      <c r="F208" s="664"/>
      <c r="G208" s="657"/>
      <c r="H208" s="146"/>
      <c r="I208" s="146"/>
    </row>
    <row r="209" ht="15.75" customHeight="1">
      <c r="A209" s="664"/>
      <c r="B209" s="664"/>
      <c r="C209" s="657"/>
      <c r="D209" s="660"/>
      <c r="E209" s="664"/>
      <c r="F209" s="664"/>
      <c r="G209" s="657"/>
      <c r="H209" s="146"/>
      <c r="I209" s="146"/>
    </row>
    <row r="210" ht="15.75" customHeight="1">
      <c r="A210" s="664"/>
      <c r="B210" s="664"/>
      <c r="C210" s="657"/>
      <c r="D210" s="660"/>
      <c r="E210" s="664"/>
      <c r="F210" s="664"/>
      <c r="G210" s="657"/>
      <c r="H210" s="146"/>
      <c r="I210" s="146"/>
    </row>
    <row r="211" ht="15.75" customHeight="1">
      <c r="A211" s="664"/>
      <c r="B211" s="664"/>
      <c r="C211" s="657"/>
      <c r="D211" s="660"/>
      <c r="E211" s="664"/>
      <c r="F211" s="664"/>
      <c r="G211" s="657"/>
      <c r="H211" s="146"/>
      <c r="I211" s="146"/>
    </row>
    <row r="212" ht="15.75" customHeight="1">
      <c r="A212" s="664"/>
      <c r="B212" s="664"/>
      <c r="C212" s="657"/>
      <c r="D212" s="660"/>
      <c r="E212" s="664"/>
      <c r="F212" s="664"/>
      <c r="G212" s="657"/>
      <c r="H212" s="146"/>
      <c r="I212" s="146"/>
    </row>
    <row r="213" ht="15.75" customHeight="1">
      <c r="A213" s="664"/>
      <c r="B213" s="664"/>
      <c r="C213" s="657"/>
      <c r="D213" s="660"/>
      <c r="E213" s="664"/>
      <c r="F213" s="664"/>
      <c r="G213" s="657"/>
      <c r="H213" s="146"/>
      <c r="I213" s="146"/>
    </row>
    <row r="214" ht="15.75" customHeight="1">
      <c r="A214" s="664"/>
      <c r="B214" s="664"/>
      <c r="C214" s="657"/>
      <c r="D214" s="660"/>
      <c r="E214" s="664"/>
      <c r="F214" s="664"/>
      <c r="G214" s="657"/>
      <c r="H214" s="146"/>
      <c r="I214" s="146"/>
    </row>
    <row r="215" ht="15.75" customHeight="1">
      <c r="A215" s="664"/>
      <c r="B215" s="664"/>
      <c r="C215" s="657"/>
      <c r="D215" s="660"/>
      <c r="E215" s="664"/>
      <c r="F215" s="664"/>
      <c r="G215" s="657"/>
      <c r="H215" s="146"/>
      <c r="I215" s="146"/>
    </row>
    <row r="216" ht="15.75" customHeight="1">
      <c r="A216" s="664"/>
      <c r="B216" s="664"/>
      <c r="C216" s="657"/>
      <c r="D216" s="660"/>
      <c r="E216" s="664"/>
      <c r="F216" s="664"/>
      <c r="G216" s="657"/>
      <c r="H216" s="146"/>
      <c r="I216" s="146"/>
    </row>
    <row r="217" ht="15.75" customHeight="1">
      <c r="A217" s="664"/>
      <c r="B217" s="664"/>
      <c r="C217" s="657"/>
      <c r="D217" s="660"/>
      <c r="E217" s="664"/>
      <c r="F217" s="664"/>
      <c r="G217" s="657"/>
      <c r="H217" s="146"/>
      <c r="I217" s="146"/>
    </row>
    <row r="218" ht="15.75" customHeight="1">
      <c r="A218" s="664"/>
      <c r="B218" s="664"/>
      <c r="C218" s="657"/>
      <c r="D218" s="660"/>
      <c r="E218" s="664"/>
      <c r="F218" s="664"/>
      <c r="G218" s="657"/>
      <c r="H218" s="146"/>
      <c r="I218" s="146"/>
    </row>
    <row r="219" ht="15.75" customHeight="1">
      <c r="A219" s="664"/>
      <c r="B219" s="664"/>
      <c r="C219" s="657"/>
      <c r="D219" s="660"/>
      <c r="E219" s="664"/>
      <c r="F219" s="664"/>
      <c r="G219" s="657"/>
      <c r="H219" s="146"/>
      <c r="I219" s="146"/>
    </row>
    <row r="220" ht="15.75" customHeight="1">
      <c r="A220" s="664"/>
      <c r="B220" s="664"/>
      <c r="C220" s="657"/>
      <c r="D220" s="660"/>
      <c r="E220" s="664"/>
      <c r="F220" s="664"/>
      <c r="G220" s="657"/>
      <c r="H220" s="146"/>
      <c r="I220" s="146"/>
    </row>
    <row r="221" ht="15.75" customHeight="1">
      <c r="A221" s="664"/>
      <c r="B221" s="664"/>
      <c r="C221" s="657"/>
      <c r="D221" s="660"/>
      <c r="E221" s="664"/>
      <c r="F221" s="664"/>
      <c r="G221" s="657"/>
      <c r="H221" s="146"/>
      <c r="I221" s="146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4">
    <tablePart r:id="rId6"/>
    <tablePart r:id="rId7"/>
    <tablePart r:id="rId8"/>
    <tablePart r:id="rId9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54.38"/>
    <col customWidth="1" min="4" max="24" width="12.63"/>
    <col customWidth="1" min="25" max="26" width="14.38"/>
  </cols>
  <sheetData>
    <row r="1">
      <c r="A1" s="35" t="s">
        <v>301</v>
      </c>
      <c r="B1" s="665"/>
      <c r="C1" s="666" t="s">
        <v>305</v>
      </c>
      <c r="D1" s="665"/>
      <c r="E1" s="665" t="s">
        <v>306</v>
      </c>
      <c r="F1" s="665"/>
      <c r="G1" s="665"/>
      <c r="H1" s="665"/>
      <c r="I1" s="665"/>
      <c r="J1" s="665"/>
      <c r="K1" s="665"/>
      <c r="L1" s="665"/>
      <c r="M1" s="665"/>
      <c r="N1" s="665"/>
      <c r="O1" s="665"/>
      <c r="P1" s="665"/>
      <c r="Q1" s="665"/>
      <c r="R1" s="665"/>
      <c r="S1" s="665"/>
      <c r="T1" s="665"/>
      <c r="U1" s="665"/>
      <c r="V1" s="665"/>
      <c r="W1" s="665"/>
      <c r="X1" s="665"/>
    </row>
    <row r="2">
      <c r="A2" s="35"/>
      <c r="B2" s="665"/>
      <c r="C2" s="666"/>
      <c r="D2" s="665"/>
      <c r="E2" s="665"/>
      <c r="F2" s="665"/>
      <c r="G2" s="665"/>
      <c r="H2" s="665"/>
      <c r="I2" s="665"/>
      <c r="J2" s="665"/>
      <c r="K2" s="665"/>
      <c r="L2" s="665"/>
      <c r="M2" s="665"/>
      <c r="N2" s="665"/>
      <c r="O2" s="665"/>
      <c r="P2" s="665"/>
      <c r="Q2" s="665"/>
      <c r="R2" s="665"/>
      <c r="S2" s="665"/>
      <c r="T2" s="665"/>
      <c r="U2" s="665"/>
      <c r="V2" s="665"/>
      <c r="W2" s="665"/>
      <c r="X2" s="665"/>
    </row>
    <row r="3">
      <c r="A3" s="35"/>
      <c r="B3" s="665"/>
      <c r="C3" s="666"/>
      <c r="D3" s="665"/>
      <c r="E3" s="665"/>
      <c r="F3" s="665"/>
      <c r="G3" s="665"/>
      <c r="H3" s="665"/>
      <c r="I3" s="665"/>
      <c r="J3" s="665"/>
      <c r="K3" s="665"/>
      <c r="L3" s="665"/>
      <c r="M3" s="665"/>
      <c r="N3" s="665"/>
      <c r="O3" s="665"/>
      <c r="P3" s="665"/>
      <c r="Q3" s="665"/>
      <c r="R3" s="665"/>
      <c r="S3" s="665"/>
      <c r="T3" s="665"/>
      <c r="U3" s="665"/>
      <c r="V3" s="665"/>
      <c r="W3" s="665"/>
      <c r="X3" s="665"/>
    </row>
    <row r="4">
      <c r="A4" s="35"/>
      <c r="B4" s="665"/>
      <c r="C4" s="666"/>
      <c r="D4" s="665"/>
      <c r="E4" s="665"/>
      <c r="F4" s="665"/>
      <c r="G4" s="665"/>
      <c r="H4" s="665"/>
      <c r="I4" s="665"/>
      <c r="J4" s="665"/>
      <c r="K4" s="665"/>
      <c r="L4" s="665"/>
      <c r="M4" s="665"/>
      <c r="N4" s="665"/>
      <c r="O4" s="665"/>
      <c r="P4" s="665"/>
      <c r="Q4" s="665"/>
      <c r="R4" s="665"/>
      <c r="S4" s="665"/>
      <c r="T4" s="665"/>
      <c r="U4" s="665"/>
      <c r="V4" s="665"/>
      <c r="W4" s="665"/>
      <c r="X4" s="665"/>
    </row>
    <row r="5" ht="28.5" customHeight="1">
      <c r="A5" s="667">
        <v>43937.0</v>
      </c>
      <c r="B5" s="665"/>
      <c r="C5" s="666" t="s">
        <v>307</v>
      </c>
      <c r="D5" s="665"/>
      <c r="E5" s="668" t="s">
        <v>308</v>
      </c>
      <c r="F5" s="665"/>
      <c r="G5" s="665"/>
      <c r="H5" s="665"/>
      <c r="I5" s="665"/>
      <c r="J5" s="665"/>
      <c r="K5" s="665"/>
      <c r="L5" s="665"/>
      <c r="M5" s="665"/>
      <c r="N5" s="665"/>
      <c r="O5" s="665"/>
      <c r="P5" s="665"/>
      <c r="Q5" s="665"/>
      <c r="R5" s="665"/>
      <c r="S5" s="665"/>
      <c r="T5" s="665"/>
      <c r="U5" s="665"/>
      <c r="V5" s="665"/>
      <c r="W5" s="665"/>
      <c r="X5" s="665"/>
    </row>
    <row r="6" ht="41.25" customHeight="1">
      <c r="A6" s="667">
        <v>43980.0</v>
      </c>
      <c r="B6" s="665"/>
      <c r="C6" s="666" t="s">
        <v>309</v>
      </c>
      <c r="D6" s="665"/>
      <c r="E6" s="40" t="s">
        <v>310</v>
      </c>
      <c r="F6" s="665"/>
      <c r="G6" s="665"/>
      <c r="H6" s="665"/>
      <c r="I6" s="665"/>
      <c r="J6" s="665"/>
      <c r="K6" s="665"/>
      <c r="L6" s="665"/>
      <c r="M6" s="665"/>
      <c r="N6" s="665"/>
      <c r="O6" s="665"/>
      <c r="P6" s="665"/>
      <c r="Q6" s="665"/>
      <c r="R6" s="665"/>
      <c r="S6" s="665"/>
      <c r="T6" s="665"/>
      <c r="U6" s="665"/>
      <c r="V6" s="665"/>
      <c r="W6" s="665"/>
      <c r="X6" s="665"/>
    </row>
    <row r="7" ht="24.75" customHeight="1">
      <c r="A7" s="667">
        <v>43994.0</v>
      </c>
      <c r="B7" s="665"/>
      <c r="C7" s="666" t="s">
        <v>311</v>
      </c>
      <c r="D7" s="665"/>
      <c r="E7" s="669" t="s">
        <v>312</v>
      </c>
      <c r="F7" s="665"/>
      <c r="G7" s="665"/>
      <c r="H7" s="665"/>
      <c r="I7" s="665"/>
      <c r="J7" s="665"/>
      <c r="K7" s="665"/>
      <c r="L7" s="665"/>
      <c r="M7" s="665"/>
      <c r="N7" s="665"/>
      <c r="O7" s="665"/>
      <c r="P7" s="665"/>
      <c r="Q7" s="665"/>
      <c r="R7" s="665"/>
      <c r="S7" s="665"/>
      <c r="T7" s="665"/>
      <c r="U7" s="665"/>
      <c r="V7" s="665"/>
      <c r="W7" s="665"/>
      <c r="X7" s="665"/>
    </row>
    <row r="8" ht="18.0" customHeight="1">
      <c r="A8" s="667">
        <v>44007.0</v>
      </c>
      <c r="B8" s="665"/>
      <c r="C8" s="666" t="s">
        <v>313</v>
      </c>
      <c r="D8" s="665"/>
      <c r="E8" s="40" t="s">
        <v>314</v>
      </c>
      <c r="F8" s="665"/>
      <c r="G8" s="665"/>
      <c r="H8" s="665"/>
      <c r="I8" s="665"/>
      <c r="J8" s="665"/>
      <c r="K8" s="665"/>
      <c r="L8" s="665"/>
      <c r="M8" s="665"/>
      <c r="N8" s="665"/>
      <c r="O8" s="665"/>
      <c r="P8" s="665"/>
      <c r="Q8" s="665"/>
      <c r="R8" s="665"/>
      <c r="S8" s="665"/>
      <c r="T8" s="665"/>
      <c r="U8" s="665"/>
      <c r="V8" s="665"/>
      <c r="W8" s="665"/>
      <c r="X8" s="665"/>
    </row>
    <row r="9">
      <c r="A9" s="667">
        <v>44011.0</v>
      </c>
      <c r="B9" s="665"/>
      <c r="C9" s="666" t="s">
        <v>315</v>
      </c>
      <c r="D9" s="665"/>
      <c r="E9" s="40" t="s">
        <v>316</v>
      </c>
      <c r="F9" s="665"/>
      <c r="G9" s="665"/>
      <c r="H9" s="665"/>
      <c r="I9" s="665"/>
      <c r="J9" s="665"/>
      <c r="K9" s="665"/>
      <c r="L9" s="665"/>
      <c r="M9" s="665"/>
      <c r="N9" s="665"/>
      <c r="O9" s="665"/>
      <c r="P9" s="665"/>
      <c r="Q9" s="665"/>
      <c r="R9" s="665"/>
      <c r="S9" s="665"/>
      <c r="T9" s="665"/>
      <c r="U9" s="665"/>
      <c r="V9" s="665"/>
      <c r="W9" s="665"/>
      <c r="X9" s="665"/>
    </row>
    <row r="10">
      <c r="A10" s="35"/>
      <c r="B10" s="665"/>
      <c r="C10" s="666"/>
      <c r="D10" s="665"/>
      <c r="E10" s="665"/>
      <c r="F10" s="665"/>
      <c r="G10" s="665"/>
      <c r="H10" s="665"/>
      <c r="I10" s="665"/>
      <c r="J10" s="665"/>
      <c r="K10" s="665"/>
      <c r="L10" s="665"/>
      <c r="M10" s="665"/>
      <c r="N10" s="665"/>
      <c r="O10" s="665"/>
      <c r="P10" s="665"/>
      <c r="Q10" s="665"/>
      <c r="R10" s="665"/>
      <c r="S10" s="665"/>
      <c r="T10" s="665"/>
      <c r="U10" s="665"/>
      <c r="V10" s="665"/>
      <c r="W10" s="665"/>
      <c r="X10" s="665"/>
    </row>
    <row r="11">
      <c r="A11" s="35"/>
      <c r="B11" s="665"/>
      <c r="C11" s="666"/>
      <c r="D11" s="665"/>
      <c r="E11" s="665"/>
      <c r="F11" s="665"/>
      <c r="G11" s="665"/>
      <c r="H11" s="665"/>
      <c r="I11" s="665"/>
      <c r="J11" s="665"/>
      <c r="K11" s="665"/>
      <c r="L11" s="665"/>
      <c r="M11" s="665"/>
      <c r="N11" s="665"/>
      <c r="O11" s="665"/>
      <c r="P11" s="665"/>
      <c r="Q11" s="665"/>
      <c r="R11" s="665"/>
      <c r="S11" s="665"/>
      <c r="T11" s="665"/>
      <c r="U11" s="665"/>
      <c r="V11" s="665"/>
      <c r="W11" s="665"/>
      <c r="X11" s="665"/>
    </row>
    <row r="12">
      <c r="A12" s="35"/>
      <c r="B12" s="665"/>
      <c r="C12" s="666"/>
      <c r="D12" s="665"/>
      <c r="E12" s="665"/>
      <c r="F12" s="665"/>
      <c r="G12" s="665"/>
      <c r="H12" s="665"/>
      <c r="I12" s="665"/>
      <c r="J12" s="665"/>
      <c r="K12" s="665"/>
      <c r="L12" s="665"/>
      <c r="M12" s="665"/>
      <c r="N12" s="665"/>
      <c r="O12" s="665"/>
      <c r="P12" s="665"/>
      <c r="Q12" s="665"/>
      <c r="R12" s="665"/>
      <c r="S12" s="665"/>
      <c r="T12" s="665"/>
      <c r="U12" s="665"/>
      <c r="V12" s="665"/>
      <c r="W12" s="665"/>
      <c r="X12" s="665"/>
    </row>
    <row r="13">
      <c r="A13" s="35"/>
      <c r="B13" s="665"/>
      <c r="C13" s="666"/>
      <c r="D13" s="665"/>
      <c r="E13" s="665"/>
      <c r="F13" s="665"/>
      <c r="G13" s="665"/>
      <c r="H13" s="665"/>
      <c r="I13" s="665"/>
      <c r="J13" s="665"/>
      <c r="K13" s="665"/>
      <c r="L13" s="665"/>
      <c r="M13" s="665"/>
      <c r="N13" s="665"/>
      <c r="O13" s="665"/>
      <c r="P13" s="665"/>
      <c r="Q13" s="665"/>
      <c r="R13" s="665"/>
      <c r="S13" s="665"/>
      <c r="T13" s="665"/>
      <c r="U13" s="665"/>
      <c r="V13" s="665"/>
      <c r="W13" s="665"/>
      <c r="X13" s="665"/>
    </row>
    <row r="14">
      <c r="A14" s="35"/>
      <c r="B14" s="665"/>
      <c r="C14" s="666"/>
      <c r="D14" s="665"/>
      <c r="E14" s="665"/>
      <c r="F14" s="665"/>
      <c r="G14" s="665"/>
      <c r="H14" s="665"/>
      <c r="I14" s="665"/>
      <c r="J14" s="665"/>
      <c r="K14" s="665"/>
      <c r="L14" s="665"/>
      <c r="M14" s="665"/>
      <c r="N14" s="665"/>
      <c r="O14" s="665"/>
      <c r="P14" s="665"/>
      <c r="Q14" s="665"/>
      <c r="R14" s="665"/>
      <c r="S14" s="665"/>
      <c r="T14" s="665"/>
      <c r="U14" s="665"/>
      <c r="V14" s="665"/>
      <c r="W14" s="665"/>
      <c r="X14" s="665"/>
    </row>
    <row r="15">
      <c r="A15" s="35"/>
      <c r="B15" s="665"/>
      <c r="C15" s="666"/>
      <c r="D15" s="665"/>
      <c r="E15" s="665"/>
      <c r="F15" s="665"/>
      <c r="G15" s="665"/>
      <c r="H15" s="665"/>
      <c r="I15" s="665"/>
      <c r="J15" s="665"/>
      <c r="K15" s="665"/>
      <c r="L15" s="665"/>
      <c r="M15" s="665"/>
      <c r="N15" s="665"/>
      <c r="O15" s="665"/>
      <c r="P15" s="665"/>
      <c r="Q15" s="665"/>
      <c r="R15" s="665"/>
      <c r="S15" s="665"/>
      <c r="T15" s="665"/>
      <c r="U15" s="665"/>
      <c r="V15" s="665"/>
      <c r="W15" s="665"/>
      <c r="X15" s="665"/>
    </row>
    <row r="16">
      <c r="A16" s="35"/>
      <c r="B16" s="665"/>
      <c r="C16" s="666"/>
      <c r="D16" s="665"/>
      <c r="E16" s="665"/>
      <c r="F16" s="665"/>
      <c r="G16" s="665"/>
      <c r="H16" s="665"/>
      <c r="I16" s="665"/>
      <c r="J16" s="665"/>
      <c r="K16" s="665"/>
      <c r="L16" s="665"/>
      <c r="M16" s="665"/>
      <c r="N16" s="665"/>
      <c r="O16" s="665"/>
      <c r="P16" s="665"/>
      <c r="Q16" s="665"/>
      <c r="R16" s="665"/>
      <c r="S16" s="665"/>
      <c r="T16" s="665"/>
      <c r="U16" s="665"/>
      <c r="V16" s="665"/>
      <c r="W16" s="665"/>
      <c r="X16" s="665"/>
    </row>
    <row r="17">
      <c r="A17" s="35"/>
      <c r="B17" s="665"/>
      <c r="C17" s="666"/>
      <c r="D17" s="665"/>
      <c r="E17" s="665"/>
      <c r="F17" s="665"/>
      <c r="G17" s="665"/>
      <c r="H17" s="665"/>
      <c r="I17" s="665"/>
      <c r="J17" s="665"/>
      <c r="K17" s="665"/>
      <c r="L17" s="665"/>
      <c r="M17" s="665"/>
      <c r="N17" s="665"/>
      <c r="O17" s="665"/>
      <c r="P17" s="665"/>
      <c r="Q17" s="665"/>
      <c r="R17" s="665"/>
      <c r="S17" s="665"/>
      <c r="T17" s="665"/>
      <c r="U17" s="665"/>
      <c r="V17" s="665"/>
      <c r="W17" s="665"/>
      <c r="X17" s="665"/>
    </row>
    <row r="18">
      <c r="A18" s="35"/>
      <c r="B18" s="665"/>
      <c r="C18" s="666"/>
      <c r="D18" s="665"/>
      <c r="E18" s="665"/>
      <c r="F18" s="665"/>
      <c r="G18" s="665"/>
      <c r="H18" s="665"/>
      <c r="I18" s="665"/>
      <c r="J18" s="665"/>
      <c r="K18" s="665"/>
      <c r="L18" s="665"/>
      <c r="M18" s="665"/>
      <c r="N18" s="665"/>
      <c r="O18" s="665"/>
      <c r="P18" s="665"/>
      <c r="Q18" s="665"/>
      <c r="R18" s="665"/>
      <c r="S18" s="665"/>
      <c r="T18" s="665"/>
      <c r="U18" s="665"/>
      <c r="V18" s="665"/>
      <c r="W18" s="665"/>
      <c r="X18" s="665"/>
    </row>
    <row r="19">
      <c r="A19" s="35"/>
      <c r="B19" s="665"/>
      <c r="C19" s="666"/>
      <c r="D19" s="665"/>
      <c r="E19" s="665"/>
      <c r="F19" s="665"/>
      <c r="G19" s="665"/>
      <c r="H19" s="665"/>
      <c r="I19" s="665"/>
      <c r="J19" s="665"/>
      <c r="K19" s="665"/>
      <c r="L19" s="665"/>
      <c r="M19" s="665"/>
      <c r="N19" s="665"/>
      <c r="O19" s="665"/>
      <c r="P19" s="665"/>
      <c r="Q19" s="665"/>
      <c r="R19" s="665"/>
      <c r="S19" s="665"/>
      <c r="T19" s="665"/>
      <c r="U19" s="665"/>
      <c r="V19" s="665"/>
      <c r="W19" s="665"/>
      <c r="X19" s="665"/>
    </row>
    <row r="20">
      <c r="A20" s="35"/>
      <c r="B20" s="665"/>
      <c r="C20" s="666"/>
      <c r="D20" s="665"/>
      <c r="E20" s="665"/>
      <c r="F20" s="665"/>
      <c r="G20" s="665"/>
      <c r="H20" s="665"/>
      <c r="I20" s="665"/>
      <c r="J20" s="665"/>
      <c r="K20" s="665"/>
      <c r="L20" s="665"/>
      <c r="M20" s="665"/>
      <c r="N20" s="665"/>
      <c r="O20" s="665"/>
      <c r="P20" s="665"/>
      <c r="Q20" s="665"/>
      <c r="R20" s="665"/>
      <c r="S20" s="665"/>
      <c r="T20" s="665"/>
      <c r="U20" s="665"/>
      <c r="V20" s="665"/>
      <c r="W20" s="665"/>
      <c r="X20" s="665"/>
    </row>
    <row r="21" ht="15.75" customHeight="1">
      <c r="A21" s="35"/>
      <c r="B21" s="665"/>
      <c r="C21" s="666"/>
      <c r="D21" s="665"/>
      <c r="E21" s="665"/>
      <c r="F21" s="665"/>
      <c r="G21" s="665"/>
      <c r="H21" s="665"/>
      <c r="I21" s="665"/>
      <c r="J21" s="665"/>
      <c r="K21" s="665"/>
      <c r="L21" s="665"/>
      <c r="M21" s="665"/>
      <c r="N21" s="665"/>
      <c r="O21" s="665"/>
      <c r="P21" s="665"/>
      <c r="Q21" s="665"/>
      <c r="R21" s="665"/>
      <c r="S21" s="665"/>
      <c r="T21" s="665"/>
      <c r="U21" s="665"/>
      <c r="V21" s="665"/>
      <c r="W21" s="665"/>
      <c r="X21" s="665"/>
    </row>
    <row r="22" ht="15.75" customHeight="1">
      <c r="A22" s="35"/>
      <c r="B22" s="665"/>
      <c r="C22" s="666"/>
      <c r="D22" s="665"/>
      <c r="E22" s="665"/>
      <c r="F22" s="665"/>
      <c r="G22" s="665"/>
      <c r="H22" s="665"/>
      <c r="I22" s="665"/>
      <c r="J22" s="665"/>
      <c r="K22" s="665"/>
      <c r="L22" s="665"/>
      <c r="M22" s="665"/>
      <c r="N22" s="665"/>
      <c r="O22" s="665"/>
      <c r="P22" s="665"/>
      <c r="Q22" s="665"/>
      <c r="R22" s="665"/>
      <c r="S22" s="665"/>
      <c r="T22" s="665"/>
      <c r="U22" s="665"/>
      <c r="V22" s="665"/>
      <c r="W22" s="665"/>
      <c r="X22" s="665"/>
    </row>
    <row r="23" ht="15.75" customHeight="1">
      <c r="A23" s="146"/>
      <c r="C23" s="670"/>
    </row>
    <row r="24" ht="15.75" customHeight="1">
      <c r="A24" s="146"/>
      <c r="C24" s="670"/>
    </row>
    <row r="25" ht="15.75" customHeight="1">
      <c r="A25" s="146"/>
      <c r="C25" s="670"/>
    </row>
    <row r="26" ht="15.75" customHeight="1">
      <c r="A26" s="146"/>
      <c r="C26" s="670"/>
    </row>
    <row r="27" ht="15.75" customHeight="1">
      <c r="A27" s="146"/>
      <c r="C27" s="670"/>
    </row>
    <row r="28" ht="15.75" customHeight="1">
      <c r="A28" s="146"/>
      <c r="C28" s="670"/>
    </row>
    <row r="29" ht="15.75" customHeight="1">
      <c r="A29" s="146"/>
      <c r="C29" s="670"/>
    </row>
    <row r="30" ht="15.75" customHeight="1">
      <c r="A30" s="146"/>
      <c r="C30" s="670"/>
    </row>
    <row r="31" ht="15.75" customHeight="1">
      <c r="A31" s="146"/>
      <c r="C31" s="670"/>
    </row>
    <row r="32" ht="15.75" customHeight="1">
      <c r="A32" s="146"/>
      <c r="C32" s="670"/>
    </row>
    <row r="33" ht="15.75" customHeight="1">
      <c r="A33" s="146"/>
      <c r="C33" s="670"/>
    </row>
    <row r="34" ht="15.75" customHeight="1">
      <c r="A34" s="146"/>
      <c r="C34" s="670"/>
    </row>
    <row r="35" ht="15.75" customHeight="1">
      <c r="A35" s="146"/>
      <c r="C35" s="670"/>
    </row>
    <row r="36" ht="15.75" customHeight="1">
      <c r="A36" s="146"/>
      <c r="C36" s="670"/>
    </row>
    <row r="37" ht="15.75" customHeight="1">
      <c r="A37" s="146"/>
      <c r="C37" s="670"/>
    </row>
    <row r="38" ht="15.75" customHeight="1">
      <c r="A38" s="146"/>
      <c r="C38" s="670"/>
    </row>
    <row r="39" ht="15.75" customHeight="1">
      <c r="A39" s="146"/>
      <c r="C39" s="670"/>
    </row>
    <row r="40" ht="15.75" customHeight="1">
      <c r="A40" s="146"/>
      <c r="C40" s="670"/>
    </row>
    <row r="41" ht="15.75" customHeight="1">
      <c r="A41" s="146"/>
      <c r="C41" s="670"/>
    </row>
    <row r="42" ht="15.75" customHeight="1">
      <c r="A42" s="146"/>
      <c r="C42" s="670"/>
    </row>
    <row r="43" ht="15.75" customHeight="1">
      <c r="A43" s="146"/>
      <c r="C43" s="670"/>
    </row>
    <row r="44" ht="15.75" customHeight="1">
      <c r="A44" s="146"/>
      <c r="C44" s="670"/>
    </row>
    <row r="45" ht="15.75" customHeight="1">
      <c r="A45" s="146"/>
      <c r="C45" s="670"/>
    </row>
    <row r="46" ht="15.75" customHeight="1">
      <c r="A46" s="146"/>
      <c r="C46" s="670"/>
    </row>
    <row r="47" ht="15.75" customHeight="1">
      <c r="A47" s="146"/>
      <c r="C47" s="670"/>
    </row>
    <row r="48" ht="15.75" customHeight="1">
      <c r="A48" s="146"/>
      <c r="C48" s="670"/>
    </row>
    <row r="49" ht="15.75" customHeight="1">
      <c r="A49" s="146"/>
      <c r="C49" s="670"/>
    </row>
    <row r="50" ht="15.75" customHeight="1">
      <c r="A50" s="146"/>
      <c r="C50" s="670"/>
    </row>
    <row r="51" ht="15.75" customHeight="1">
      <c r="A51" s="146"/>
      <c r="C51" s="670"/>
    </row>
    <row r="52" ht="15.75" customHeight="1">
      <c r="A52" s="146"/>
      <c r="C52" s="670"/>
    </row>
    <row r="53" ht="15.75" customHeight="1">
      <c r="A53" s="146"/>
      <c r="C53" s="670"/>
    </row>
    <row r="54" ht="15.75" customHeight="1">
      <c r="A54" s="146"/>
      <c r="C54" s="670"/>
    </row>
    <row r="55" ht="15.75" customHeight="1">
      <c r="A55" s="146"/>
      <c r="C55" s="670"/>
    </row>
    <row r="56" ht="15.75" customHeight="1">
      <c r="A56" s="146"/>
      <c r="C56" s="670"/>
    </row>
    <row r="57" ht="15.75" customHeight="1">
      <c r="A57" s="146"/>
      <c r="C57" s="670"/>
    </row>
    <row r="58" ht="15.75" customHeight="1">
      <c r="A58" s="146"/>
      <c r="C58" s="670"/>
    </row>
    <row r="59" ht="15.75" customHeight="1">
      <c r="A59" s="146"/>
      <c r="C59" s="670"/>
    </row>
    <row r="60" ht="15.75" customHeight="1">
      <c r="A60" s="146"/>
      <c r="C60" s="670"/>
    </row>
    <row r="61" ht="15.75" customHeight="1">
      <c r="A61" s="146"/>
      <c r="C61" s="670"/>
    </row>
    <row r="62" ht="15.75" customHeight="1">
      <c r="A62" s="146"/>
      <c r="C62" s="670"/>
    </row>
    <row r="63" ht="15.75" customHeight="1">
      <c r="A63" s="146"/>
      <c r="C63" s="670"/>
    </row>
    <row r="64" ht="15.75" customHeight="1">
      <c r="A64" s="146"/>
      <c r="C64" s="670"/>
    </row>
    <row r="65" ht="15.75" customHeight="1">
      <c r="A65" s="146"/>
      <c r="C65" s="670"/>
    </row>
    <row r="66" ht="15.75" customHeight="1">
      <c r="A66" s="146"/>
      <c r="C66" s="670"/>
    </row>
    <row r="67" ht="15.75" customHeight="1">
      <c r="A67" s="146"/>
      <c r="C67" s="670"/>
    </row>
    <row r="68" ht="15.75" customHeight="1">
      <c r="A68" s="146"/>
      <c r="C68" s="670"/>
    </row>
    <row r="69" ht="15.75" customHeight="1">
      <c r="A69" s="146"/>
      <c r="C69" s="670"/>
    </row>
    <row r="70" ht="15.75" customHeight="1">
      <c r="A70" s="146"/>
      <c r="C70" s="670"/>
    </row>
    <row r="71" ht="15.75" customHeight="1">
      <c r="A71" s="146"/>
      <c r="C71" s="670"/>
    </row>
    <row r="72" ht="15.75" customHeight="1">
      <c r="A72" s="146"/>
      <c r="C72" s="670"/>
    </row>
    <row r="73" ht="15.75" customHeight="1">
      <c r="A73" s="146"/>
      <c r="C73" s="670"/>
    </row>
    <row r="74" ht="15.75" customHeight="1">
      <c r="A74" s="146"/>
      <c r="C74" s="670"/>
    </row>
    <row r="75" ht="15.75" customHeight="1">
      <c r="A75" s="146"/>
      <c r="C75" s="670"/>
    </row>
    <row r="76" ht="15.75" customHeight="1">
      <c r="A76" s="146"/>
      <c r="C76" s="670"/>
    </row>
    <row r="77" ht="15.75" customHeight="1">
      <c r="A77" s="146"/>
      <c r="C77" s="670"/>
    </row>
    <row r="78" ht="15.75" customHeight="1">
      <c r="A78" s="146"/>
      <c r="C78" s="670"/>
    </row>
    <row r="79" ht="15.75" customHeight="1">
      <c r="A79" s="146"/>
      <c r="C79" s="670"/>
    </row>
    <row r="80" ht="15.75" customHeight="1">
      <c r="A80" s="146"/>
      <c r="C80" s="670"/>
    </row>
    <row r="81" ht="15.75" customHeight="1">
      <c r="A81" s="146"/>
      <c r="C81" s="670"/>
    </row>
    <row r="82" ht="15.75" customHeight="1">
      <c r="A82" s="146"/>
      <c r="C82" s="670"/>
    </row>
    <row r="83" ht="15.75" customHeight="1">
      <c r="A83" s="146"/>
      <c r="C83" s="670"/>
    </row>
    <row r="84" ht="15.75" customHeight="1">
      <c r="A84" s="146"/>
      <c r="C84" s="670"/>
    </row>
    <row r="85" ht="15.75" customHeight="1">
      <c r="A85" s="146"/>
      <c r="C85" s="670"/>
    </row>
    <row r="86" ht="15.75" customHeight="1">
      <c r="A86" s="146"/>
      <c r="C86" s="670"/>
    </row>
    <row r="87" ht="15.75" customHeight="1">
      <c r="A87" s="146"/>
      <c r="C87" s="670"/>
    </row>
    <row r="88" ht="15.75" customHeight="1">
      <c r="A88" s="146"/>
      <c r="C88" s="670"/>
    </row>
    <row r="89" ht="15.75" customHeight="1">
      <c r="A89" s="146"/>
      <c r="C89" s="670"/>
    </row>
    <row r="90" ht="15.75" customHeight="1">
      <c r="A90" s="146"/>
      <c r="C90" s="670"/>
    </row>
    <row r="91" ht="15.75" customHeight="1">
      <c r="A91" s="146"/>
      <c r="C91" s="670"/>
    </row>
    <row r="92" ht="15.75" customHeight="1">
      <c r="A92" s="146"/>
      <c r="C92" s="670"/>
    </row>
    <row r="93" ht="15.75" customHeight="1">
      <c r="A93" s="146"/>
      <c r="C93" s="670"/>
    </row>
    <row r="94" ht="15.75" customHeight="1">
      <c r="A94" s="146"/>
      <c r="C94" s="670"/>
    </row>
    <row r="95" ht="15.75" customHeight="1">
      <c r="A95" s="146"/>
      <c r="C95" s="670"/>
    </row>
    <row r="96" ht="15.75" customHeight="1">
      <c r="A96" s="146"/>
      <c r="C96" s="670"/>
    </row>
    <row r="97" ht="15.75" customHeight="1">
      <c r="A97" s="146"/>
      <c r="C97" s="670"/>
    </row>
    <row r="98" ht="15.75" customHeight="1">
      <c r="A98" s="146"/>
      <c r="C98" s="670"/>
    </row>
    <row r="99" ht="15.75" customHeight="1">
      <c r="A99" s="146"/>
      <c r="C99" s="670"/>
    </row>
    <row r="100" ht="15.75" customHeight="1">
      <c r="A100" s="146"/>
      <c r="C100" s="670"/>
    </row>
    <row r="101" ht="15.75" customHeight="1">
      <c r="A101" s="146"/>
      <c r="C101" s="670"/>
    </row>
    <row r="102" ht="15.75" customHeight="1">
      <c r="A102" s="146"/>
      <c r="C102" s="670"/>
    </row>
    <row r="103" ht="15.75" customHeight="1">
      <c r="A103" s="146"/>
      <c r="C103" s="670"/>
    </row>
    <row r="104" ht="15.75" customHeight="1">
      <c r="A104" s="146"/>
      <c r="C104" s="670"/>
    </row>
    <row r="105" ht="15.75" customHeight="1">
      <c r="A105" s="146"/>
      <c r="C105" s="670"/>
    </row>
    <row r="106" ht="15.75" customHeight="1">
      <c r="A106" s="146"/>
      <c r="C106" s="670"/>
    </row>
    <row r="107" ht="15.75" customHeight="1">
      <c r="A107" s="146"/>
      <c r="C107" s="670"/>
    </row>
    <row r="108" ht="15.75" customHeight="1">
      <c r="A108" s="146"/>
      <c r="C108" s="670"/>
    </row>
    <row r="109" ht="15.75" customHeight="1">
      <c r="A109" s="146"/>
      <c r="C109" s="670"/>
    </row>
    <row r="110" ht="15.75" customHeight="1">
      <c r="A110" s="146"/>
      <c r="C110" s="670"/>
    </row>
    <row r="111" ht="15.75" customHeight="1">
      <c r="A111" s="146"/>
      <c r="C111" s="670"/>
    </row>
    <row r="112" ht="15.75" customHeight="1">
      <c r="A112" s="146"/>
      <c r="C112" s="670"/>
    </row>
    <row r="113" ht="15.75" customHeight="1">
      <c r="A113" s="146"/>
      <c r="C113" s="670"/>
    </row>
    <row r="114" ht="15.75" customHeight="1">
      <c r="A114" s="146"/>
      <c r="C114" s="670"/>
    </row>
    <row r="115" ht="15.75" customHeight="1">
      <c r="A115" s="146"/>
      <c r="C115" s="670"/>
    </row>
    <row r="116" ht="15.75" customHeight="1">
      <c r="A116" s="146"/>
      <c r="C116" s="670"/>
    </row>
    <row r="117" ht="15.75" customHeight="1">
      <c r="A117" s="146"/>
      <c r="C117" s="670"/>
    </row>
    <row r="118" ht="15.75" customHeight="1">
      <c r="A118" s="146"/>
      <c r="C118" s="670"/>
    </row>
    <row r="119" ht="15.75" customHeight="1">
      <c r="A119" s="146"/>
      <c r="C119" s="670"/>
    </row>
    <row r="120" ht="15.75" customHeight="1">
      <c r="A120" s="146"/>
      <c r="C120" s="670"/>
    </row>
    <row r="121" ht="15.75" customHeight="1">
      <c r="A121" s="146"/>
      <c r="C121" s="670"/>
    </row>
    <row r="122" ht="15.75" customHeight="1">
      <c r="A122" s="146"/>
      <c r="C122" s="670"/>
    </row>
    <row r="123" ht="15.75" customHeight="1">
      <c r="A123" s="146"/>
      <c r="C123" s="670"/>
    </row>
    <row r="124" ht="15.75" customHeight="1">
      <c r="A124" s="146"/>
      <c r="C124" s="670"/>
    </row>
    <row r="125" ht="15.75" customHeight="1">
      <c r="A125" s="146"/>
      <c r="C125" s="670"/>
    </row>
    <row r="126" ht="15.75" customHeight="1">
      <c r="A126" s="146"/>
      <c r="C126" s="670"/>
    </row>
    <row r="127" ht="15.75" customHeight="1">
      <c r="A127" s="146"/>
      <c r="C127" s="670"/>
    </row>
    <row r="128" ht="15.75" customHeight="1">
      <c r="A128" s="146"/>
      <c r="C128" s="670"/>
    </row>
    <row r="129" ht="15.75" customHeight="1">
      <c r="A129" s="146"/>
      <c r="C129" s="670"/>
    </row>
    <row r="130" ht="15.75" customHeight="1">
      <c r="A130" s="146"/>
      <c r="C130" s="670"/>
    </row>
    <row r="131" ht="15.75" customHeight="1">
      <c r="A131" s="146"/>
      <c r="C131" s="670"/>
    </row>
    <row r="132" ht="15.75" customHeight="1">
      <c r="A132" s="146"/>
      <c r="C132" s="670"/>
    </row>
    <row r="133" ht="15.75" customHeight="1">
      <c r="A133" s="146"/>
      <c r="C133" s="670"/>
    </row>
    <row r="134" ht="15.75" customHeight="1">
      <c r="A134" s="146"/>
      <c r="C134" s="670"/>
    </row>
    <row r="135" ht="15.75" customHeight="1">
      <c r="A135" s="146"/>
      <c r="C135" s="670"/>
    </row>
    <row r="136" ht="15.75" customHeight="1">
      <c r="A136" s="146"/>
      <c r="C136" s="670"/>
    </row>
    <row r="137" ht="15.75" customHeight="1">
      <c r="A137" s="146"/>
      <c r="C137" s="670"/>
    </row>
    <row r="138" ht="15.75" customHeight="1">
      <c r="A138" s="146"/>
      <c r="C138" s="670"/>
    </row>
    <row r="139" ht="15.75" customHeight="1">
      <c r="A139" s="146"/>
      <c r="C139" s="670"/>
    </row>
    <row r="140" ht="15.75" customHeight="1">
      <c r="A140" s="146"/>
      <c r="C140" s="670"/>
    </row>
    <row r="141" ht="15.75" customHeight="1">
      <c r="A141" s="146"/>
      <c r="C141" s="670"/>
    </row>
    <row r="142" ht="15.75" customHeight="1">
      <c r="A142" s="146"/>
      <c r="C142" s="670"/>
    </row>
    <row r="143" ht="15.75" customHeight="1">
      <c r="A143" s="146"/>
      <c r="C143" s="670"/>
    </row>
    <row r="144" ht="15.75" customHeight="1">
      <c r="A144" s="146"/>
      <c r="C144" s="670"/>
    </row>
    <row r="145" ht="15.75" customHeight="1">
      <c r="A145" s="146"/>
      <c r="C145" s="670"/>
    </row>
    <row r="146" ht="15.75" customHeight="1">
      <c r="A146" s="146"/>
      <c r="C146" s="670"/>
    </row>
    <row r="147" ht="15.75" customHeight="1">
      <c r="A147" s="146"/>
      <c r="C147" s="670"/>
    </row>
    <row r="148" ht="15.75" customHeight="1">
      <c r="A148" s="146"/>
      <c r="C148" s="670"/>
    </row>
    <row r="149" ht="15.75" customHeight="1">
      <c r="A149" s="146"/>
      <c r="C149" s="670"/>
    </row>
    <row r="150" ht="15.75" customHeight="1">
      <c r="A150" s="146"/>
      <c r="C150" s="670"/>
    </row>
    <row r="151" ht="15.75" customHeight="1">
      <c r="A151" s="146"/>
      <c r="C151" s="670"/>
    </row>
    <row r="152" ht="15.75" customHeight="1">
      <c r="A152" s="146"/>
      <c r="C152" s="670"/>
    </row>
    <row r="153" ht="15.75" customHeight="1">
      <c r="A153" s="146"/>
      <c r="C153" s="670"/>
    </row>
    <row r="154" ht="15.75" customHeight="1">
      <c r="A154" s="146"/>
      <c r="C154" s="670"/>
    </row>
    <row r="155" ht="15.75" customHeight="1">
      <c r="A155" s="146"/>
      <c r="C155" s="670"/>
    </row>
    <row r="156" ht="15.75" customHeight="1">
      <c r="A156" s="146"/>
      <c r="C156" s="670"/>
    </row>
    <row r="157" ht="15.75" customHeight="1">
      <c r="A157" s="146"/>
      <c r="C157" s="670"/>
    </row>
    <row r="158" ht="15.75" customHeight="1">
      <c r="A158" s="146"/>
      <c r="C158" s="670"/>
    </row>
    <row r="159" ht="15.75" customHeight="1">
      <c r="A159" s="146"/>
      <c r="C159" s="670"/>
    </row>
    <row r="160" ht="15.75" customHeight="1">
      <c r="A160" s="146"/>
      <c r="C160" s="670"/>
    </row>
    <row r="161" ht="15.75" customHeight="1">
      <c r="A161" s="146"/>
      <c r="C161" s="670"/>
    </row>
    <row r="162" ht="15.75" customHeight="1">
      <c r="A162" s="146"/>
      <c r="C162" s="670"/>
    </row>
    <row r="163" ht="15.75" customHeight="1">
      <c r="A163" s="146"/>
      <c r="C163" s="670"/>
    </row>
    <row r="164" ht="15.75" customHeight="1">
      <c r="A164" s="146"/>
      <c r="C164" s="670"/>
    </row>
    <row r="165" ht="15.75" customHeight="1">
      <c r="A165" s="146"/>
      <c r="C165" s="670"/>
    </row>
    <row r="166" ht="15.75" customHeight="1">
      <c r="A166" s="146"/>
      <c r="C166" s="670"/>
    </row>
    <row r="167" ht="15.75" customHeight="1">
      <c r="A167" s="146"/>
      <c r="C167" s="670"/>
    </row>
    <row r="168" ht="15.75" customHeight="1">
      <c r="A168" s="146"/>
      <c r="C168" s="670"/>
    </row>
    <row r="169" ht="15.75" customHeight="1">
      <c r="A169" s="146"/>
      <c r="C169" s="670"/>
    </row>
    <row r="170" ht="15.75" customHeight="1">
      <c r="A170" s="146"/>
      <c r="C170" s="670"/>
    </row>
    <row r="171" ht="15.75" customHeight="1">
      <c r="A171" s="146"/>
      <c r="C171" s="670"/>
    </row>
    <row r="172" ht="15.75" customHeight="1">
      <c r="A172" s="146"/>
      <c r="C172" s="670"/>
    </row>
    <row r="173" ht="15.75" customHeight="1">
      <c r="A173" s="146"/>
      <c r="C173" s="670"/>
    </row>
    <row r="174" ht="15.75" customHeight="1">
      <c r="A174" s="146"/>
      <c r="C174" s="670"/>
    </row>
    <row r="175" ht="15.75" customHeight="1">
      <c r="A175" s="146"/>
      <c r="C175" s="670"/>
    </row>
    <row r="176" ht="15.75" customHeight="1">
      <c r="A176" s="146"/>
      <c r="C176" s="670"/>
    </row>
    <row r="177" ht="15.75" customHeight="1">
      <c r="A177" s="146"/>
      <c r="C177" s="670"/>
    </row>
    <row r="178" ht="15.75" customHeight="1">
      <c r="A178" s="146"/>
      <c r="C178" s="670"/>
    </row>
    <row r="179" ht="15.75" customHeight="1">
      <c r="A179" s="146"/>
      <c r="C179" s="670"/>
    </row>
    <row r="180" ht="15.75" customHeight="1">
      <c r="A180" s="146"/>
      <c r="C180" s="670"/>
    </row>
    <row r="181" ht="15.75" customHeight="1">
      <c r="A181" s="146"/>
      <c r="C181" s="670"/>
    </row>
    <row r="182" ht="15.75" customHeight="1">
      <c r="A182" s="146"/>
      <c r="C182" s="670"/>
    </row>
    <row r="183" ht="15.75" customHeight="1">
      <c r="A183" s="146"/>
      <c r="C183" s="670"/>
    </row>
    <row r="184" ht="15.75" customHeight="1">
      <c r="A184" s="146"/>
      <c r="C184" s="670"/>
    </row>
    <row r="185" ht="15.75" customHeight="1">
      <c r="A185" s="146"/>
      <c r="C185" s="670"/>
    </row>
    <row r="186" ht="15.75" customHeight="1">
      <c r="A186" s="146"/>
      <c r="C186" s="670"/>
    </row>
    <row r="187" ht="15.75" customHeight="1">
      <c r="A187" s="146"/>
      <c r="C187" s="670"/>
    </row>
    <row r="188" ht="15.75" customHeight="1">
      <c r="A188" s="146"/>
      <c r="C188" s="670"/>
    </row>
    <row r="189" ht="15.75" customHeight="1">
      <c r="A189" s="146"/>
      <c r="C189" s="670"/>
    </row>
    <row r="190" ht="15.75" customHeight="1">
      <c r="A190" s="146"/>
      <c r="C190" s="670"/>
    </row>
    <row r="191" ht="15.75" customHeight="1">
      <c r="A191" s="146"/>
      <c r="C191" s="670"/>
    </row>
    <row r="192" ht="15.75" customHeight="1">
      <c r="A192" s="146"/>
      <c r="C192" s="670"/>
    </row>
    <row r="193" ht="15.75" customHeight="1">
      <c r="A193" s="146"/>
      <c r="C193" s="670"/>
    </row>
    <row r="194" ht="15.75" customHeight="1">
      <c r="A194" s="146"/>
      <c r="C194" s="670"/>
    </row>
    <row r="195" ht="15.75" customHeight="1">
      <c r="A195" s="146"/>
      <c r="C195" s="670"/>
    </row>
    <row r="196" ht="15.75" customHeight="1">
      <c r="A196" s="146"/>
      <c r="C196" s="670"/>
    </row>
    <row r="197" ht="15.75" customHeight="1">
      <c r="A197" s="146"/>
      <c r="C197" s="670"/>
    </row>
    <row r="198" ht="15.75" customHeight="1">
      <c r="A198" s="146"/>
      <c r="C198" s="670"/>
    </row>
    <row r="199" ht="15.75" customHeight="1">
      <c r="A199" s="146"/>
      <c r="C199" s="670"/>
    </row>
    <row r="200" ht="15.75" customHeight="1">
      <c r="A200" s="146"/>
      <c r="C200" s="670"/>
    </row>
    <row r="201" ht="15.75" customHeight="1">
      <c r="A201" s="146"/>
      <c r="C201" s="670"/>
    </row>
    <row r="202" ht="15.75" customHeight="1">
      <c r="A202" s="146"/>
      <c r="C202" s="670"/>
    </row>
    <row r="203" ht="15.75" customHeight="1">
      <c r="A203" s="146"/>
      <c r="C203" s="670"/>
    </row>
    <row r="204" ht="15.75" customHeight="1">
      <c r="A204" s="146"/>
      <c r="C204" s="670"/>
    </row>
    <row r="205" ht="15.75" customHeight="1">
      <c r="A205" s="146"/>
      <c r="C205" s="670"/>
    </row>
    <row r="206" ht="15.75" customHeight="1">
      <c r="A206" s="146"/>
      <c r="C206" s="670"/>
    </row>
    <row r="207" ht="15.75" customHeight="1">
      <c r="A207" s="146"/>
      <c r="C207" s="670"/>
    </row>
    <row r="208" ht="15.75" customHeight="1">
      <c r="A208" s="146"/>
      <c r="C208" s="670"/>
    </row>
    <row r="209" ht="15.75" customHeight="1">
      <c r="A209" s="146"/>
      <c r="C209" s="670"/>
    </row>
    <row r="210" ht="15.75" customHeight="1">
      <c r="A210" s="146"/>
      <c r="C210" s="670"/>
    </row>
    <row r="211" ht="15.75" customHeight="1">
      <c r="A211" s="146"/>
      <c r="C211" s="670"/>
    </row>
    <row r="212" ht="15.75" customHeight="1">
      <c r="A212" s="146"/>
      <c r="C212" s="670"/>
    </row>
    <row r="213" ht="15.75" customHeight="1">
      <c r="A213" s="146"/>
      <c r="C213" s="670"/>
    </row>
    <row r="214" ht="15.75" customHeight="1">
      <c r="A214" s="146"/>
      <c r="C214" s="670"/>
    </row>
    <row r="215" ht="15.75" customHeight="1">
      <c r="A215" s="146"/>
      <c r="C215" s="670"/>
    </row>
    <row r="216" ht="15.75" customHeight="1">
      <c r="A216" s="146"/>
      <c r="C216" s="670"/>
    </row>
    <row r="217" ht="15.75" customHeight="1">
      <c r="A217" s="146"/>
      <c r="C217" s="670"/>
    </row>
    <row r="218" ht="15.75" customHeight="1">
      <c r="A218" s="146"/>
      <c r="C218" s="670"/>
    </row>
    <row r="219" ht="15.75" customHeight="1">
      <c r="A219" s="146"/>
      <c r="C219" s="670"/>
    </row>
    <row r="220" ht="15.75" customHeight="1">
      <c r="A220" s="146"/>
      <c r="C220" s="67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5"/>
    <hyperlink r:id="rId2" ref="E6"/>
    <hyperlink r:id="rId3" ref="E7"/>
    <hyperlink r:id="rId4" ref="E8"/>
    <hyperlink r:id="rId5" ref="E9"/>
  </hyperlinks>
  <drawing r:id="rId6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88"/>
    <col customWidth="1" min="2" max="3" width="7.13"/>
    <col customWidth="1" min="4" max="4" width="11.0"/>
    <col customWidth="1" min="5" max="5" width="8.38"/>
    <col customWidth="1" min="6" max="6" width="10.13"/>
    <col customWidth="1" min="7" max="7" width="8.25"/>
    <col customWidth="1" min="8" max="8" width="4.63"/>
    <col customWidth="1" min="9" max="9" width="10.75"/>
    <col customWidth="1" min="10" max="11" width="7.13"/>
    <col customWidth="1" min="12" max="12" width="5.88"/>
    <col customWidth="1" min="13" max="13" width="9.25"/>
    <col customWidth="1" min="14" max="14" width="10.25"/>
    <col customWidth="1" min="15" max="15" width="6.38"/>
    <col customWidth="1" min="16" max="26" width="14.38"/>
  </cols>
  <sheetData>
    <row r="1">
      <c r="A1" s="658"/>
      <c r="B1" s="671"/>
      <c r="C1" s="672" t="s">
        <v>317</v>
      </c>
      <c r="D1" s="672" t="s">
        <v>318</v>
      </c>
      <c r="E1" s="673" t="s">
        <v>319</v>
      </c>
      <c r="F1" s="298" t="s">
        <v>320</v>
      </c>
      <c r="G1" s="674" t="s">
        <v>321</v>
      </c>
      <c r="H1" s="146">
        <v>10000.0</v>
      </c>
      <c r="I1" s="675" t="s">
        <v>322</v>
      </c>
      <c r="J1" s="675" t="s">
        <v>323</v>
      </c>
      <c r="K1" s="675"/>
      <c r="L1" s="658"/>
      <c r="M1" s="658"/>
      <c r="N1" s="658"/>
      <c r="O1" s="658"/>
    </row>
    <row r="2">
      <c r="A2" s="658">
        <f>all!A3</f>
        <v>43887</v>
      </c>
      <c r="B2" s="335">
        <f>all!B3</f>
        <v>1</v>
      </c>
      <c r="C2" s="327">
        <f>all!C3</f>
        <v>1</v>
      </c>
      <c r="D2" s="672"/>
      <c r="E2" s="674" t="str">
        <f>all!L3</f>
        <v/>
      </c>
      <c r="F2" s="676"/>
      <c r="G2" s="674"/>
      <c r="H2" s="658"/>
      <c r="I2" s="677"/>
      <c r="J2" s="677"/>
      <c r="K2" s="677"/>
      <c r="L2" s="658"/>
      <c r="M2" s="658"/>
      <c r="N2" s="658"/>
      <c r="O2" s="658"/>
    </row>
    <row r="3" ht="15.75" customHeight="1">
      <c r="A3" s="658">
        <f>all!A4</f>
        <v>43888</v>
      </c>
      <c r="B3" s="335">
        <f>all!B4</f>
        <v>3</v>
      </c>
      <c r="C3" s="327">
        <f>all!C4</f>
        <v>2</v>
      </c>
      <c r="D3" s="672"/>
      <c r="E3" s="674" t="str">
        <f>all!L4</f>
        <v/>
      </c>
      <c r="F3" s="676"/>
      <c r="G3" s="674"/>
      <c r="H3" s="658"/>
      <c r="I3" s="677"/>
      <c r="J3" s="677"/>
      <c r="K3" s="677"/>
      <c r="L3" s="658"/>
      <c r="M3" s="658"/>
      <c r="N3" s="658"/>
      <c r="O3" s="658"/>
    </row>
    <row r="4" ht="15.75" customHeight="1">
      <c r="A4" s="658">
        <f>all!A5</f>
        <v>43889</v>
      </c>
      <c r="B4" s="335">
        <f>all!B5</f>
        <v>4</v>
      </c>
      <c r="C4" s="327">
        <f>all!C5</f>
        <v>1</v>
      </c>
      <c r="D4" s="672"/>
      <c r="E4" s="674" t="str">
        <f>all!L5</f>
        <v/>
      </c>
      <c r="F4" s="676"/>
      <c r="G4" s="674"/>
      <c r="H4" s="658"/>
      <c r="I4" s="677"/>
      <c r="J4" s="677"/>
      <c r="K4" s="677"/>
      <c r="L4" s="658"/>
      <c r="M4" s="658"/>
      <c r="N4" s="658"/>
      <c r="O4" s="658"/>
    </row>
    <row r="5" ht="15.75" customHeight="1">
      <c r="A5" s="658">
        <f>all!A6</f>
        <v>43890</v>
      </c>
      <c r="B5" s="335">
        <f>all!B6</f>
        <v>7</v>
      </c>
      <c r="C5" s="327">
        <f>all!C6</f>
        <v>3</v>
      </c>
      <c r="D5" s="672"/>
      <c r="E5" s="674" t="str">
        <f>all!L6</f>
        <v/>
      </c>
      <c r="F5" s="676"/>
      <c r="G5" s="674"/>
      <c r="H5" s="658"/>
      <c r="I5" s="677"/>
      <c r="J5" s="677"/>
      <c r="K5" s="677"/>
      <c r="L5" s="658"/>
      <c r="M5" s="658"/>
      <c r="N5" s="658"/>
      <c r="O5" s="658"/>
    </row>
    <row r="6" ht="15.75" customHeight="1">
      <c r="A6" s="658">
        <f>all!A7</f>
        <v>43891</v>
      </c>
      <c r="B6" s="335">
        <f>all!B7</f>
        <v>7</v>
      </c>
      <c r="C6" s="327">
        <f>all!C7</f>
        <v>0</v>
      </c>
      <c r="D6" s="672"/>
      <c r="E6" s="674" t="str">
        <f>all!L7</f>
        <v/>
      </c>
      <c r="F6" s="676"/>
      <c r="G6" s="674"/>
      <c r="H6" s="658"/>
      <c r="I6" s="677"/>
      <c r="J6" s="677"/>
      <c r="K6" s="677"/>
      <c r="L6" s="658"/>
      <c r="M6" s="658"/>
      <c r="N6" s="658"/>
      <c r="O6" s="658"/>
    </row>
    <row r="7" ht="15.75" customHeight="1">
      <c r="A7" s="658">
        <f>all!A8</f>
        <v>43892</v>
      </c>
      <c r="B7" s="335">
        <f>all!B8</f>
        <v>7</v>
      </c>
      <c r="C7" s="327">
        <f>all!C8</f>
        <v>0</v>
      </c>
      <c r="D7" s="672"/>
      <c r="E7" s="674" t="str">
        <f>all!L8</f>
        <v/>
      </c>
      <c r="F7" s="676"/>
      <c r="G7" s="674"/>
      <c r="H7" s="658"/>
      <c r="I7" s="677"/>
      <c r="J7" s="677"/>
      <c r="K7" s="677"/>
      <c r="L7" s="658"/>
      <c r="M7" s="658"/>
      <c r="N7" s="658"/>
      <c r="O7" s="658"/>
    </row>
    <row r="8" ht="15.75" customHeight="1">
      <c r="A8" s="658">
        <f>all!A9</f>
        <v>43893</v>
      </c>
      <c r="B8" s="335">
        <f>all!B9</f>
        <v>7</v>
      </c>
      <c r="C8" s="327">
        <f>all!C9</f>
        <v>0</v>
      </c>
      <c r="D8" s="678">
        <f t="shared" ref="D8:D157" si="1">AVERAGE(C2:C8)</f>
        <v>1</v>
      </c>
      <c r="E8" s="674" t="str">
        <f>all!L9</f>
        <v/>
      </c>
      <c r="F8" s="676"/>
      <c r="G8" s="674"/>
      <c r="H8" s="658"/>
      <c r="I8" s="677"/>
      <c r="J8" s="677"/>
      <c r="K8" s="677"/>
      <c r="L8" s="658"/>
      <c r="M8" s="658"/>
      <c r="N8" s="658"/>
      <c r="O8" s="658"/>
    </row>
    <row r="9" ht="15.75" customHeight="1">
      <c r="A9" s="658">
        <f>all!A10</f>
        <v>43894</v>
      </c>
      <c r="B9" s="335">
        <f>all!B10</f>
        <v>9</v>
      </c>
      <c r="C9" s="327">
        <f>all!C10</f>
        <v>2</v>
      </c>
      <c r="D9" s="678">
        <f t="shared" si="1"/>
        <v>1.142857143</v>
      </c>
      <c r="E9" s="674" t="str">
        <f>all!L10</f>
        <v/>
      </c>
      <c r="F9" s="676"/>
      <c r="G9" s="674"/>
      <c r="H9" s="658"/>
      <c r="I9" s="677"/>
      <c r="J9" s="677"/>
      <c r="K9" s="677"/>
      <c r="L9" s="658"/>
      <c r="M9" s="658"/>
      <c r="N9" s="658"/>
      <c r="O9" s="658"/>
    </row>
    <row r="10" ht="15.75" customHeight="1">
      <c r="A10" s="658">
        <f>all!A11</f>
        <v>43895</v>
      </c>
      <c r="B10" s="335">
        <f>all!B11</f>
        <v>31</v>
      </c>
      <c r="C10" s="327">
        <f>all!C11</f>
        <v>22</v>
      </c>
      <c r="D10" s="678">
        <f t="shared" si="1"/>
        <v>4</v>
      </c>
      <c r="E10" s="674" t="str">
        <f>all!L11</f>
        <v/>
      </c>
      <c r="F10" s="676"/>
      <c r="G10" s="674"/>
      <c r="H10" s="658"/>
      <c r="I10" s="677"/>
      <c r="J10" s="677"/>
      <c r="K10" s="677"/>
      <c r="L10" s="658"/>
      <c r="M10" s="658"/>
      <c r="N10" s="658"/>
      <c r="O10" s="658"/>
    </row>
    <row r="11" ht="15.75" customHeight="1">
      <c r="A11" s="658">
        <f>all!A12</f>
        <v>43896</v>
      </c>
      <c r="B11" s="335">
        <f>all!B12</f>
        <v>45</v>
      </c>
      <c r="C11" s="327">
        <f>all!C12</f>
        <v>14</v>
      </c>
      <c r="D11" s="678">
        <f t="shared" si="1"/>
        <v>5.857142857</v>
      </c>
      <c r="E11" s="674" t="str">
        <f>all!L12</f>
        <v/>
      </c>
      <c r="F11" s="676"/>
      <c r="G11" s="674"/>
      <c r="H11" s="658"/>
      <c r="I11" s="677"/>
      <c r="J11" s="677"/>
      <c r="K11" s="677"/>
      <c r="L11" s="658"/>
      <c r="M11" s="658"/>
      <c r="N11" s="658"/>
      <c r="O11" s="658"/>
    </row>
    <row r="12">
      <c r="A12" s="658">
        <f>all!A13</f>
        <v>43897</v>
      </c>
      <c r="B12" s="335">
        <f>all!B13</f>
        <v>66</v>
      </c>
      <c r="C12" s="327">
        <f>all!C13</f>
        <v>21</v>
      </c>
      <c r="D12" s="678">
        <f t="shared" si="1"/>
        <v>8.428571429</v>
      </c>
      <c r="E12" s="674" t="str">
        <f>all!L13</f>
        <v/>
      </c>
      <c r="F12" s="676"/>
      <c r="G12" s="674"/>
      <c r="H12" s="658"/>
      <c r="I12" s="677"/>
      <c r="J12" s="677"/>
      <c r="K12" s="677"/>
      <c r="L12" s="658"/>
      <c r="M12" s="658"/>
      <c r="N12" s="658"/>
      <c r="O12" s="658"/>
    </row>
    <row r="13">
      <c r="A13" s="658">
        <f>all!A14</f>
        <v>43898</v>
      </c>
      <c r="B13" s="335">
        <f>all!B14</f>
        <v>73</v>
      </c>
      <c r="C13" s="327">
        <f>all!C14</f>
        <v>7</v>
      </c>
      <c r="D13" s="678">
        <f t="shared" si="1"/>
        <v>9.428571429</v>
      </c>
      <c r="E13" s="674" t="str">
        <f>all!L14</f>
        <v/>
      </c>
      <c r="F13" s="676"/>
      <c r="G13" s="674"/>
      <c r="H13" s="658"/>
      <c r="I13" s="677"/>
      <c r="J13" s="677"/>
      <c r="K13" s="677"/>
      <c r="L13" s="658"/>
      <c r="M13" s="658"/>
      <c r="N13" s="658"/>
      <c r="O13" s="658"/>
    </row>
    <row r="14">
      <c r="A14" s="658">
        <f>all!A15</f>
        <v>43899</v>
      </c>
      <c r="B14" s="335">
        <f>all!B15</f>
        <v>84</v>
      </c>
      <c r="C14" s="327">
        <f>all!C15</f>
        <v>11</v>
      </c>
      <c r="D14" s="678">
        <f t="shared" si="1"/>
        <v>11</v>
      </c>
      <c r="E14" s="674" t="str">
        <f>all!L15</f>
        <v/>
      </c>
      <c r="F14" s="676"/>
      <c r="G14" s="674"/>
      <c r="H14" s="658"/>
      <c r="I14" s="677"/>
      <c r="J14" s="677"/>
      <c r="K14" s="677"/>
      <c r="L14" s="658"/>
      <c r="M14" s="658"/>
      <c r="N14" s="658"/>
      <c r="O14" s="658"/>
    </row>
    <row r="15">
      <c r="A15" s="658">
        <f>all!A16</f>
        <v>43900</v>
      </c>
      <c r="B15" s="335">
        <f>all!B16</f>
        <v>89</v>
      </c>
      <c r="C15" s="327">
        <f>all!C16</f>
        <v>5</v>
      </c>
      <c r="D15" s="678">
        <f t="shared" si="1"/>
        <v>11.71428571</v>
      </c>
      <c r="E15" s="674" t="str">
        <f>all!L16</f>
        <v/>
      </c>
      <c r="F15" s="676"/>
      <c r="G15" s="674"/>
      <c r="H15" s="658"/>
      <c r="I15" s="677"/>
      <c r="J15" s="677"/>
      <c r="K15" s="677"/>
      <c r="L15" s="658"/>
      <c r="M15" s="658"/>
      <c r="N15" s="658"/>
      <c r="O15" s="658"/>
    </row>
    <row r="16">
      <c r="A16" s="658">
        <f>all!A17</f>
        <v>43901</v>
      </c>
      <c r="B16" s="335">
        <f>all!B17</f>
        <v>99</v>
      </c>
      <c r="C16" s="327">
        <f>all!C17</f>
        <v>10</v>
      </c>
      <c r="D16" s="678">
        <f t="shared" si="1"/>
        <v>12.85714286</v>
      </c>
      <c r="E16" s="674" t="str">
        <f>all!L17</f>
        <v/>
      </c>
      <c r="F16" s="676"/>
      <c r="G16" s="674"/>
      <c r="H16" s="658"/>
      <c r="I16" s="677"/>
      <c r="J16" s="677"/>
      <c r="K16" s="677"/>
      <c r="L16" s="658"/>
      <c r="M16" s="658"/>
      <c r="N16" s="658"/>
      <c r="O16" s="658"/>
    </row>
    <row r="17">
      <c r="A17" s="658">
        <f>all!A18</f>
        <v>43902</v>
      </c>
      <c r="B17" s="335">
        <f>all!B18</f>
        <v>117</v>
      </c>
      <c r="C17" s="327">
        <f>all!C18</f>
        <v>18</v>
      </c>
      <c r="D17" s="678">
        <f t="shared" si="1"/>
        <v>12.28571429</v>
      </c>
      <c r="E17" s="674">
        <f>all!L18</f>
        <v>250</v>
      </c>
      <c r="F17" s="679">
        <f>all!M18</f>
        <v>0.072</v>
      </c>
      <c r="G17" s="674">
        <f t="shared" ref="G17:G157" si="2">AVERAGE(E11:E17)</f>
        <v>250</v>
      </c>
      <c r="H17" s="658"/>
      <c r="I17" s="680">
        <f t="shared" ref="I17:I157" si="3">F17*$H$1</f>
        <v>720</v>
      </c>
      <c r="J17" s="680">
        <f t="shared" ref="J17:J157" si="4">I17+J16</f>
        <v>720</v>
      </c>
      <c r="K17" s="681">
        <f>AVERAGE(I11:I17)</f>
        <v>720</v>
      </c>
      <c r="L17" s="658"/>
      <c r="M17" s="658"/>
      <c r="N17" s="658"/>
      <c r="O17" s="658"/>
    </row>
    <row r="18">
      <c r="A18" s="658">
        <f>all!A19</f>
        <v>43903</v>
      </c>
      <c r="B18" s="335">
        <f>all!B19</f>
        <v>190</v>
      </c>
      <c r="C18" s="327">
        <f>all!C19</f>
        <v>73</v>
      </c>
      <c r="D18" s="678">
        <f t="shared" si="1"/>
        <v>20.71428571</v>
      </c>
      <c r="E18" s="674">
        <f>all!L19</f>
        <v>0</v>
      </c>
      <c r="F18" s="679" t="str">
        <f>all!M19</f>
        <v/>
      </c>
      <c r="G18" s="674">
        <f t="shared" si="2"/>
        <v>125</v>
      </c>
      <c r="H18" s="658"/>
      <c r="I18" s="680">
        <f t="shared" si="3"/>
        <v>0</v>
      </c>
      <c r="J18" s="680">
        <f t="shared" si="4"/>
        <v>720</v>
      </c>
      <c r="K18" s="680"/>
      <c r="L18" s="658"/>
      <c r="M18" s="658"/>
      <c r="N18" s="658"/>
      <c r="O18" s="658"/>
    </row>
    <row r="19">
      <c r="A19" s="658">
        <f>all!A20</f>
        <v>43904</v>
      </c>
      <c r="B19" s="335">
        <f>all!B20</f>
        <v>228</v>
      </c>
      <c r="C19" s="336">
        <f>all!C20</f>
        <v>38</v>
      </c>
      <c r="D19" s="678">
        <f t="shared" si="1"/>
        <v>23.14285714</v>
      </c>
      <c r="E19" s="674">
        <f>all!L20</f>
        <v>700</v>
      </c>
      <c r="F19" s="679">
        <f>all!M20</f>
        <v>0.05428571429</v>
      </c>
      <c r="G19" s="674">
        <f t="shared" si="2"/>
        <v>316.6666667</v>
      </c>
      <c r="H19" s="146"/>
      <c r="I19" s="680">
        <f t="shared" si="3"/>
        <v>542.8571429</v>
      </c>
      <c r="J19" s="680">
        <f t="shared" si="4"/>
        <v>1262.857143</v>
      </c>
      <c r="K19" s="680"/>
      <c r="L19" s="146"/>
      <c r="M19" s="51"/>
      <c r="N19" s="146"/>
      <c r="O19" s="146"/>
    </row>
    <row r="20">
      <c r="A20" s="658">
        <f>all!A21</f>
        <v>43905</v>
      </c>
      <c r="B20" s="335">
        <f>all!B21</f>
        <v>331</v>
      </c>
      <c r="C20" s="336">
        <f>all!C21</f>
        <v>103</v>
      </c>
      <c r="D20" s="678">
        <f t="shared" si="1"/>
        <v>36.85714286</v>
      </c>
      <c r="E20" s="674">
        <f>all!L21</f>
        <v>600</v>
      </c>
      <c r="F20" s="679">
        <f>all!M21</f>
        <v>0.1716666667</v>
      </c>
      <c r="G20" s="674">
        <f t="shared" si="2"/>
        <v>387.5</v>
      </c>
      <c r="H20" s="146"/>
      <c r="I20" s="680">
        <f t="shared" si="3"/>
        <v>1716.666667</v>
      </c>
      <c r="J20" s="680">
        <f t="shared" si="4"/>
        <v>2979.52381</v>
      </c>
      <c r="K20" s="680"/>
      <c r="L20" s="146"/>
      <c r="M20" s="146"/>
      <c r="N20" s="146"/>
      <c r="O20" s="146"/>
    </row>
    <row r="21" ht="15.75" customHeight="1">
      <c r="A21" s="658">
        <f>all!A22</f>
        <v>43906</v>
      </c>
      <c r="B21" s="335">
        <f>all!B22</f>
        <v>352</v>
      </c>
      <c r="C21" s="336">
        <f>all!C22</f>
        <v>21</v>
      </c>
      <c r="D21" s="678">
        <f t="shared" si="1"/>
        <v>38.28571429</v>
      </c>
      <c r="E21" s="674">
        <f>all!L22</f>
        <v>320</v>
      </c>
      <c r="F21" s="679">
        <f>all!M22</f>
        <v>0.065625</v>
      </c>
      <c r="G21" s="674">
        <f t="shared" si="2"/>
        <v>374</v>
      </c>
      <c r="H21" s="146"/>
      <c r="I21" s="680">
        <f t="shared" si="3"/>
        <v>656.25</v>
      </c>
      <c r="J21" s="680">
        <f t="shared" si="4"/>
        <v>3635.77381</v>
      </c>
      <c r="K21" s="680"/>
      <c r="L21" s="146"/>
      <c r="M21" s="146"/>
      <c r="N21" s="146"/>
      <c r="O21" s="146"/>
    </row>
    <row r="22" ht="15.75" customHeight="1">
      <c r="A22" s="658">
        <f>all!A23</f>
        <v>43907</v>
      </c>
      <c r="B22" s="335">
        <f>all!B23</f>
        <v>387</v>
      </c>
      <c r="C22" s="336">
        <f>all!C23</f>
        <v>35</v>
      </c>
      <c r="D22" s="678">
        <f t="shared" si="1"/>
        <v>42.57142857</v>
      </c>
      <c r="E22" s="674">
        <f>all!L23</f>
        <v>580</v>
      </c>
      <c r="F22" s="679">
        <f>all!M23</f>
        <v>0.06034482759</v>
      </c>
      <c r="G22" s="674">
        <f t="shared" si="2"/>
        <v>408.3333333</v>
      </c>
      <c r="H22" s="146"/>
      <c r="I22" s="680">
        <f t="shared" si="3"/>
        <v>603.4482759</v>
      </c>
      <c r="J22" s="680">
        <f t="shared" si="4"/>
        <v>4239.222085</v>
      </c>
      <c r="K22" s="680"/>
      <c r="L22" s="146"/>
      <c r="M22" s="146"/>
      <c r="N22" s="146"/>
      <c r="O22" s="146"/>
    </row>
    <row r="23" ht="15.75" customHeight="1">
      <c r="A23" s="658">
        <f>all!A24</f>
        <v>43908</v>
      </c>
      <c r="B23" s="335">
        <f>all!B24</f>
        <v>418</v>
      </c>
      <c r="C23" s="336">
        <f>all!C24</f>
        <v>31</v>
      </c>
      <c r="D23" s="678">
        <f t="shared" si="1"/>
        <v>45.57142857</v>
      </c>
      <c r="E23" s="674">
        <f>all!L24</f>
        <v>1100</v>
      </c>
      <c r="F23" s="679">
        <f>all!M24</f>
        <v>0.02818181818</v>
      </c>
      <c r="G23" s="674">
        <f t="shared" si="2"/>
        <v>507.1428571</v>
      </c>
      <c r="H23" s="146"/>
      <c r="I23" s="680">
        <f t="shared" si="3"/>
        <v>281.8181818</v>
      </c>
      <c r="J23" s="680">
        <f t="shared" si="4"/>
        <v>4521.040267</v>
      </c>
      <c r="K23" s="680"/>
      <c r="L23" s="146"/>
      <c r="M23" s="146"/>
      <c r="N23" s="146"/>
      <c r="O23" s="146"/>
    </row>
    <row r="24" ht="15.75" customHeight="1">
      <c r="A24" s="658">
        <f>all!A25</f>
        <v>43909</v>
      </c>
      <c r="B24" s="335">
        <f>all!B25</f>
        <v>464</v>
      </c>
      <c r="C24" s="336">
        <f>all!C25</f>
        <v>46</v>
      </c>
      <c r="D24" s="678">
        <f t="shared" si="1"/>
        <v>49.57142857</v>
      </c>
      <c r="E24" s="674">
        <f>all!L25</f>
        <v>600</v>
      </c>
      <c r="F24" s="679">
        <f>all!M25</f>
        <v>0.07666666667</v>
      </c>
      <c r="G24" s="674">
        <f t="shared" si="2"/>
        <v>557.1428571</v>
      </c>
      <c r="H24" s="146"/>
      <c r="I24" s="680">
        <f t="shared" si="3"/>
        <v>766.6666667</v>
      </c>
      <c r="J24" s="680">
        <f t="shared" si="4"/>
        <v>5287.706934</v>
      </c>
      <c r="K24" s="680"/>
      <c r="L24" s="146"/>
      <c r="M24" s="146"/>
      <c r="N24" s="146"/>
      <c r="O24" s="146"/>
    </row>
    <row r="25" ht="15.75" customHeight="1">
      <c r="A25" s="658">
        <f>all!A26</f>
        <v>43910</v>
      </c>
      <c r="B25" s="335">
        <f>all!B26</f>
        <v>495</v>
      </c>
      <c r="C25" s="336">
        <f>all!C26</f>
        <v>31</v>
      </c>
      <c r="D25" s="678">
        <f t="shared" si="1"/>
        <v>43.57142857</v>
      </c>
      <c r="E25" s="674">
        <f>all!L26</f>
        <v>600</v>
      </c>
      <c r="F25" s="679">
        <f>all!M26</f>
        <v>0.05166666667</v>
      </c>
      <c r="G25" s="674">
        <f t="shared" si="2"/>
        <v>642.8571429</v>
      </c>
      <c r="H25" s="146"/>
      <c r="I25" s="680">
        <f t="shared" si="3"/>
        <v>516.6666667</v>
      </c>
      <c r="J25" s="680">
        <f t="shared" si="4"/>
        <v>5804.373601</v>
      </c>
      <c r="K25" s="680"/>
      <c r="L25" s="146"/>
      <c r="M25" s="146"/>
      <c r="N25" s="146"/>
      <c r="O25" s="146"/>
    </row>
    <row r="26" ht="15.75" customHeight="1">
      <c r="A26" s="658">
        <f>all!A27</f>
        <v>43911</v>
      </c>
      <c r="B26" s="335">
        <f>all!B27</f>
        <v>530</v>
      </c>
      <c r="C26" s="336">
        <f>all!C27</f>
        <v>35</v>
      </c>
      <c r="D26" s="678">
        <f t="shared" si="1"/>
        <v>43.14285714</v>
      </c>
      <c r="E26" s="674">
        <f>all!L27</f>
        <v>630</v>
      </c>
      <c r="F26" s="679">
        <f>all!M27</f>
        <v>0.05555555556</v>
      </c>
      <c r="G26" s="674">
        <f t="shared" si="2"/>
        <v>632.8571429</v>
      </c>
      <c r="H26" s="146"/>
      <c r="I26" s="680">
        <f t="shared" si="3"/>
        <v>555.5555556</v>
      </c>
      <c r="J26" s="680">
        <f t="shared" si="4"/>
        <v>6359.929156</v>
      </c>
      <c r="K26" s="680"/>
      <c r="L26" s="146"/>
      <c r="M26" s="146"/>
      <c r="N26" s="146"/>
      <c r="O26" s="146"/>
    </row>
    <row r="27" ht="15.75" customHeight="1">
      <c r="A27" s="658">
        <f>all!A28</f>
        <v>43912</v>
      </c>
      <c r="B27" s="335">
        <f>all!B28</f>
        <v>624</v>
      </c>
      <c r="C27" s="336">
        <f>all!C28</f>
        <v>94</v>
      </c>
      <c r="D27" s="678">
        <f t="shared" si="1"/>
        <v>41.85714286</v>
      </c>
      <c r="E27" s="674">
        <f>all!L28</f>
        <v>176</v>
      </c>
      <c r="F27" s="679">
        <f>all!M28</f>
        <v>0.5340909091</v>
      </c>
      <c r="G27" s="674">
        <f t="shared" si="2"/>
        <v>572.2857143</v>
      </c>
      <c r="H27" s="146"/>
      <c r="I27" s="680">
        <f t="shared" si="3"/>
        <v>5340.909091</v>
      </c>
      <c r="J27" s="680">
        <f t="shared" si="4"/>
        <v>11700.83825</v>
      </c>
      <c r="K27" s="680"/>
      <c r="L27" s="146"/>
      <c r="M27" s="146"/>
      <c r="N27" s="146"/>
      <c r="O27" s="146"/>
    </row>
    <row r="28" ht="15.75" customHeight="1">
      <c r="A28" s="658">
        <f>all!A29</f>
        <v>43913</v>
      </c>
      <c r="B28" s="335">
        <f>all!B29</f>
        <v>695</v>
      </c>
      <c r="C28" s="336">
        <f>all!C29</f>
        <v>71</v>
      </c>
      <c r="D28" s="678">
        <f t="shared" si="1"/>
        <v>49</v>
      </c>
      <c r="E28" s="674">
        <f>all!L29</f>
        <v>638</v>
      </c>
      <c r="F28" s="679">
        <f>all!M29</f>
        <v>0.1112852665</v>
      </c>
      <c r="G28" s="674">
        <f t="shared" si="2"/>
        <v>617.7142857</v>
      </c>
      <c r="H28" s="146"/>
      <c r="I28" s="680">
        <f t="shared" si="3"/>
        <v>1112.852665</v>
      </c>
      <c r="J28" s="680">
        <f t="shared" si="4"/>
        <v>12813.69091</v>
      </c>
      <c r="K28" s="680"/>
      <c r="L28" s="146"/>
      <c r="M28" s="146"/>
      <c r="N28" s="146"/>
      <c r="O28" s="146"/>
    </row>
    <row r="29" ht="15.75" customHeight="1">
      <c r="A29" s="658">
        <f>all!A30</f>
        <v>43914</v>
      </c>
      <c r="B29" s="335">
        <f>all!B30</f>
        <v>743</v>
      </c>
      <c r="C29" s="336">
        <f>all!C30</f>
        <v>48</v>
      </c>
      <c r="D29" s="678">
        <f t="shared" si="1"/>
        <v>50.85714286</v>
      </c>
      <c r="E29" s="674">
        <f>all!L30</f>
        <v>427</v>
      </c>
      <c r="F29" s="679">
        <f>all!M30</f>
        <v>0.112412178</v>
      </c>
      <c r="G29" s="674">
        <f t="shared" si="2"/>
        <v>595.8571429</v>
      </c>
      <c r="H29" s="146"/>
      <c r="I29" s="680">
        <f t="shared" si="3"/>
        <v>1124.12178</v>
      </c>
      <c r="J29" s="680">
        <f t="shared" si="4"/>
        <v>13937.81269</v>
      </c>
      <c r="K29" s="680"/>
      <c r="L29" s="146"/>
      <c r="M29" s="146"/>
      <c r="N29" s="146"/>
      <c r="O29" s="146"/>
    </row>
    <row r="30" ht="15.75" customHeight="1">
      <c r="A30" s="658">
        <f>all!A31</f>
        <v>43915</v>
      </c>
      <c r="B30" s="335">
        <f>all!B31</f>
        <v>835</v>
      </c>
      <c r="C30" s="336">
        <f>all!C31</f>
        <v>92</v>
      </c>
      <c r="D30" s="678">
        <f t="shared" si="1"/>
        <v>59.57142857</v>
      </c>
      <c r="E30" s="674">
        <f>all!L31</f>
        <v>1424</v>
      </c>
      <c r="F30" s="679">
        <f>all!M31</f>
        <v>0.06460674157</v>
      </c>
      <c r="G30" s="674">
        <f t="shared" si="2"/>
        <v>642.1428571</v>
      </c>
      <c r="H30" s="146"/>
      <c r="I30" s="680">
        <f t="shared" si="3"/>
        <v>646.0674157</v>
      </c>
      <c r="J30" s="680">
        <f t="shared" si="4"/>
        <v>14583.88011</v>
      </c>
      <c r="K30" s="680"/>
      <c r="L30" s="146"/>
      <c r="M30" s="146"/>
      <c r="N30" s="146"/>
      <c r="O30" s="146"/>
    </row>
    <row r="31" ht="15.75" customHeight="1">
      <c r="A31" s="658">
        <f>all!A32</f>
        <v>43916</v>
      </c>
      <c r="B31" s="335">
        <f>all!B32</f>
        <v>906</v>
      </c>
      <c r="C31" s="336">
        <f>all!C32</f>
        <v>71</v>
      </c>
      <c r="D31" s="678">
        <f t="shared" si="1"/>
        <v>63.14285714</v>
      </c>
      <c r="E31" s="674">
        <f>all!L32</f>
        <v>1289.333333</v>
      </c>
      <c r="F31" s="679">
        <f>all!M32</f>
        <v>0.0550672182</v>
      </c>
      <c r="G31" s="674">
        <f t="shared" si="2"/>
        <v>740.6190476</v>
      </c>
      <c r="H31" s="146"/>
      <c r="I31" s="680">
        <f t="shared" si="3"/>
        <v>550.672182</v>
      </c>
      <c r="J31" s="680">
        <f t="shared" si="4"/>
        <v>15134.55229</v>
      </c>
      <c r="K31" s="680"/>
      <c r="L31" s="146"/>
      <c r="M31" s="146"/>
      <c r="N31" s="146"/>
      <c r="O31" s="146"/>
    </row>
    <row r="32" ht="15.75" customHeight="1">
      <c r="A32" s="658">
        <f>all!A33</f>
        <v>43917</v>
      </c>
      <c r="B32" s="335">
        <f>all!B33</f>
        <v>980</v>
      </c>
      <c r="C32" s="336">
        <f>all!C33</f>
        <v>74</v>
      </c>
      <c r="D32" s="678">
        <f t="shared" si="1"/>
        <v>69.28571429</v>
      </c>
      <c r="E32" s="674">
        <f>all!L33</f>
        <v>1289.333333</v>
      </c>
      <c r="F32" s="679">
        <f>all!M33</f>
        <v>0.05739400207</v>
      </c>
      <c r="G32" s="674">
        <f t="shared" si="2"/>
        <v>839.0952381</v>
      </c>
      <c r="H32" s="146"/>
      <c r="I32" s="680">
        <f t="shared" si="3"/>
        <v>573.9400207</v>
      </c>
      <c r="J32" s="680">
        <f t="shared" si="4"/>
        <v>15708.49231</v>
      </c>
      <c r="K32" s="680"/>
      <c r="L32" s="146"/>
      <c r="M32" s="146"/>
      <c r="N32" s="146"/>
      <c r="O32" s="146"/>
    </row>
    <row r="33" ht="15.75" customHeight="1">
      <c r="A33" s="658">
        <f>all!A34</f>
        <v>43918</v>
      </c>
      <c r="B33" s="335">
        <f>all!B34</f>
        <v>1075</v>
      </c>
      <c r="C33" s="336">
        <f>all!C34</f>
        <v>95</v>
      </c>
      <c r="D33" s="678">
        <f t="shared" si="1"/>
        <v>77.85714286</v>
      </c>
      <c r="E33" s="674">
        <f>all!L34</f>
        <v>1289.333333</v>
      </c>
      <c r="F33" s="679">
        <f>all!M34</f>
        <v>0.07368148914</v>
      </c>
      <c r="G33" s="674">
        <f t="shared" si="2"/>
        <v>933.2857143</v>
      </c>
      <c r="H33" s="146"/>
      <c r="I33" s="680">
        <f t="shared" si="3"/>
        <v>736.8148914</v>
      </c>
      <c r="J33" s="680">
        <f t="shared" si="4"/>
        <v>16445.3072</v>
      </c>
      <c r="K33" s="680"/>
      <c r="L33" s="146"/>
      <c r="M33" s="146"/>
      <c r="N33" s="146"/>
      <c r="O33" s="146"/>
    </row>
    <row r="34" ht="15.75" customHeight="1">
      <c r="A34" s="658">
        <f>all!A35</f>
        <v>43919</v>
      </c>
      <c r="B34" s="335">
        <f>all!B35</f>
        <v>1170</v>
      </c>
      <c r="C34" s="336">
        <f>all!C35</f>
        <v>95</v>
      </c>
      <c r="D34" s="678">
        <f t="shared" si="1"/>
        <v>78</v>
      </c>
      <c r="E34" s="674">
        <f>all!L35</f>
        <v>788</v>
      </c>
      <c r="F34" s="679">
        <f>all!M35</f>
        <v>0.1205583756</v>
      </c>
      <c r="G34" s="674">
        <f t="shared" si="2"/>
        <v>1020.714286</v>
      </c>
      <c r="H34" s="146"/>
      <c r="I34" s="680">
        <f t="shared" si="3"/>
        <v>1205.583756</v>
      </c>
      <c r="J34" s="680">
        <f t="shared" si="4"/>
        <v>17650.89096</v>
      </c>
      <c r="K34" s="680"/>
      <c r="L34" s="146"/>
      <c r="M34" s="146"/>
      <c r="N34" s="146"/>
      <c r="O34" s="146"/>
    </row>
    <row r="35" ht="15.75" customHeight="1">
      <c r="A35" s="658">
        <f>all!A36</f>
        <v>43920</v>
      </c>
      <c r="B35" s="335">
        <f>all!B36</f>
        <v>1226</v>
      </c>
      <c r="C35" s="327">
        <f>all!C36</f>
        <v>56</v>
      </c>
      <c r="D35" s="678">
        <f t="shared" si="1"/>
        <v>75.85714286</v>
      </c>
      <c r="E35" s="674">
        <f>all!L36</f>
        <v>810</v>
      </c>
      <c r="F35" s="679">
        <f>all!M36</f>
        <v>0.06913580247</v>
      </c>
      <c r="G35" s="674">
        <f t="shared" si="2"/>
        <v>1045.285714</v>
      </c>
      <c r="H35" s="146"/>
      <c r="I35" s="680">
        <f t="shared" si="3"/>
        <v>691.3580247</v>
      </c>
      <c r="J35" s="680">
        <f t="shared" si="4"/>
        <v>18342.24898</v>
      </c>
      <c r="K35" s="680"/>
      <c r="L35" s="146"/>
      <c r="M35" s="146"/>
      <c r="N35" s="146"/>
      <c r="O35" s="146"/>
    </row>
    <row r="36" ht="15.75" customHeight="1">
      <c r="A36" s="658">
        <f>all!A37</f>
        <v>43921</v>
      </c>
      <c r="B36" s="335">
        <f>all!B37</f>
        <v>1328</v>
      </c>
      <c r="C36" s="327">
        <f>all!C37</f>
        <v>102</v>
      </c>
      <c r="D36" s="678">
        <f t="shared" si="1"/>
        <v>83.57142857</v>
      </c>
      <c r="E36" s="674">
        <f>all!L37</f>
        <v>771</v>
      </c>
      <c r="F36" s="679">
        <f>all!M37</f>
        <v>0.1322957198</v>
      </c>
      <c r="G36" s="674">
        <f t="shared" si="2"/>
        <v>1094.428571</v>
      </c>
      <c r="H36" s="146"/>
      <c r="I36" s="680">
        <f t="shared" si="3"/>
        <v>1322.957198</v>
      </c>
      <c r="J36" s="680">
        <f t="shared" si="4"/>
        <v>19665.20618</v>
      </c>
      <c r="K36" s="680"/>
      <c r="L36" s="146"/>
      <c r="M36" s="146"/>
      <c r="N36" s="146"/>
      <c r="O36" s="146"/>
    </row>
    <row r="37" ht="15.75" customHeight="1">
      <c r="A37" s="658">
        <f>all!A38</f>
        <v>43922</v>
      </c>
      <c r="B37" s="335">
        <f>all!B38</f>
        <v>1429</v>
      </c>
      <c r="C37" s="327">
        <f>all!C38</f>
        <v>101</v>
      </c>
      <c r="D37" s="678">
        <f t="shared" si="1"/>
        <v>84.85714286</v>
      </c>
      <c r="E37" s="674">
        <f>all!L38</f>
        <v>618</v>
      </c>
      <c r="F37" s="679">
        <f>all!M38</f>
        <v>0.1634304207</v>
      </c>
      <c r="G37" s="674">
        <f t="shared" si="2"/>
        <v>979.2857143</v>
      </c>
      <c r="H37" s="146"/>
      <c r="I37" s="680">
        <f t="shared" si="3"/>
        <v>1634.304207</v>
      </c>
      <c r="J37" s="680">
        <f t="shared" si="4"/>
        <v>21299.51039</v>
      </c>
      <c r="K37" s="680"/>
      <c r="L37" s="146"/>
      <c r="M37" s="146"/>
      <c r="N37" s="146"/>
      <c r="O37" s="146"/>
    </row>
    <row r="38" ht="15.75" customHeight="1">
      <c r="A38" s="658">
        <f>all!A39</f>
        <v>43923</v>
      </c>
      <c r="B38" s="335">
        <f>all!B39</f>
        <v>1558</v>
      </c>
      <c r="C38" s="327">
        <f>all!C39</f>
        <v>129</v>
      </c>
      <c r="D38" s="678">
        <f t="shared" si="1"/>
        <v>93.14285714</v>
      </c>
      <c r="E38" s="674">
        <f>all!L39</f>
        <v>1494</v>
      </c>
      <c r="F38" s="679">
        <f>all!M39</f>
        <v>0.08634538153</v>
      </c>
      <c r="G38" s="674">
        <f t="shared" si="2"/>
        <v>1008.52381</v>
      </c>
      <c r="H38" s="146"/>
      <c r="I38" s="680">
        <f t="shared" si="3"/>
        <v>863.4538153</v>
      </c>
      <c r="J38" s="680">
        <f t="shared" si="4"/>
        <v>22162.9642</v>
      </c>
      <c r="K38" s="680"/>
      <c r="L38" s="146"/>
      <c r="M38" s="146"/>
      <c r="N38" s="146"/>
      <c r="O38" s="146"/>
    </row>
    <row r="39" ht="15.75" customHeight="1">
      <c r="A39" s="658">
        <f>all!A40</f>
        <v>43924</v>
      </c>
      <c r="B39" s="335">
        <f>all!B40</f>
        <v>1627</v>
      </c>
      <c r="C39" s="327">
        <f>all!C40</f>
        <v>69</v>
      </c>
      <c r="D39" s="678">
        <f t="shared" si="1"/>
        <v>92.42857143</v>
      </c>
      <c r="E39" s="674">
        <f>all!L40</f>
        <v>3593</v>
      </c>
      <c r="F39" s="679">
        <f>all!M40</f>
        <v>0.01920400779</v>
      </c>
      <c r="G39" s="674">
        <f t="shared" si="2"/>
        <v>1337.619048</v>
      </c>
      <c r="H39" s="146"/>
      <c r="I39" s="680">
        <f t="shared" si="3"/>
        <v>192.0400779</v>
      </c>
      <c r="J39" s="680">
        <f t="shared" si="4"/>
        <v>22355.00428</v>
      </c>
      <c r="K39" s="680"/>
      <c r="L39" s="146"/>
      <c r="M39" s="146"/>
      <c r="N39" s="146"/>
      <c r="O39" s="146"/>
    </row>
    <row r="40" ht="15.75" customHeight="1">
      <c r="A40" s="658">
        <f>all!A41</f>
        <v>43925</v>
      </c>
      <c r="B40" s="335">
        <f>all!B41</f>
        <v>1687</v>
      </c>
      <c r="C40" s="327">
        <f>all!C41</f>
        <v>60</v>
      </c>
      <c r="D40" s="678">
        <f t="shared" si="1"/>
        <v>87.42857143</v>
      </c>
      <c r="E40" s="674">
        <f>all!L41</f>
        <v>896</v>
      </c>
      <c r="F40" s="679">
        <f>all!M41</f>
        <v>0.06696428571</v>
      </c>
      <c r="G40" s="674">
        <f t="shared" si="2"/>
        <v>1281.428571</v>
      </c>
      <c r="H40" s="146"/>
      <c r="I40" s="680">
        <f t="shared" si="3"/>
        <v>669.6428571</v>
      </c>
      <c r="J40" s="680">
        <f t="shared" si="4"/>
        <v>23024.64714</v>
      </c>
      <c r="K40" s="680"/>
      <c r="L40" s="146"/>
      <c r="M40" s="146"/>
      <c r="N40" s="146"/>
      <c r="O40" s="146"/>
    </row>
    <row r="41" ht="15.75" customHeight="1">
      <c r="A41" s="658">
        <f>all!A42</f>
        <v>43926</v>
      </c>
      <c r="B41" s="335">
        <f>all!B42</f>
        <v>1749</v>
      </c>
      <c r="C41" s="327">
        <f>all!C42</f>
        <v>62</v>
      </c>
      <c r="D41" s="678">
        <f t="shared" si="1"/>
        <v>82.71428571</v>
      </c>
      <c r="E41" s="674">
        <f>all!L42</f>
        <v>2120</v>
      </c>
      <c r="F41" s="679">
        <f>all!M42</f>
        <v>0.02924528302</v>
      </c>
      <c r="G41" s="674">
        <f t="shared" si="2"/>
        <v>1471.714286</v>
      </c>
      <c r="H41" s="146"/>
      <c r="I41" s="680">
        <f t="shared" si="3"/>
        <v>292.4528302</v>
      </c>
      <c r="J41" s="680">
        <f t="shared" si="4"/>
        <v>23317.09997</v>
      </c>
      <c r="K41" s="680"/>
      <c r="L41" s="146"/>
      <c r="M41" s="146"/>
      <c r="N41" s="146"/>
      <c r="O41" s="146"/>
    </row>
    <row r="42" ht="15.75" customHeight="1">
      <c r="A42" s="658">
        <f>all!A43</f>
        <v>43927</v>
      </c>
      <c r="B42" s="335">
        <f>all!B43</f>
        <v>1769</v>
      </c>
      <c r="C42" s="327">
        <f>all!C43</f>
        <v>20</v>
      </c>
      <c r="D42" s="678">
        <f t="shared" si="1"/>
        <v>77.57142857</v>
      </c>
      <c r="E42" s="674">
        <f>all!L43</f>
        <v>740</v>
      </c>
      <c r="F42" s="679">
        <f>all!M43</f>
        <v>0.02702702703</v>
      </c>
      <c r="G42" s="674">
        <f t="shared" si="2"/>
        <v>1461.714286</v>
      </c>
      <c r="H42" s="146"/>
      <c r="I42" s="680">
        <f t="shared" si="3"/>
        <v>270.2702703</v>
      </c>
      <c r="J42" s="680">
        <f t="shared" si="4"/>
        <v>23587.37024</v>
      </c>
      <c r="K42" s="680"/>
      <c r="L42" s="146"/>
      <c r="M42" s="146"/>
      <c r="N42" s="146"/>
      <c r="O42" s="146"/>
    </row>
    <row r="43" ht="15.75" customHeight="1">
      <c r="A43" s="658">
        <f>all!A44</f>
        <v>43928</v>
      </c>
      <c r="B43" s="335">
        <f>all!B44</f>
        <v>1846</v>
      </c>
      <c r="C43" s="327">
        <f>all!C44</f>
        <v>77</v>
      </c>
      <c r="D43" s="678">
        <f t="shared" si="1"/>
        <v>74</v>
      </c>
      <c r="E43" s="674">
        <f>all!L44</f>
        <v>2391</v>
      </c>
      <c r="F43" s="679">
        <f>all!M44</f>
        <v>0.0322040987</v>
      </c>
      <c r="G43" s="674">
        <f t="shared" si="2"/>
        <v>1693.142857</v>
      </c>
      <c r="H43" s="146"/>
      <c r="I43" s="680">
        <f t="shared" si="3"/>
        <v>322.040987</v>
      </c>
      <c r="J43" s="680">
        <f t="shared" si="4"/>
        <v>23909.41123</v>
      </c>
      <c r="K43" s="680"/>
      <c r="L43" s="146"/>
      <c r="M43" s="146"/>
      <c r="N43" s="146"/>
      <c r="O43" s="146"/>
    </row>
    <row r="44" ht="15.75" customHeight="1">
      <c r="A44" s="658">
        <f>all!A45</f>
        <v>43929</v>
      </c>
      <c r="B44" s="335">
        <f>all!B45</f>
        <v>1898</v>
      </c>
      <c r="C44" s="327">
        <f>all!C45</f>
        <v>52</v>
      </c>
      <c r="D44" s="678">
        <f t="shared" si="1"/>
        <v>67</v>
      </c>
      <c r="E44" s="674">
        <f>all!L45</f>
        <v>3944</v>
      </c>
      <c r="F44" s="682">
        <f>all!M45</f>
        <v>0.01318458418</v>
      </c>
      <c r="G44" s="674">
        <f t="shared" si="2"/>
        <v>2168.285714</v>
      </c>
      <c r="H44" s="146"/>
      <c r="I44" s="680">
        <f t="shared" si="3"/>
        <v>131.8458418</v>
      </c>
      <c r="J44" s="680">
        <f t="shared" si="4"/>
        <v>24041.25707</v>
      </c>
      <c r="K44" s="680"/>
      <c r="L44" s="146"/>
      <c r="M44" s="146"/>
      <c r="N44" s="146"/>
      <c r="O44" s="146"/>
    </row>
    <row r="45" ht="15.75" customHeight="1">
      <c r="A45" s="658">
        <f>all!A46</f>
        <v>43930</v>
      </c>
      <c r="B45" s="335">
        <f>all!B46</f>
        <v>1969</v>
      </c>
      <c r="C45" s="327">
        <f>all!C46</f>
        <v>71</v>
      </c>
      <c r="D45" s="678">
        <f t="shared" si="1"/>
        <v>58.71428571</v>
      </c>
      <c r="E45" s="674">
        <f>all!L46</f>
        <v>1106</v>
      </c>
      <c r="F45" s="682">
        <f>all!M46</f>
        <v>0.06419529837</v>
      </c>
      <c r="G45" s="674">
        <f t="shared" si="2"/>
        <v>2112.857143</v>
      </c>
      <c r="H45" s="146"/>
      <c r="I45" s="680">
        <f t="shared" si="3"/>
        <v>641.9529837</v>
      </c>
      <c r="J45" s="680">
        <f t="shared" si="4"/>
        <v>24683.21005</v>
      </c>
      <c r="K45" s="680"/>
      <c r="L45" s="146"/>
      <c r="M45" s="146"/>
      <c r="N45" s="146"/>
      <c r="O45" s="146"/>
    </row>
    <row r="46" ht="15.75" customHeight="1">
      <c r="A46" s="658">
        <f>all!A47</f>
        <v>43931</v>
      </c>
      <c r="B46" s="335">
        <f>all!B47</f>
        <v>2023</v>
      </c>
      <c r="C46" s="327">
        <f>all!C47</f>
        <v>54</v>
      </c>
      <c r="D46" s="678">
        <f t="shared" si="1"/>
        <v>56.57142857</v>
      </c>
      <c r="E46" s="674">
        <f>all!L47</f>
        <v>1798</v>
      </c>
      <c r="F46" s="682">
        <f>all!M47</f>
        <v>0.03003337041</v>
      </c>
      <c r="G46" s="674">
        <f t="shared" si="2"/>
        <v>1856.428571</v>
      </c>
      <c r="H46" s="146"/>
      <c r="I46" s="680">
        <f t="shared" si="3"/>
        <v>300.3337041</v>
      </c>
      <c r="J46" s="680">
        <f t="shared" si="4"/>
        <v>24983.54376</v>
      </c>
      <c r="K46" s="680"/>
      <c r="L46" s="146"/>
      <c r="M46" s="146"/>
      <c r="N46" s="146"/>
      <c r="O46" s="146"/>
    </row>
    <row r="47" ht="15.75" customHeight="1">
      <c r="A47" s="658">
        <f>all!A48</f>
        <v>43932</v>
      </c>
      <c r="B47" s="335">
        <f>all!B48</f>
        <v>2095</v>
      </c>
      <c r="C47" s="327">
        <f>all!C48</f>
        <v>72</v>
      </c>
      <c r="D47" s="678">
        <f t="shared" si="1"/>
        <v>58.28571429</v>
      </c>
      <c r="E47" s="674">
        <f>all!L48</f>
        <v>1912</v>
      </c>
      <c r="F47" s="682">
        <f>all!M48</f>
        <v>0.03765690377</v>
      </c>
      <c r="G47" s="674">
        <f t="shared" si="2"/>
        <v>2001.571429</v>
      </c>
      <c r="H47" s="146"/>
      <c r="I47" s="680">
        <f t="shared" si="3"/>
        <v>376.5690377</v>
      </c>
      <c r="J47" s="680">
        <f t="shared" si="4"/>
        <v>25360.11279</v>
      </c>
      <c r="K47" s="680"/>
      <c r="L47" s="146"/>
      <c r="M47" s="146"/>
      <c r="N47" s="146"/>
      <c r="O47" s="146"/>
    </row>
    <row r="48" ht="15.75" customHeight="1">
      <c r="A48" s="658">
        <f>all!A49</f>
        <v>43933</v>
      </c>
      <c r="B48" s="335">
        <f>all!B49</f>
        <v>2128</v>
      </c>
      <c r="C48" s="327">
        <f>all!C49</f>
        <v>33</v>
      </c>
      <c r="D48" s="678">
        <f t="shared" si="1"/>
        <v>54.14285714</v>
      </c>
      <c r="E48" s="674">
        <f>all!L49</f>
        <v>4917</v>
      </c>
      <c r="F48" s="682">
        <f>all!M49</f>
        <v>0.006711409396</v>
      </c>
      <c r="G48" s="674">
        <f t="shared" si="2"/>
        <v>2401.142857</v>
      </c>
      <c r="H48" s="146"/>
      <c r="I48" s="680">
        <f t="shared" si="3"/>
        <v>67.11409396</v>
      </c>
      <c r="J48" s="680">
        <f t="shared" si="4"/>
        <v>25427.22689</v>
      </c>
      <c r="K48" s="680"/>
      <c r="L48" s="146"/>
      <c r="M48" s="146"/>
      <c r="N48" s="146"/>
      <c r="O48" s="146"/>
    </row>
    <row r="49" ht="15.75" customHeight="1">
      <c r="A49" s="658">
        <f>all!A50</f>
        <v>43934</v>
      </c>
      <c r="B49" s="335">
        <f>all!B50</f>
        <v>2159</v>
      </c>
      <c r="C49" s="327">
        <f>all!C50</f>
        <v>31</v>
      </c>
      <c r="D49" s="678">
        <f t="shared" si="1"/>
        <v>55.71428571</v>
      </c>
      <c r="E49" s="674">
        <f>all!L50</f>
        <v>1156</v>
      </c>
      <c r="F49" s="682">
        <f>all!M50</f>
        <v>0.026816609</v>
      </c>
      <c r="G49" s="674">
        <f t="shared" si="2"/>
        <v>2460.571429</v>
      </c>
      <c r="H49" s="146"/>
      <c r="I49" s="680">
        <f t="shared" si="3"/>
        <v>268.16609</v>
      </c>
      <c r="J49" s="680">
        <f t="shared" si="4"/>
        <v>25695.39298</v>
      </c>
      <c r="K49" s="680"/>
      <c r="L49" s="146"/>
      <c r="M49" s="146"/>
      <c r="N49" s="146"/>
      <c r="O49" s="146"/>
    </row>
    <row r="50" ht="15.75" customHeight="1">
      <c r="A50" s="658">
        <f>all!A51</f>
        <v>43935</v>
      </c>
      <c r="B50" s="335">
        <f>all!B51</f>
        <v>2184</v>
      </c>
      <c r="C50" s="327">
        <f>all!C51</f>
        <v>25</v>
      </c>
      <c r="D50" s="678">
        <f t="shared" si="1"/>
        <v>48.28571429</v>
      </c>
      <c r="E50" s="674">
        <f>all!L51</f>
        <v>1986</v>
      </c>
      <c r="F50" s="682">
        <f>all!M51</f>
        <v>0.01258811682</v>
      </c>
      <c r="G50" s="674">
        <f t="shared" si="2"/>
        <v>2402.714286</v>
      </c>
      <c r="H50" s="146"/>
      <c r="I50" s="680">
        <f t="shared" si="3"/>
        <v>125.8811682</v>
      </c>
      <c r="J50" s="680">
        <f t="shared" si="4"/>
        <v>25821.27415</v>
      </c>
      <c r="K50" s="680"/>
      <c r="L50" s="146"/>
      <c r="M50" s="146"/>
      <c r="N50" s="146"/>
      <c r="O50" s="146"/>
    </row>
    <row r="51" ht="15.75" customHeight="1">
      <c r="A51" s="658">
        <f>all!A52</f>
        <v>43936</v>
      </c>
      <c r="B51" s="335">
        <f>all!B52</f>
        <v>2206</v>
      </c>
      <c r="C51" s="327">
        <f>all!C52</f>
        <v>22</v>
      </c>
      <c r="D51" s="678">
        <f t="shared" si="1"/>
        <v>44</v>
      </c>
      <c r="E51" s="674">
        <f>all!L52</f>
        <v>1986</v>
      </c>
      <c r="F51" s="682">
        <f>all!M52</f>
        <v>0.0110775428</v>
      </c>
      <c r="G51" s="674">
        <f t="shared" si="2"/>
        <v>2123</v>
      </c>
      <c r="H51" s="146"/>
      <c r="I51" s="680">
        <f t="shared" si="3"/>
        <v>110.775428</v>
      </c>
      <c r="J51" s="680">
        <f t="shared" si="4"/>
        <v>25932.04957</v>
      </c>
      <c r="K51" s="680"/>
      <c r="L51" s="146"/>
      <c r="M51" s="146"/>
      <c r="N51" s="146"/>
      <c r="O51" s="146"/>
    </row>
    <row r="52" ht="15.75" customHeight="1">
      <c r="A52" s="658">
        <f>all!A53</f>
        <v>43937</v>
      </c>
      <c r="B52" s="335">
        <f>all!B53</f>
        <v>2221</v>
      </c>
      <c r="C52" s="327">
        <f>all!C53</f>
        <v>15</v>
      </c>
      <c r="D52" s="678">
        <f t="shared" si="1"/>
        <v>36</v>
      </c>
      <c r="E52" s="674">
        <f>all!L53</f>
        <v>2001</v>
      </c>
      <c r="F52" s="682">
        <f>all!M53</f>
        <v>0.007496251874</v>
      </c>
      <c r="G52" s="674">
        <f t="shared" si="2"/>
        <v>2250.857143</v>
      </c>
      <c r="H52" s="146"/>
      <c r="I52" s="680">
        <f t="shared" si="3"/>
        <v>74.96251874</v>
      </c>
      <c r="J52" s="680">
        <f t="shared" si="4"/>
        <v>26007.01209</v>
      </c>
      <c r="K52" s="680"/>
      <c r="L52" s="146"/>
      <c r="M52" s="146"/>
      <c r="N52" s="146"/>
      <c r="O52" s="146"/>
    </row>
    <row r="53" ht="15.75" customHeight="1">
      <c r="A53" s="658">
        <f>all!A54</f>
        <v>43938</v>
      </c>
      <c r="B53" s="335">
        <f>all!B54</f>
        <v>2238</v>
      </c>
      <c r="C53" s="327">
        <f>all!C54</f>
        <v>17</v>
      </c>
      <c r="D53" s="678">
        <f t="shared" si="1"/>
        <v>30.71428571</v>
      </c>
      <c r="E53" s="674">
        <f>all!L54</f>
        <v>2255</v>
      </c>
      <c r="F53" s="682">
        <f>all!M54</f>
        <v>0.007538802661</v>
      </c>
      <c r="G53" s="674">
        <f t="shared" si="2"/>
        <v>2316.142857</v>
      </c>
      <c r="H53" s="146"/>
      <c r="I53" s="680">
        <f t="shared" si="3"/>
        <v>75.38802661</v>
      </c>
      <c r="J53" s="680">
        <f t="shared" si="4"/>
        <v>26082.40012</v>
      </c>
      <c r="K53" s="680"/>
      <c r="L53" s="146"/>
      <c r="M53" s="146"/>
      <c r="N53" s="146"/>
      <c r="O53" s="146"/>
    </row>
    <row r="54" ht="15.75" customHeight="1">
      <c r="A54" s="658">
        <f>all!A55</f>
        <v>43939</v>
      </c>
      <c r="B54" s="335">
        <f>all!B55</f>
        <v>2249</v>
      </c>
      <c r="C54" s="327">
        <f>all!C55</f>
        <v>11</v>
      </c>
      <c r="D54" s="678">
        <f t="shared" si="1"/>
        <v>22</v>
      </c>
      <c r="E54" s="674">
        <f>all!L55</f>
        <v>1645</v>
      </c>
      <c r="F54" s="682">
        <f>all!M55</f>
        <v>0.006686930091</v>
      </c>
      <c r="G54" s="674">
        <f t="shared" si="2"/>
        <v>2278</v>
      </c>
      <c r="H54" s="146"/>
      <c r="I54" s="680">
        <f t="shared" si="3"/>
        <v>66.86930091</v>
      </c>
      <c r="J54" s="680">
        <f t="shared" si="4"/>
        <v>26149.26942</v>
      </c>
      <c r="K54" s="680"/>
      <c r="L54" s="146"/>
      <c r="M54" s="146"/>
      <c r="N54" s="146"/>
      <c r="O54" s="146"/>
    </row>
    <row r="55" ht="15.75" customHeight="1">
      <c r="A55" s="658">
        <f>all!A56</f>
        <v>43940</v>
      </c>
      <c r="B55" s="335">
        <f>all!B56</f>
        <v>2249</v>
      </c>
      <c r="C55" s="327" t="str">
        <f>all!C56</f>
        <v/>
      </c>
      <c r="D55" s="678">
        <f t="shared" si="1"/>
        <v>20.16666667</v>
      </c>
      <c r="E55" s="674">
        <f>all!L56</f>
        <v>0</v>
      </c>
      <c r="F55" s="682">
        <f>all!M56</f>
        <v>0</v>
      </c>
      <c r="G55" s="674">
        <f t="shared" si="2"/>
        <v>1575.571429</v>
      </c>
      <c r="H55" s="146"/>
      <c r="I55" s="680">
        <f t="shared" si="3"/>
        <v>0</v>
      </c>
      <c r="J55" s="680">
        <f t="shared" si="4"/>
        <v>26149.26942</v>
      </c>
      <c r="K55" s="680"/>
      <c r="L55" s="146"/>
      <c r="M55" s="146"/>
      <c r="N55" s="146"/>
      <c r="O55" s="146"/>
    </row>
    <row r="56" ht="15.75" customHeight="1">
      <c r="A56" s="658">
        <f>all!A57</f>
        <v>43941</v>
      </c>
      <c r="B56" s="335">
        <f>all!B57</f>
        <v>2259</v>
      </c>
      <c r="C56" s="327">
        <f>all!C57</f>
        <v>10</v>
      </c>
      <c r="D56" s="678">
        <f t="shared" si="1"/>
        <v>16.66666667</v>
      </c>
      <c r="E56" s="674">
        <f>all!L57</f>
        <v>1054</v>
      </c>
      <c r="F56" s="682">
        <f>all!M57</f>
        <v>0.009487666034</v>
      </c>
      <c r="G56" s="674">
        <f t="shared" si="2"/>
        <v>1561</v>
      </c>
      <c r="H56" s="146"/>
      <c r="I56" s="680">
        <f t="shared" si="3"/>
        <v>94.87666034</v>
      </c>
      <c r="J56" s="680">
        <f t="shared" si="4"/>
        <v>26244.14608</v>
      </c>
      <c r="K56" s="680"/>
      <c r="L56" s="146"/>
      <c r="M56" s="146"/>
      <c r="N56" s="146"/>
      <c r="O56" s="146"/>
    </row>
    <row r="57" ht="15.75" customHeight="1">
      <c r="A57" s="658">
        <f>all!A58</f>
        <v>43942</v>
      </c>
      <c r="B57" s="335">
        <f>all!B58</f>
        <v>2415</v>
      </c>
      <c r="C57" s="327">
        <f>all!C58</f>
        <v>156</v>
      </c>
      <c r="D57" s="678">
        <f t="shared" si="1"/>
        <v>38.5</v>
      </c>
      <c r="E57" s="674">
        <f>all!L58</f>
        <v>1322</v>
      </c>
      <c r="F57" s="682">
        <f>all!M58</f>
        <v>0.1180030257</v>
      </c>
      <c r="G57" s="674">
        <f t="shared" si="2"/>
        <v>1466.142857</v>
      </c>
      <c r="H57" s="146"/>
      <c r="I57" s="680">
        <f t="shared" si="3"/>
        <v>1180.030257</v>
      </c>
      <c r="J57" s="680">
        <f t="shared" si="4"/>
        <v>27424.17634</v>
      </c>
      <c r="K57" s="680"/>
      <c r="L57" s="146"/>
      <c r="M57" s="146"/>
      <c r="N57" s="146"/>
      <c r="O57" s="146"/>
    </row>
    <row r="58" ht="15.75" customHeight="1">
      <c r="A58" s="658">
        <f>all!A59</f>
        <v>43943</v>
      </c>
      <c r="B58" s="335">
        <f>all!B59</f>
        <v>2422</v>
      </c>
      <c r="C58" s="327">
        <f>all!C59</f>
        <v>7</v>
      </c>
      <c r="D58" s="678">
        <f t="shared" si="1"/>
        <v>36</v>
      </c>
      <c r="E58" s="674">
        <f>all!L59</f>
        <v>1326</v>
      </c>
      <c r="F58" s="682">
        <f>all!M59</f>
        <v>0.005279034691</v>
      </c>
      <c r="G58" s="674">
        <f t="shared" si="2"/>
        <v>1371.857143</v>
      </c>
      <c r="H58" s="146"/>
      <c r="I58" s="680">
        <f t="shared" si="3"/>
        <v>52.79034691</v>
      </c>
      <c r="J58" s="680">
        <f t="shared" si="4"/>
        <v>27476.96668</v>
      </c>
      <c r="K58" s="680"/>
      <c r="L58" s="146"/>
      <c r="M58" s="146"/>
      <c r="N58" s="146"/>
      <c r="O58" s="146"/>
    </row>
    <row r="59" ht="15.75" customHeight="1">
      <c r="A59" s="658">
        <f>all!A60</f>
        <v>43944</v>
      </c>
      <c r="B59" s="335">
        <f>all!B60</f>
        <v>2477</v>
      </c>
      <c r="C59" s="327">
        <f>all!C60</f>
        <v>55</v>
      </c>
      <c r="D59" s="678">
        <f t="shared" si="1"/>
        <v>42.66666667</v>
      </c>
      <c r="E59" s="674">
        <f>all!L60</f>
        <v>2249</v>
      </c>
      <c r="F59" s="682">
        <f>all!M60</f>
        <v>0.02445531347</v>
      </c>
      <c r="G59" s="674">
        <f t="shared" si="2"/>
        <v>1407.285714</v>
      </c>
      <c r="H59" s="146"/>
      <c r="I59" s="680">
        <f t="shared" si="3"/>
        <v>244.5531347</v>
      </c>
      <c r="J59" s="680">
        <f t="shared" si="4"/>
        <v>27721.51982</v>
      </c>
      <c r="K59" s="680"/>
      <c r="L59" s="146"/>
      <c r="M59" s="146"/>
      <c r="N59" s="146"/>
      <c r="O59" s="146"/>
    </row>
    <row r="60" ht="15.75" customHeight="1">
      <c r="A60" s="658">
        <f>all!A61</f>
        <v>43945</v>
      </c>
      <c r="B60" s="335">
        <f>all!B61</f>
        <v>2504</v>
      </c>
      <c r="C60" s="327">
        <f>all!C61</f>
        <v>27</v>
      </c>
      <c r="D60" s="678">
        <f t="shared" si="1"/>
        <v>44.33333333</v>
      </c>
      <c r="E60" s="674">
        <f>all!L61</f>
        <v>2183</v>
      </c>
      <c r="F60" s="682">
        <f>all!M61</f>
        <v>0.0123683005</v>
      </c>
      <c r="G60" s="674">
        <f t="shared" si="2"/>
        <v>1397</v>
      </c>
      <c r="H60" s="146"/>
      <c r="I60" s="680">
        <f t="shared" si="3"/>
        <v>123.683005</v>
      </c>
      <c r="J60" s="680">
        <f t="shared" si="4"/>
        <v>27845.20282</v>
      </c>
      <c r="K60" s="680"/>
      <c r="L60" s="146"/>
      <c r="M60" s="146"/>
      <c r="N60" s="146"/>
      <c r="O60" s="146"/>
    </row>
    <row r="61" ht="15.75" customHeight="1">
      <c r="A61" s="658">
        <f>all!A62</f>
        <v>43946</v>
      </c>
      <c r="B61" s="335">
        <f>all!B62</f>
        <v>2520</v>
      </c>
      <c r="C61" s="327">
        <f>all!C62</f>
        <v>16</v>
      </c>
      <c r="D61" s="678">
        <f t="shared" si="1"/>
        <v>45.16666667</v>
      </c>
      <c r="E61" s="674">
        <f>all!L62</f>
        <v>1663</v>
      </c>
      <c r="F61" s="682">
        <f>all!M62</f>
        <v>0.009621166566</v>
      </c>
      <c r="G61" s="674">
        <f t="shared" si="2"/>
        <v>1399.571429</v>
      </c>
      <c r="H61" s="146"/>
      <c r="I61" s="680">
        <f t="shared" si="3"/>
        <v>96.21166566</v>
      </c>
      <c r="J61" s="680">
        <f t="shared" si="4"/>
        <v>27941.41449</v>
      </c>
      <c r="K61" s="680"/>
      <c r="L61" s="146"/>
      <c r="M61" s="146"/>
      <c r="N61" s="146"/>
      <c r="O61" s="146"/>
    </row>
    <row r="62" ht="15.75" customHeight="1">
      <c r="A62" s="658">
        <f>all!A63</f>
        <v>43947</v>
      </c>
      <c r="B62" s="335">
        <f>all!B63</f>
        <v>2531</v>
      </c>
      <c r="C62" s="327">
        <f>all!C63</f>
        <v>11</v>
      </c>
      <c r="D62" s="678">
        <f t="shared" si="1"/>
        <v>40.28571429</v>
      </c>
      <c r="E62" s="674">
        <f>all!L63</f>
        <v>1521</v>
      </c>
      <c r="F62" s="682">
        <f>all!M63</f>
        <v>0.007232084155</v>
      </c>
      <c r="G62" s="674">
        <f t="shared" si="2"/>
        <v>1616.857143</v>
      </c>
      <c r="H62" s="146"/>
      <c r="I62" s="680">
        <f t="shared" si="3"/>
        <v>72.32084155</v>
      </c>
      <c r="J62" s="680">
        <f t="shared" si="4"/>
        <v>28013.73533</v>
      </c>
      <c r="K62" s="680"/>
      <c r="L62" s="146"/>
      <c r="M62" s="146"/>
      <c r="N62" s="146"/>
      <c r="O62" s="146"/>
    </row>
    <row r="63" ht="15.75" customHeight="1">
      <c r="A63" s="658">
        <f>all!A64</f>
        <v>43948</v>
      </c>
      <c r="B63" s="335">
        <f>all!B64</f>
        <v>2548</v>
      </c>
      <c r="C63" s="327">
        <f>all!C64</f>
        <v>17</v>
      </c>
      <c r="D63" s="678">
        <f t="shared" si="1"/>
        <v>41.28571429</v>
      </c>
      <c r="E63" s="674">
        <f>all!L64</f>
        <v>1486</v>
      </c>
      <c r="F63" s="682">
        <f>all!M64</f>
        <v>0.01144010767</v>
      </c>
      <c r="G63" s="674">
        <f t="shared" si="2"/>
        <v>1678.571429</v>
      </c>
      <c r="H63" s="146"/>
      <c r="I63" s="680">
        <f t="shared" si="3"/>
        <v>114.4010767</v>
      </c>
      <c r="J63" s="680">
        <f t="shared" si="4"/>
        <v>28128.13641</v>
      </c>
      <c r="K63" s="680"/>
      <c r="L63" s="146"/>
      <c r="M63" s="146"/>
      <c r="N63" s="146"/>
      <c r="O63" s="146"/>
    </row>
    <row r="64" ht="15.75" customHeight="1">
      <c r="A64" s="658">
        <f>all!A65</f>
        <v>43949</v>
      </c>
      <c r="B64" s="335">
        <f>all!B65</f>
        <v>2580</v>
      </c>
      <c r="C64" s="327">
        <f>all!C65</f>
        <v>32</v>
      </c>
      <c r="D64" s="678">
        <f t="shared" si="1"/>
        <v>23.57142857</v>
      </c>
      <c r="E64" s="674">
        <f>all!L65</f>
        <v>3739</v>
      </c>
      <c r="F64" s="682">
        <f>all!M65</f>
        <v>0.008558438085</v>
      </c>
      <c r="G64" s="674">
        <f t="shared" si="2"/>
        <v>2023.857143</v>
      </c>
      <c r="H64" s="146"/>
      <c r="I64" s="680">
        <f t="shared" si="3"/>
        <v>85.58438085</v>
      </c>
      <c r="J64" s="680">
        <f t="shared" si="4"/>
        <v>28213.72079</v>
      </c>
      <c r="K64" s="680"/>
      <c r="L64" s="146"/>
      <c r="M64" s="146"/>
      <c r="N64" s="146"/>
      <c r="O64" s="146"/>
    </row>
    <row r="65" ht="15.75" customHeight="1">
      <c r="A65" s="658">
        <f>all!A66</f>
        <v>43950</v>
      </c>
      <c r="B65" s="335">
        <f>all!B66</f>
        <v>2590</v>
      </c>
      <c r="C65" s="327">
        <f>all!C66</f>
        <v>10</v>
      </c>
      <c r="D65" s="678">
        <f t="shared" si="1"/>
        <v>24</v>
      </c>
      <c r="E65" s="674">
        <f>all!L66</f>
        <v>2297</v>
      </c>
      <c r="F65" s="682">
        <f>all!M66</f>
        <v>0.004353504571</v>
      </c>
      <c r="G65" s="674">
        <f t="shared" si="2"/>
        <v>2162.571429</v>
      </c>
      <c r="H65" s="146"/>
      <c r="I65" s="680">
        <f t="shared" si="3"/>
        <v>43.53504571</v>
      </c>
      <c r="J65" s="680">
        <f t="shared" si="4"/>
        <v>28257.25583</v>
      </c>
      <c r="K65" s="680"/>
      <c r="L65" s="146"/>
      <c r="M65" s="146"/>
      <c r="N65" s="146"/>
      <c r="O65" s="146"/>
    </row>
    <row r="66" ht="15.75" customHeight="1">
      <c r="A66" s="658">
        <f>all!A67</f>
        <v>43951</v>
      </c>
      <c r="B66" s="335">
        <f>all!B67</f>
        <v>2605</v>
      </c>
      <c r="C66" s="327">
        <f>all!C67</f>
        <v>15</v>
      </c>
      <c r="D66" s="678">
        <f t="shared" si="1"/>
        <v>18.28571429</v>
      </c>
      <c r="E66" s="674">
        <f>all!L67</f>
        <v>3040</v>
      </c>
      <c r="F66" s="682">
        <f>all!M67</f>
        <v>0.004934210526</v>
      </c>
      <c r="G66" s="674">
        <f t="shared" si="2"/>
        <v>2275.571429</v>
      </c>
      <c r="H66" s="146"/>
      <c r="I66" s="680">
        <f t="shared" si="3"/>
        <v>49.34210526</v>
      </c>
      <c r="J66" s="680">
        <f t="shared" si="4"/>
        <v>28306.59794</v>
      </c>
      <c r="K66" s="680"/>
      <c r="L66" s="146"/>
      <c r="M66" s="146"/>
      <c r="N66" s="146"/>
      <c r="O66" s="146"/>
    </row>
    <row r="67" ht="15.75" customHeight="1">
      <c r="A67" s="658">
        <f>all!A68</f>
        <v>43952</v>
      </c>
      <c r="B67" s="335">
        <f>all!B68</f>
        <v>2626</v>
      </c>
      <c r="C67" s="327">
        <f>all!C68</f>
        <v>21</v>
      </c>
      <c r="D67" s="678">
        <f t="shared" si="1"/>
        <v>17.42857143</v>
      </c>
      <c r="E67" s="674">
        <f>all!L68</f>
        <v>2081</v>
      </c>
      <c r="F67" s="682">
        <f>all!M68</f>
        <v>0.01009130226</v>
      </c>
      <c r="G67" s="674">
        <f t="shared" si="2"/>
        <v>2261</v>
      </c>
      <c r="H67" s="146"/>
      <c r="I67" s="680">
        <f t="shared" si="3"/>
        <v>100.9130226</v>
      </c>
      <c r="J67" s="680">
        <f t="shared" si="4"/>
        <v>28407.51096</v>
      </c>
      <c r="K67" s="680"/>
      <c r="L67" s="146"/>
      <c r="M67" s="146"/>
      <c r="N67" s="146"/>
      <c r="O67" s="146"/>
    </row>
    <row r="68" ht="15.75" customHeight="1">
      <c r="A68" s="658">
        <f>all!A69</f>
        <v>43953</v>
      </c>
      <c r="B68" s="335">
        <f>all!B69</f>
        <v>2634</v>
      </c>
      <c r="C68" s="327">
        <f>all!C69</f>
        <v>8</v>
      </c>
      <c r="D68" s="678">
        <f t="shared" si="1"/>
        <v>16.28571429</v>
      </c>
      <c r="E68" s="674">
        <f>all!L69</f>
        <v>956</v>
      </c>
      <c r="F68" s="682">
        <f>all!M69</f>
        <v>0.008368200837</v>
      </c>
      <c r="G68" s="674">
        <f t="shared" si="2"/>
        <v>2160</v>
      </c>
      <c r="H68" s="146"/>
      <c r="I68" s="680">
        <f t="shared" si="3"/>
        <v>83.68200837</v>
      </c>
      <c r="J68" s="680">
        <f t="shared" si="4"/>
        <v>28491.19297</v>
      </c>
      <c r="K68" s="680"/>
      <c r="L68" s="146"/>
      <c r="M68" s="146"/>
      <c r="N68" s="146"/>
      <c r="O68" s="146"/>
    </row>
    <row r="69" ht="15.75" customHeight="1">
      <c r="A69" s="658">
        <f>all!A70</f>
        <v>43954</v>
      </c>
      <c r="B69" s="335">
        <f>all!B70</f>
        <v>2640</v>
      </c>
      <c r="C69" s="327">
        <f>all!C70</f>
        <v>6</v>
      </c>
      <c r="D69" s="678">
        <f t="shared" si="1"/>
        <v>15.57142857</v>
      </c>
      <c r="E69" s="674">
        <f>all!L70</f>
        <v>1125</v>
      </c>
      <c r="F69" s="682">
        <f>all!M70</f>
        <v>0.005333333333</v>
      </c>
      <c r="G69" s="674">
        <f t="shared" si="2"/>
        <v>2103.428571</v>
      </c>
      <c r="H69" s="146"/>
      <c r="I69" s="680">
        <f t="shared" si="3"/>
        <v>53.33333333</v>
      </c>
      <c r="J69" s="680">
        <f t="shared" si="4"/>
        <v>28544.5263</v>
      </c>
      <c r="K69" s="680"/>
      <c r="L69" s="146"/>
      <c r="M69" s="146"/>
      <c r="N69" s="146"/>
      <c r="O69" s="146"/>
    </row>
    <row r="70" ht="15.75" customHeight="1">
      <c r="A70" s="658">
        <f>all!A71</f>
        <v>43955</v>
      </c>
      <c r="B70" s="335">
        <f>all!B71</f>
        <v>2646</v>
      </c>
      <c r="C70" s="327">
        <f>all!C71</f>
        <v>6</v>
      </c>
      <c r="D70" s="678">
        <f t="shared" si="1"/>
        <v>14</v>
      </c>
      <c r="E70" s="674">
        <f>all!L71</f>
        <v>1619</v>
      </c>
      <c r="F70" s="682">
        <f>all!M71</f>
        <v>0.003705991353</v>
      </c>
      <c r="G70" s="674">
        <f t="shared" si="2"/>
        <v>2122.428571</v>
      </c>
      <c r="H70" s="146"/>
      <c r="I70" s="680">
        <f t="shared" si="3"/>
        <v>37.05991353</v>
      </c>
      <c r="J70" s="680">
        <f t="shared" si="4"/>
        <v>28581.58622</v>
      </c>
      <c r="K70" s="680"/>
      <c r="L70" s="146"/>
      <c r="M70" s="146"/>
      <c r="N70" s="146"/>
      <c r="O70" s="146"/>
    </row>
    <row r="71" ht="15.75" customHeight="1">
      <c r="A71" s="658">
        <f>all!A72</f>
        <v>43956</v>
      </c>
      <c r="B71" s="335">
        <f>all!B72</f>
        <v>2656</v>
      </c>
      <c r="C71" s="327">
        <f>all!C72</f>
        <v>10</v>
      </c>
      <c r="D71" s="678">
        <f t="shared" si="1"/>
        <v>10.85714286</v>
      </c>
      <c r="E71" s="674">
        <f>all!L72</f>
        <v>2799</v>
      </c>
      <c r="F71" s="682">
        <f>all!M72</f>
        <v>0.003572704537</v>
      </c>
      <c r="G71" s="674">
        <f t="shared" si="2"/>
        <v>1988.142857</v>
      </c>
      <c r="H71" s="146"/>
      <c r="I71" s="680">
        <f t="shared" si="3"/>
        <v>35.72704537</v>
      </c>
      <c r="J71" s="680">
        <f t="shared" si="4"/>
        <v>28617.31326</v>
      </c>
      <c r="K71" s="680"/>
      <c r="L71" s="146"/>
      <c r="M71" s="146"/>
      <c r="N71" s="146"/>
      <c r="O71" s="146"/>
    </row>
    <row r="72" ht="15.75" customHeight="1">
      <c r="A72" s="658">
        <f>all!A73</f>
        <v>43957</v>
      </c>
      <c r="B72" s="335">
        <f>all!B73</f>
        <v>2677</v>
      </c>
      <c r="C72" s="327">
        <f>all!C73</f>
        <v>21</v>
      </c>
      <c r="D72" s="678">
        <f t="shared" si="1"/>
        <v>12.42857143</v>
      </c>
      <c r="E72" s="674">
        <f>all!L73</f>
        <v>3302</v>
      </c>
      <c r="F72" s="682">
        <f>all!M73</f>
        <v>0.00635978195</v>
      </c>
      <c r="G72" s="674">
        <f t="shared" si="2"/>
        <v>2131.714286</v>
      </c>
      <c r="H72" s="146"/>
      <c r="I72" s="680">
        <f t="shared" si="3"/>
        <v>63.5978195</v>
      </c>
      <c r="J72" s="680">
        <f t="shared" si="4"/>
        <v>28680.91108</v>
      </c>
      <c r="K72" s="680"/>
      <c r="L72" s="146"/>
      <c r="M72" s="146"/>
      <c r="N72" s="146"/>
      <c r="O72" s="146"/>
    </row>
    <row r="73" ht="15.75" customHeight="1">
      <c r="A73" s="658">
        <f>all!A74</f>
        <v>43958</v>
      </c>
      <c r="B73" s="335">
        <f>all!B74</f>
        <v>2692</v>
      </c>
      <c r="C73" s="327">
        <f>all!C74</f>
        <v>15</v>
      </c>
      <c r="D73" s="678">
        <f t="shared" si="1"/>
        <v>12.42857143</v>
      </c>
      <c r="E73" s="674">
        <f>all!L74</f>
        <v>2991</v>
      </c>
      <c r="F73" s="682">
        <f>all!M74</f>
        <v>0.005015045135</v>
      </c>
      <c r="G73" s="674">
        <f t="shared" si="2"/>
        <v>2124.714286</v>
      </c>
      <c r="H73" s="146"/>
      <c r="I73" s="680">
        <f t="shared" si="3"/>
        <v>50.15045135</v>
      </c>
      <c r="J73" s="680">
        <f t="shared" si="4"/>
        <v>28731.06153</v>
      </c>
      <c r="K73" s="680"/>
      <c r="L73" s="146"/>
      <c r="M73" s="146"/>
      <c r="N73" s="146"/>
      <c r="O73" s="146"/>
    </row>
    <row r="74" ht="15.75" customHeight="1">
      <c r="A74" s="658">
        <f>all!A75</f>
        <v>43959</v>
      </c>
      <c r="B74" s="335">
        <f>all!B75</f>
        <v>2705</v>
      </c>
      <c r="C74" s="327">
        <f>all!C75</f>
        <v>13</v>
      </c>
      <c r="D74" s="678">
        <f t="shared" si="1"/>
        <v>11.28571429</v>
      </c>
      <c r="E74" s="674">
        <f>all!L75</f>
        <v>4248</v>
      </c>
      <c r="F74" s="682">
        <f>all!M75</f>
        <v>0.003060263653</v>
      </c>
      <c r="G74" s="674">
        <f t="shared" si="2"/>
        <v>2434.285714</v>
      </c>
      <c r="H74" s="146"/>
      <c r="I74" s="680">
        <f t="shared" si="3"/>
        <v>30.60263653</v>
      </c>
      <c r="J74" s="680">
        <f t="shared" si="4"/>
        <v>28761.66417</v>
      </c>
      <c r="K74" s="680"/>
      <c r="L74" s="146"/>
      <c r="M74" s="146"/>
      <c r="N74" s="146"/>
      <c r="O74" s="146"/>
    </row>
    <row r="75" ht="15.75" customHeight="1">
      <c r="A75" s="658">
        <f>all!A76</f>
        <v>43960</v>
      </c>
      <c r="B75" s="335">
        <f>all!B76</f>
        <v>2724</v>
      </c>
      <c r="C75" s="327">
        <f>all!C76</f>
        <v>19</v>
      </c>
      <c r="D75" s="678">
        <f t="shared" si="1"/>
        <v>12.85714286</v>
      </c>
      <c r="E75" s="674">
        <f>all!L76</f>
        <v>3093</v>
      </c>
      <c r="F75" s="682">
        <f>all!M76</f>
        <v>0.00614290333</v>
      </c>
      <c r="G75" s="674">
        <f t="shared" si="2"/>
        <v>2739.571429</v>
      </c>
      <c r="H75" s="146"/>
      <c r="I75" s="680">
        <f t="shared" si="3"/>
        <v>61.4290333</v>
      </c>
      <c r="J75" s="680">
        <f t="shared" si="4"/>
        <v>28823.0932</v>
      </c>
      <c r="K75" s="680"/>
      <c r="L75" s="146"/>
      <c r="M75" s="146"/>
      <c r="N75" s="146"/>
      <c r="O75" s="146"/>
    </row>
    <row r="76" ht="15.75" customHeight="1">
      <c r="A76" s="658">
        <f>all!A77</f>
        <v>43961</v>
      </c>
      <c r="B76" s="335">
        <f>all!B77</f>
        <v>2730</v>
      </c>
      <c r="C76" s="327">
        <f>all!C77</f>
        <v>6</v>
      </c>
      <c r="D76" s="678">
        <f t="shared" si="1"/>
        <v>12.85714286</v>
      </c>
      <c r="E76" s="674">
        <f>all!L77</f>
        <v>1493</v>
      </c>
      <c r="F76" s="682">
        <f>all!M77</f>
        <v>0.004018754186</v>
      </c>
      <c r="G76" s="674">
        <f t="shared" si="2"/>
        <v>2792.142857</v>
      </c>
      <c r="H76" s="146"/>
      <c r="I76" s="680">
        <f t="shared" si="3"/>
        <v>40.18754186</v>
      </c>
      <c r="J76" s="680">
        <f t="shared" si="4"/>
        <v>28863.28075</v>
      </c>
      <c r="K76" s="680"/>
      <c r="L76" s="146"/>
      <c r="M76" s="146"/>
      <c r="N76" s="146"/>
      <c r="O76" s="146"/>
    </row>
    <row r="77" ht="15.75" customHeight="1">
      <c r="A77" s="658">
        <f>all!A78</f>
        <v>43962</v>
      </c>
      <c r="B77" s="335">
        <f>all!B78</f>
        <v>2740</v>
      </c>
      <c r="C77" s="327">
        <f>all!C78</f>
        <v>10</v>
      </c>
      <c r="D77" s="678">
        <f t="shared" si="1"/>
        <v>13.42857143</v>
      </c>
      <c r="E77" s="674">
        <f>all!L78</f>
        <v>486</v>
      </c>
      <c r="F77" s="682">
        <f>all!M78</f>
        <v>0.02057613169</v>
      </c>
      <c r="G77" s="674">
        <f t="shared" si="2"/>
        <v>2630.285714</v>
      </c>
      <c r="H77" s="146"/>
      <c r="I77" s="680">
        <f t="shared" si="3"/>
        <v>205.7613169</v>
      </c>
      <c r="J77" s="680">
        <f t="shared" si="4"/>
        <v>29069.04206</v>
      </c>
      <c r="K77" s="680"/>
      <c r="L77" s="146"/>
      <c r="M77" s="146"/>
      <c r="N77" s="146"/>
      <c r="O77" s="146"/>
    </row>
    <row r="78" ht="15.75" customHeight="1">
      <c r="A78" s="658">
        <f>all!A79</f>
        <v>43963</v>
      </c>
      <c r="B78" s="335">
        <f>all!B79</f>
        <v>2758</v>
      </c>
      <c r="C78" s="327">
        <f>all!C79</f>
        <v>18</v>
      </c>
      <c r="D78" s="678">
        <f t="shared" si="1"/>
        <v>14.57142857</v>
      </c>
      <c r="E78" s="674">
        <f>all!L79</f>
        <v>6691</v>
      </c>
      <c r="F78" s="683">
        <f>all!M79</f>
        <v>0.00269018084</v>
      </c>
      <c r="G78" s="674">
        <f t="shared" si="2"/>
        <v>3186.285714</v>
      </c>
      <c r="H78" s="146"/>
      <c r="I78" s="680">
        <f t="shared" si="3"/>
        <v>26.9018084</v>
      </c>
      <c r="J78" s="680">
        <f t="shared" si="4"/>
        <v>29095.94387</v>
      </c>
      <c r="K78" s="680"/>
      <c r="L78" s="146"/>
      <c r="M78" s="146"/>
      <c r="N78" s="146"/>
      <c r="O78" s="146"/>
    </row>
    <row r="79" ht="15.75" customHeight="1">
      <c r="A79" s="658">
        <f>all!A80</f>
        <v>43964</v>
      </c>
      <c r="B79" s="335">
        <f>all!B80</f>
        <v>2774</v>
      </c>
      <c r="C79" s="327">
        <f>all!C80</f>
        <v>16</v>
      </c>
      <c r="D79" s="678">
        <f t="shared" si="1"/>
        <v>13.85714286</v>
      </c>
      <c r="E79" s="674">
        <f>all!L80</f>
        <v>5988</v>
      </c>
      <c r="F79" s="683">
        <f>all!M80</f>
        <v>0.002672010688</v>
      </c>
      <c r="G79" s="674">
        <f t="shared" si="2"/>
        <v>3570</v>
      </c>
      <c r="H79" s="146"/>
      <c r="I79" s="680">
        <f t="shared" si="3"/>
        <v>26.72010688</v>
      </c>
      <c r="J79" s="680">
        <f t="shared" si="4"/>
        <v>29122.66398</v>
      </c>
      <c r="K79" s="680"/>
      <c r="L79" s="146"/>
      <c r="M79" s="146"/>
      <c r="N79" s="146"/>
      <c r="O79" s="146"/>
    </row>
    <row r="80" ht="15.75" customHeight="1">
      <c r="A80" s="658">
        <f>all!A81</f>
        <v>43965</v>
      </c>
      <c r="B80" s="335">
        <f>all!B81</f>
        <v>2784</v>
      </c>
      <c r="C80" s="327">
        <f>all!C81</f>
        <v>10</v>
      </c>
      <c r="D80" s="678">
        <f t="shared" si="1"/>
        <v>13.14285714</v>
      </c>
      <c r="E80" s="674">
        <f>all!L81</f>
        <v>4191</v>
      </c>
      <c r="F80" s="683">
        <f>all!M81</f>
        <v>0.002386065378</v>
      </c>
      <c r="G80" s="674">
        <f t="shared" si="2"/>
        <v>3741.428571</v>
      </c>
      <c r="H80" s="146"/>
      <c r="I80" s="680">
        <f t="shared" si="3"/>
        <v>23.86065378</v>
      </c>
      <c r="J80" s="680">
        <f t="shared" si="4"/>
        <v>29146.52463</v>
      </c>
      <c r="K80" s="680"/>
      <c r="L80" s="146"/>
      <c r="M80" s="146"/>
      <c r="N80" s="146"/>
      <c r="O80" s="146"/>
    </row>
    <row r="81" ht="15.75" customHeight="1">
      <c r="A81" s="658">
        <f>all!A82</f>
        <v>43966</v>
      </c>
      <c r="B81" s="335">
        <f>all!B82</f>
        <v>2824</v>
      </c>
      <c r="C81" s="327">
        <f>all!C82</f>
        <v>40</v>
      </c>
      <c r="D81" s="678">
        <f t="shared" si="1"/>
        <v>17</v>
      </c>
      <c r="E81" s="674">
        <f>all!L82</f>
        <v>3782</v>
      </c>
      <c r="F81" s="683">
        <f>all!M82</f>
        <v>0.0105764146</v>
      </c>
      <c r="G81" s="674">
        <f t="shared" si="2"/>
        <v>3674.857143</v>
      </c>
      <c r="H81" s="146"/>
      <c r="I81" s="680">
        <f t="shared" si="3"/>
        <v>105.764146</v>
      </c>
      <c r="J81" s="680">
        <f t="shared" si="4"/>
        <v>29252.28878</v>
      </c>
      <c r="K81" s="680"/>
      <c r="L81" s="146"/>
      <c r="M81" s="146"/>
      <c r="N81" s="146"/>
      <c r="O81" s="146"/>
    </row>
    <row r="82" ht="15.75" customHeight="1">
      <c r="A82" s="658">
        <f>all!A83</f>
        <v>43967</v>
      </c>
      <c r="B82" s="335">
        <f>all!B83</f>
        <v>2833</v>
      </c>
      <c r="C82" s="327">
        <f>all!C83</f>
        <v>9</v>
      </c>
      <c r="D82" s="678">
        <f t="shared" si="1"/>
        <v>15.57142857</v>
      </c>
      <c r="E82" s="674">
        <f>all!L83</f>
        <v>6268</v>
      </c>
      <c r="F82" s="683">
        <f>all!M83</f>
        <v>0.00143586471</v>
      </c>
      <c r="G82" s="674">
        <f t="shared" si="2"/>
        <v>4128.428571</v>
      </c>
      <c r="H82" s="146"/>
      <c r="I82" s="680">
        <f t="shared" si="3"/>
        <v>14.3586471</v>
      </c>
      <c r="J82" s="680">
        <f t="shared" si="4"/>
        <v>29266.64742</v>
      </c>
      <c r="K82" s="680"/>
      <c r="L82" s="146"/>
      <c r="M82" s="146"/>
      <c r="N82" s="146"/>
      <c r="O82" s="146"/>
    </row>
    <row r="83" ht="15.75" customHeight="1">
      <c r="A83" s="658">
        <f>all!A84</f>
        <v>43968</v>
      </c>
      <c r="B83" s="335">
        <f>all!B84</f>
        <v>2848</v>
      </c>
      <c r="C83" s="327">
        <f>all!C84</f>
        <v>15</v>
      </c>
      <c r="D83" s="678">
        <f t="shared" si="1"/>
        <v>16.85714286</v>
      </c>
      <c r="E83" s="674">
        <f>all!L84</f>
        <v>2242</v>
      </c>
      <c r="F83" s="683">
        <f>all!M84</f>
        <v>0.006690454951</v>
      </c>
      <c r="G83" s="674">
        <f t="shared" si="2"/>
        <v>4235.428571</v>
      </c>
      <c r="H83" s="146"/>
      <c r="I83" s="680">
        <f t="shared" si="3"/>
        <v>66.90454951</v>
      </c>
      <c r="J83" s="680">
        <f t="shared" si="4"/>
        <v>29333.55197</v>
      </c>
      <c r="K83" s="680"/>
      <c r="L83" s="146"/>
      <c r="M83" s="146"/>
      <c r="N83" s="146"/>
      <c r="O83" s="146"/>
    </row>
    <row r="84" ht="15.75" customHeight="1">
      <c r="A84" s="658">
        <f>all!A85</f>
        <v>43969</v>
      </c>
      <c r="B84" s="335">
        <f>all!B85</f>
        <v>2850</v>
      </c>
      <c r="C84" s="327">
        <f>all!C85</f>
        <v>2</v>
      </c>
      <c r="D84" s="678">
        <f t="shared" si="1"/>
        <v>15.71428571</v>
      </c>
      <c r="E84" s="674">
        <f>all!L85</f>
        <v>3159</v>
      </c>
      <c r="F84" s="683">
        <f>all!M85</f>
        <v>0.0006331117442</v>
      </c>
      <c r="G84" s="674">
        <f t="shared" si="2"/>
        <v>4617.285714</v>
      </c>
      <c r="H84" s="146"/>
      <c r="I84" s="680">
        <f t="shared" si="3"/>
        <v>6.331117442</v>
      </c>
      <c r="J84" s="680">
        <f t="shared" si="4"/>
        <v>29339.88309</v>
      </c>
      <c r="K84" s="680"/>
      <c r="L84" s="146"/>
      <c r="M84" s="146"/>
      <c r="N84" s="146"/>
      <c r="O84" s="146"/>
    </row>
    <row r="85" ht="15.75" customHeight="1">
      <c r="A85" s="658">
        <f>all!A86</f>
        <v>43970</v>
      </c>
      <c r="B85" s="335">
        <f>all!B86</f>
        <v>2854</v>
      </c>
      <c r="C85" s="327">
        <f>all!C86</f>
        <v>4</v>
      </c>
      <c r="D85" s="678">
        <f t="shared" si="1"/>
        <v>13.71428571</v>
      </c>
      <c r="E85" s="674">
        <f>all!L86</f>
        <v>4317</v>
      </c>
      <c r="F85" s="683">
        <f>all!M86</f>
        <v>0.0009265693769</v>
      </c>
      <c r="G85" s="674">
        <f t="shared" si="2"/>
        <v>4278.142857</v>
      </c>
      <c r="H85" s="146"/>
      <c r="I85" s="680">
        <f t="shared" si="3"/>
        <v>9.265693769</v>
      </c>
      <c r="J85" s="680">
        <f t="shared" si="4"/>
        <v>29349.14878</v>
      </c>
      <c r="K85" s="680"/>
      <c r="L85" s="146"/>
      <c r="M85" s="146"/>
      <c r="N85" s="146"/>
      <c r="O85" s="146"/>
    </row>
    <row r="86" ht="15.75" customHeight="1">
      <c r="A86" s="658">
        <f>all!A87</f>
        <v>43971</v>
      </c>
      <c r="B86" s="335">
        <f>all!B87</f>
        <v>2864</v>
      </c>
      <c r="C86" s="327">
        <f>all!C87</f>
        <v>10</v>
      </c>
      <c r="D86" s="678">
        <f t="shared" si="1"/>
        <v>12.85714286</v>
      </c>
      <c r="E86" s="674">
        <f>all!L87</f>
        <v>3444</v>
      </c>
      <c r="F86" s="683">
        <f>all!M87</f>
        <v>0.002903600465</v>
      </c>
      <c r="G86" s="674">
        <f t="shared" si="2"/>
        <v>3914.714286</v>
      </c>
      <c r="H86" s="146"/>
      <c r="I86" s="680">
        <f t="shared" si="3"/>
        <v>29.03600465</v>
      </c>
      <c r="J86" s="680">
        <f t="shared" si="4"/>
        <v>29378.18479</v>
      </c>
      <c r="K86" s="680"/>
      <c r="L86" s="146"/>
      <c r="M86" s="146"/>
      <c r="N86" s="146"/>
      <c r="O86" s="146"/>
    </row>
    <row r="87" ht="15.75" customHeight="1">
      <c r="A87" s="658">
        <f>all!A88</f>
        <v>43972</v>
      </c>
      <c r="B87" s="335">
        <f>all!B88</f>
        <v>2867</v>
      </c>
      <c r="C87" s="327">
        <f>all!C88</f>
        <v>3</v>
      </c>
      <c r="D87" s="678">
        <f t="shared" si="1"/>
        <v>11.85714286</v>
      </c>
      <c r="E87" s="674">
        <f>all!L88</f>
        <v>4633</v>
      </c>
      <c r="F87" s="683">
        <f>all!M88</f>
        <v>0.0006475285992</v>
      </c>
      <c r="G87" s="674">
        <f t="shared" si="2"/>
        <v>3977.857143</v>
      </c>
      <c r="H87" s="146"/>
      <c r="I87" s="680">
        <f t="shared" si="3"/>
        <v>6.475285992</v>
      </c>
      <c r="J87" s="680">
        <f t="shared" si="4"/>
        <v>29384.66008</v>
      </c>
      <c r="K87" s="680"/>
      <c r="L87" s="146"/>
      <c r="M87" s="146"/>
      <c r="N87" s="146"/>
      <c r="O87" s="146"/>
    </row>
    <row r="88" ht="15.75" customHeight="1">
      <c r="A88" s="658">
        <f>all!A89</f>
        <v>43973</v>
      </c>
      <c r="B88" s="335">
        <f>all!B89</f>
        <v>2887</v>
      </c>
      <c r="C88" s="327">
        <f>all!C89</f>
        <v>21</v>
      </c>
      <c r="D88" s="678">
        <f t="shared" si="1"/>
        <v>9.142857143</v>
      </c>
      <c r="E88" s="674">
        <f>all!L89</f>
        <v>3880</v>
      </c>
      <c r="F88" s="683">
        <f>all!M89</f>
        <v>0.005412371134</v>
      </c>
      <c r="G88" s="674">
        <f t="shared" si="2"/>
        <v>3991.857143</v>
      </c>
      <c r="H88" s="146"/>
      <c r="I88" s="680">
        <f t="shared" si="3"/>
        <v>54.12371134</v>
      </c>
      <c r="J88" s="680">
        <f t="shared" si="4"/>
        <v>29438.78379</v>
      </c>
      <c r="K88" s="680"/>
      <c r="L88" s="146"/>
      <c r="M88" s="146"/>
      <c r="N88" s="146"/>
      <c r="O88" s="146"/>
    </row>
    <row r="89" ht="15.75" customHeight="1">
      <c r="A89" s="658">
        <f>all!A90</f>
        <v>43974</v>
      </c>
      <c r="B89" s="335">
        <f>all!B90</f>
        <v>2890</v>
      </c>
      <c r="C89" s="327">
        <f>all!C90</f>
        <v>3</v>
      </c>
      <c r="D89" s="678">
        <f t="shared" si="1"/>
        <v>8.285714286</v>
      </c>
      <c r="E89" s="674">
        <f>all!L90</f>
        <v>5040</v>
      </c>
      <c r="F89" s="683">
        <f>all!M90</f>
        <v>0.0005952380952</v>
      </c>
      <c r="G89" s="674">
        <f t="shared" si="2"/>
        <v>3816.428571</v>
      </c>
      <c r="H89" s="146"/>
      <c r="I89" s="680">
        <f t="shared" si="3"/>
        <v>5.952380952</v>
      </c>
      <c r="J89" s="680">
        <f t="shared" si="4"/>
        <v>29444.73617</v>
      </c>
      <c r="K89" s="680"/>
      <c r="L89" s="146"/>
      <c r="M89" s="146"/>
      <c r="N89" s="146"/>
      <c r="O89" s="146"/>
    </row>
    <row r="90" ht="15.75" customHeight="1">
      <c r="A90" s="658">
        <f>all!A91</f>
        <v>43975</v>
      </c>
      <c r="B90" s="335">
        <f>all!B91</f>
        <v>2892</v>
      </c>
      <c r="C90" s="327">
        <f>all!C91</f>
        <v>2</v>
      </c>
      <c r="D90" s="678">
        <f t="shared" si="1"/>
        <v>6.428571429</v>
      </c>
      <c r="E90" s="674">
        <f>all!L91</f>
        <v>965</v>
      </c>
      <c r="F90" s="683">
        <f>all!M91</f>
        <v>0.00207253886</v>
      </c>
      <c r="G90" s="674">
        <f t="shared" si="2"/>
        <v>3634</v>
      </c>
      <c r="H90" s="146"/>
      <c r="I90" s="680">
        <f t="shared" si="3"/>
        <v>20.7253886</v>
      </c>
      <c r="J90" s="680">
        <f t="shared" si="4"/>
        <v>29465.46156</v>
      </c>
      <c r="K90" s="680"/>
      <c r="L90" s="146"/>
      <c r="M90" s="146"/>
      <c r="N90" s="146"/>
      <c r="O90" s="146"/>
    </row>
    <row r="91" ht="15.75" customHeight="1">
      <c r="A91" s="658">
        <f>all!A92</f>
        <v>43976</v>
      </c>
      <c r="B91" s="335">
        <f>all!B92</f>
        <v>2896</v>
      </c>
      <c r="C91" s="327">
        <f>all!C92</f>
        <v>4</v>
      </c>
      <c r="D91" s="678">
        <f t="shared" si="1"/>
        <v>6.714285714</v>
      </c>
      <c r="E91" s="674">
        <f>all!L92</f>
        <v>1074</v>
      </c>
      <c r="F91" s="683">
        <f>all!M92</f>
        <v>0.003724394786</v>
      </c>
      <c r="G91" s="674">
        <f t="shared" si="2"/>
        <v>3336.142857</v>
      </c>
      <c r="H91" s="146"/>
      <c r="I91" s="680">
        <f t="shared" si="3"/>
        <v>37.24394786</v>
      </c>
      <c r="J91" s="680">
        <f t="shared" si="4"/>
        <v>29502.7055</v>
      </c>
      <c r="K91" s="680"/>
      <c r="L91" s="146"/>
      <c r="M91" s="146"/>
      <c r="N91" s="146"/>
      <c r="O91" s="146"/>
    </row>
    <row r="92" ht="15.75" customHeight="1">
      <c r="A92" s="658">
        <f>all!A93</f>
        <v>43977</v>
      </c>
      <c r="B92" s="335">
        <f>all!B93</f>
        <v>2903</v>
      </c>
      <c r="C92" s="327">
        <f>all!C93</f>
        <v>7</v>
      </c>
      <c r="D92" s="678">
        <f t="shared" si="1"/>
        <v>7.142857143</v>
      </c>
      <c r="E92" s="674">
        <f>all!L93</f>
        <v>5954</v>
      </c>
      <c r="F92" s="683">
        <f>all!M93</f>
        <v>0.001175680215</v>
      </c>
      <c r="G92" s="674">
        <f t="shared" si="2"/>
        <v>3570</v>
      </c>
      <c r="H92" s="146"/>
      <c r="I92" s="680">
        <f t="shared" si="3"/>
        <v>11.75680215</v>
      </c>
      <c r="J92" s="680">
        <f t="shared" si="4"/>
        <v>29514.46231</v>
      </c>
      <c r="K92" s="680"/>
      <c r="L92" s="146"/>
      <c r="M92" s="146"/>
      <c r="N92" s="146"/>
      <c r="O92" s="146"/>
    </row>
    <row r="93" ht="15.75" customHeight="1">
      <c r="A93" s="658">
        <f>all!A94</f>
        <v>43978</v>
      </c>
      <c r="B93" s="335">
        <f>all!B94</f>
        <v>2917</v>
      </c>
      <c r="C93" s="327">
        <f>all!C94</f>
        <v>18</v>
      </c>
      <c r="D93" s="678">
        <f t="shared" si="1"/>
        <v>8.285714286</v>
      </c>
      <c r="E93" s="674">
        <f>all!L94</f>
        <v>5254</v>
      </c>
      <c r="F93" s="683">
        <f>all!M94</f>
        <v>0.003425961172</v>
      </c>
      <c r="G93" s="674">
        <f t="shared" si="2"/>
        <v>3828.571429</v>
      </c>
      <c r="H93" s="146"/>
      <c r="I93" s="680">
        <f t="shared" si="3"/>
        <v>34.25961172</v>
      </c>
      <c r="J93" s="680">
        <f t="shared" si="4"/>
        <v>29548.72192</v>
      </c>
      <c r="K93" s="680"/>
      <c r="L93" s="146"/>
      <c r="M93" s="146"/>
      <c r="N93" s="146"/>
      <c r="O93" s="146"/>
    </row>
    <row r="94" ht="15.75" customHeight="1">
      <c r="A94" s="658">
        <f>all!A95</f>
        <v>43979</v>
      </c>
      <c r="B94" s="335">
        <f>all!B95</f>
        <v>2920</v>
      </c>
      <c r="C94" s="327">
        <f>all!C95</f>
        <v>3</v>
      </c>
      <c r="D94" s="678">
        <f t="shared" si="1"/>
        <v>8.285714286</v>
      </c>
      <c r="E94" s="674">
        <f>all!L95</f>
        <v>4222</v>
      </c>
      <c r="F94" s="683">
        <f>all!M95</f>
        <v>0.0007105637139</v>
      </c>
      <c r="G94" s="674">
        <f t="shared" si="2"/>
        <v>3769.857143</v>
      </c>
      <c r="H94" s="146"/>
      <c r="I94" s="680">
        <f t="shared" si="3"/>
        <v>7.105637139</v>
      </c>
      <c r="J94" s="680">
        <f t="shared" si="4"/>
        <v>29555.82756</v>
      </c>
      <c r="K94" s="680"/>
      <c r="L94" s="146"/>
      <c r="M94" s="146"/>
      <c r="N94" s="146"/>
      <c r="O94" s="146"/>
    </row>
    <row r="95" ht="15.75" customHeight="1">
      <c r="A95" s="658">
        <f>all!A96</f>
        <v>43980</v>
      </c>
      <c r="B95" s="335">
        <f>all!B96</f>
        <v>2923</v>
      </c>
      <c r="C95" s="327">
        <f>all!C96</f>
        <v>5</v>
      </c>
      <c r="D95" s="678">
        <f t="shared" si="1"/>
        <v>6</v>
      </c>
      <c r="E95" s="674">
        <f>all!L96</f>
        <v>4377</v>
      </c>
      <c r="F95" s="683">
        <f>all!M96</f>
        <v>0.001142334933</v>
      </c>
      <c r="G95" s="674">
        <f t="shared" si="2"/>
        <v>3840.857143</v>
      </c>
      <c r="H95" s="146"/>
      <c r="I95" s="680">
        <f t="shared" si="3"/>
        <v>11.42334933</v>
      </c>
      <c r="J95" s="680">
        <f t="shared" si="4"/>
        <v>29567.2509</v>
      </c>
      <c r="K95" s="680"/>
      <c r="L95" s="146"/>
      <c r="M95" s="146"/>
      <c r="N95" s="146"/>
      <c r="O95" s="146"/>
    </row>
    <row r="96" ht="15.75" customHeight="1">
      <c r="A96" s="658">
        <f>all!A97</f>
        <v>43981</v>
      </c>
      <c r="B96" s="335">
        <f>all!B97</f>
        <v>2930</v>
      </c>
      <c r="C96" s="327">
        <f>all!C97</f>
        <v>7</v>
      </c>
      <c r="D96" s="678">
        <f t="shared" si="1"/>
        <v>6.571428571</v>
      </c>
      <c r="E96" s="674">
        <f>all!L97</f>
        <v>3472</v>
      </c>
      <c r="F96" s="683">
        <f>all!M97</f>
        <v>0.002016129032</v>
      </c>
      <c r="G96" s="674">
        <f t="shared" si="2"/>
        <v>3616.857143</v>
      </c>
      <c r="H96" s="146"/>
      <c r="I96" s="680">
        <f t="shared" si="3"/>
        <v>20.16129032</v>
      </c>
      <c r="J96" s="680">
        <f t="shared" si="4"/>
        <v>29587.41219</v>
      </c>
      <c r="K96" s="680"/>
      <c r="L96" s="146"/>
      <c r="M96" s="146"/>
      <c r="N96" s="146"/>
      <c r="O96" s="146"/>
    </row>
    <row r="97" ht="15.75" customHeight="1">
      <c r="A97" s="658">
        <f>all!A98</f>
        <v>43982</v>
      </c>
      <c r="B97" s="335">
        <f>all!B98</f>
        <v>2932</v>
      </c>
      <c r="C97" s="327">
        <f>all!C98</f>
        <v>2</v>
      </c>
      <c r="D97" s="678">
        <f t="shared" si="1"/>
        <v>6.571428571</v>
      </c>
      <c r="E97" s="674">
        <f>all!L98</f>
        <v>2202</v>
      </c>
      <c r="F97" s="683">
        <f>all!M98</f>
        <v>0.0009082652134</v>
      </c>
      <c r="G97" s="674">
        <f t="shared" si="2"/>
        <v>3793.571429</v>
      </c>
      <c r="H97" s="146"/>
      <c r="I97" s="680">
        <f t="shared" si="3"/>
        <v>9.082652134</v>
      </c>
      <c r="J97" s="680">
        <f t="shared" si="4"/>
        <v>29596.49485</v>
      </c>
      <c r="K97" s="680"/>
      <c r="L97" s="146"/>
      <c r="M97" s="146"/>
      <c r="N97" s="146"/>
      <c r="O97" s="146"/>
    </row>
    <row r="98" ht="15.75" customHeight="1">
      <c r="A98" s="658">
        <f>all!A99</f>
        <v>43983</v>
      </c>
      <c r="B98" s="335">
        <f>all!B99</f>
        <v>2934</v>
      </c>
      <c r="C98" s="327">
        <f>all!C99</f>
        <v>2</v>
      </c>
      <c r="D98" s="678">
        <f t="shared" si="1"/>
        <v>6.285714286</v>
      </c>
      <c r="E98" s="674">
        <f>all!L99</f>
        <v>1905</v>
      </c>
      <c r="F98" s="683">
        <f>all!M99</f>
        <v>0.001049868766</v>
      </c>
      <c r="G98" s="674">
        <f t="shared" si="2"/>
        <v>3912.285714</v>
      </c>
      <c r="H98" s="146"/>
      <c r="I98" s="680">
        <f t="shared" si="3"/>
        <v>10.49868766</v>
      </c>
      <c r="J98" s="680">
        <f t="shared" si="4"/>
        <v>29606.99353</v>
      </c>
      <c r="K98" s="680"/>
      <c r="L98" s="146"/>
      <c r="M98" s="146"/>
      <c r="N98" s="146"/>
      <c r="O98" s="146"/>
    </row>
    <row r="99" ht="15.75" customHeight="1">
      <c r="A99" s="658">
        <f>all!A100</f>
        <v>43984</v>
      </c>
      <c r="B99" s="335">
        <f>all!B100</f>
        <v>2951</v>
      </c>
      <c r="C99" s="327">
        <f>all!C100</f>
        <v>19</v>
      </c>
      <c r="D99" s="678">
        <f t="shared" si="1"/>
        <v>8</v>
      </c>
      <c r="E99" s="674">
        <f>all!L100</f>
        <v>3167</v>
      </c>
      <c r="F99" s="683">
        <f>all!M100</f>
        <v>0.005999368488</v>
      </c>
      <c r="G99" s="674">
        <f t="shared" si="2"/>
        <v>3514.142857</v>
      </c>
      <c r="H99" s="146"/>
      <c r="I99" s="680">
        <f t="shared" si="3"/>
        <v>59.99368488</v>
      </c>
      <c r="J99" s="680">
        <f t="shared" si="4"/>
        <v>29666.98722</v>
      </c>
      <c r="K99" s="680"/>
      <c r="L99" s="146"/>
      <c r="M99" s="146"/>
      <c r="N99" s="146"/>
      <c r="O99" s="146"/>
    </row>
    <row r="100" ht="15.75" customHeight="1">
      <c r="A100" s="658">
        <f>all!A101</f>
        <v>43985</v>
      </c>
      <c r="B100" s="335">
        <f>all!B101</f>
        <v>2957</v>
      </c>
      <c r="C100" s="327">
        <f>all!C101</f>
        <v>6</v>
      </c>
      <c r="D100" s="678">
        <f t="shared" si="1"/>
        <v>6.285714286</v>
      </c>
      <c r="E100" s="674">
        <f>all!L101</f>
        <v>4169.5</v>
      </c>
      <c r="F100" s="683">
        <f>all!M101</f>
        <v>0.001439021465</v>
      </c>
      <c r="G100" s="674">
        <f t="shared" si="2"/>
        <v>3359.214286</v>
      </c>
      <c r="H100" s="146"/>
      <c r="I100" s="680">
        <f t="shared" si="3"/>
        <v>14.39021465</v>
      </c>
      <c r="J100" s="680">
        <f t="shared" si="4"/>
        <v>29681.37743</v>
      </c>
      <c r="K100" s="680"/>
      <c r="L100" s="146"/>
      <c r="M100" s="146"/>
      <c r="N100" s="146"/>
      <c r="O100" s="146"/>
    </row>
    <row r="101" ht="15.75" customHeight="1">
      <c r="A101" s="658">
        <f>all!A102</f>
        <v>43986</v>
      </c>
      <c r="B101" s="335">
        <f>all!B102</f>
        <v>2966</v>
      </c>
      <c r="C101" s="327">
        <f>all!C102</f>
        <v>9</v>
      </c>
      <c r="D101" s="678">
        <f t="shared" si="1"/>
        <v>7.142857143</v>
      </c>
      <c r="E101" s="674">
        <f>all!L102</f>
        <v>4169.5</v>
      </c>
      <c r="F101" s="683">
        <f>all!M102</f>
        <v>0.002158532198</v>
      </c>
      <c r="G101" s="674">
        <f t="shared" si="2"/>
        <v>3351.714286</v>
      </c>
      <c r="H101" s="146"/>
      <c r="I101" s="680">
        <f t="shared" si="3"/>
        <v>21.58532198</v>
      </c>
      <c r="J101" s="680">
        <f t="shared" si="4"/>
        <v>29702.96276</v>
      </c>
      <c r="K101" s="680"/>
      <c r="L101" s="146"/>
      <c r="M101" s="146"/>
      <c r="N101" s="146"/>
      <c r="O101" s="146"/>
    </row>
    <row r="102" ht="15.75" customHeight="1">
      <c r="A102" s="658">
        <f>all!A103</f>
        <v>43987</v>
      </c>
      <c r="B102" s="335">
        <f>all!B103</f>
        <v>2981</v>
      </c>
      <c r="C102" s="327">
        <f>all!C103</f>
        <v>15</v>
      </c>
      <c r="D102" s="678">
        <f t="shared" si="1"/>
        <v>8.571428571</v>
      </c>
      <c r="E102" s="674">
        <f>all!L103</f>
        <v>8897.5</v>
      </c>
      <c r="F102" s="683">
        <f>all!M103</f>
        <v>0.001685866817</v>
      </c>
      <c r="G102" s="674">
        <f t="shared" si="2"/>
        <v>3997.5</v>
      </c>
      <c r="H102" s="146"/>
      <c r="I102" s="680">
        <f t="shared" si="3"/>
        <v>16.85866817</v>
      </c>
      <c r="J102" s="680">
        <f t="shared" si="4"/>
        <v>29719.82142</v>
      </c>
      <c r="K102" s="680"/>
      <c r="L102" s="146"/>
      <c r="M102" s="146"/>
      <c r="N102" s="146"/>
      <c r="O102" s="146"/>
    </row>
    <row r="103" ht="15.75" customHeight="1">
      <c r="A103" s="658">
        <f>all!A104</f>
        <v>43988</v>
      </c>
      <c r="B103" s="335">
        <f>all!B104</f>
        <v>2994</v>
      </c>
      <c r="C103" s="327">
        <f>all!C104</f>
        <v>13</v>
      </c>
      <c r="D103" s="678">
        <f t="shared" si="1"/>
        <v>9.428571429</v>
      </c>
      <c r="E103" s="674">
        <f>all!L104</f>
        <v>8897.5</v>
      </c>
      <c r="F103" s="683">
        <f>all!M104</f>
        <v>0.001461084574</v>
      </c>
      <c r="G103" s="674">
        <f t="shared" si="2"/>
        <v>4772.571429</v>
      </c>
      <c r="H103" s="146"/>
      <c r="I103" s="680">
        <f t="shared" si="3"/>
        <v>14.61084574</v>
      </c>
      <c r="J103" s="680">
        <f t="shared" si="4"/>
        <v>29734.43227</v>
      </c>
      <c r="K103" s="680"/>
      <c r="L103" s="146"/>
      <c r="M103" s="146"/>
      <c r="N103" s="146"/>
      <c r="O103" s="146"/>
    </row>
    <row r="104" ht="15.75" customHeight="1">
      <c r="A104" s="658">
        <f>all!A105</f>
        <v>43989</v>
      </c>
      <c r="B104" s="335">
        <f>all!B105</f>
        <v>3011</v>
      </c>
      <c r="C104" s="327">
        <f>all!C105</f>
        <v>17</v>
      </c>
      <c r="D104" s="678">
        <f t="shared" si="1"/>
        <v>11.57142857</v>
      </c>
      <c r="E104" s="674">
        <f>all!L105</f>
        <v>8897.5</v>
      </c>
      <c r="F104" s="683">
        <f>all!M105</f>
        <v>0.001910649059</v>
      </c>
      <c r="G104" s="674">
        <f t="shared" si="2"/>
        <v>5729.071429</v>
      </c>
      <c r="H104" s="146"/>
      <c r="I104" s="680">
        <f t="shared" si="3"/>
        <v>19.10649059</v>
      </c>
      <c r="J104" s="680">
        <f t="shared" si="4"/>
        <v>29753.53876</v>
      </c>
      <c r="K104" s="680"/>
      <c r="L104" s="146"/>
      <c r="M104" s="146"/>
      <c r="N104" s="146"/>
      <c r="O104" s="146"/>
    </row>
    <row r="105" ht="15.75" customHeight="1">
      <c r="A105" s="658">
        <f>all!A106</f>
        <v>43990</v>
      </c>
      <c r="B105" s="335">
        <f>all!B106</f>
        <v>3063</v>
      </c>
      <c r="C105" s="327">
        <f>all!C106</f>
        <v>52</v>
      </c>
      <c r="D105" s="678">
        <f t="shared" si="1"/>
        <v>18.71428571</v>
      </c>
      <c r="E105" s="674">
        <f>all!L106</f>
        <v>8897.5</v>
      </c>
      <c r="F105" s="683">
        <f>all!M106</f>
        <v>0.005844338297</v>
      </c>
      <c r="G105" s="674">
        <f t="shared" si="2"/>
        <v>6728</v>
      </c>
      <c r="H105" s="146"/>
      <c r="I105" s="680">
        <f t="shared" si="3"/>
        <v>58.44338297</v>
      </c>
      <c r="J105" s="680">
        <f t="shared" si="4"/>
        <v>29811.98214</v>
      </c>
      <c r="K105" s="680"/>
      <c r="L105" s="146"/>
      <c r="M105" s="146"/>
      <c r="N105" s="146"/>
      <c r="O105" s="146"/>
    </row>
    <row r="106" ht="15.75" customHeight="1">
      <c r="A106" s="658">
        <f>all!A107</f>
        <v>43991</v>
      </c>
      <c r="B106" s="335">
        <f>all!B107</f>
        <v>3072</v>
      </c>
      <c r="C106" s="327">
        <f>all!C107</f>
        <v>9</v>
      </c>
      <c r="D106" s="678">
        <f t="shared" si="1"/>
        <v>17.28571429</v>
      </c>
      <c r="E106" s="674">
        <f>all!L107</f>
        <v>2240</v>
      </c>
      <c r="F106" s="683">
        <f>all!M107</f>
        <v>0.004017857143</v>
      </c>
      <c r="G106" s="674">
        <f t="shared" si="2"/>
        <v>6595.571429</v>
      </c>
      <c r="H106" s="146"/>
      <c r="I106" s="680">
        <f t="shared" si="3"/>
        <v>40.17857143</v>
      </c>
      <c r="J106" s="680">
        <f t="shared" si="4"/>
        <v>29852.16072</v>
      </c>
      <c r="K106" s="680"/>
      <c r="L106" s="146"/>
      <c r="M106" s="146"/>
      <c r="N106" s="146"/>
      <c r="O106" s="146"/>
    </row>
    <row r="107" ht="15.75" customHeight="1">
      <c r="A107" s="658">
        <f>all!A108</f>
        <v>43992</v>
      </c>
      <c r="B107" s="335">
        <f>all!B108</f>
        <v>3082</v>
      </c>
      <c r="C107" s="327">
        <f>all!C108</f>
        <v>11</v>
      </c>
      <c r="D107" s="678">
        <f t="shared" si="1"/>
        <v>18</v>
      </c>
      <c r="E107" s="674">
        <f>all!L108</f>
        <v>5517</v>
      </c>
      <c r="F107" s="683">
        <f>all!M108</f>
        <v>0.00199383723</v>
      </c>
      <c r="G107" s="674">
        <f t="shared" si="2"/>
        <v>6788.071429</v>
      </c>
      <c r="H107" s="146"/>
      <c r="I107" s="680">
        <f t="shared" si="3"/>
        <v>19.9383723</v>
      </c>
      <c r="J107" s="680">
        <f t="shared" si="4"/>
        <v>29872.09909</v>
      </c>
      <c r="K107" s="680"/>
      <c r="L107" s="146"/>
      <c r="M107" s="146"/>
      <c r="N107" s="146"/>
      <c r="O107" s="146"/>
    </row>
    <row r="108" ht="15.75" customHeight="1">
      <c r="A108" s="658">
        <f>all!A109</f>
        <v>43993</v>
      </c>
      <c r="B108" s="335">
        <f>all!B109</f>
        <v>3102</v>
      </c>
      <c r="C108" s="327">
        <f>all!C109</f>
        <v>20</v>
      </c>
      <c r="D108" s="678">
        <f t="shared" si="1"/>
        <v>19.57142857</v>
      </c>
      <c r="E108" s="674">
        <f>all!L109</f>
        <v>3648</v>
      </c>
      <c r="F108" s="683">
        <f>all!M109</f>
        <v>0.00548245614</v>
      </c>
      <c r="G108" s="674">
        <f t="shared" si="2"/>
        <v>6713.571429</v>
      </c>
      <c r="H108" s="146"/>
      <c r="I108" s="680">
        <f t="shared" si="3"/>
        <v>54.8245614</v>
      </c>
      <c r="J108" s="680">
        <f t="shared" si="4"/>
        <v>29926.92365</v>
      </c>
      <c r="K108" s="680"/>
      <c r="L108" s="146"/>
      <c r="M108" s="146"/>
      <c r="N108" s="146"/>
      <c r="O108" s="146"/>
    </row>
    <row r="109" ht="15.75" customHeight="1">
      <c r="A109" s="658">
        <f>all!A110</f>
        <v>43994</v>
      </c>
      <c r="B109" s="335">
        <f>all!B110</f>
        <v>3122</v>
      </c>
      <c r="C109" s="327">
        <f>all!C110</f>
        <v>20</v>
      </c>
      <c r="D109" s="678">
        <f t="shared" si="1"/>
        <v>20.28571429</v>
      </c>
      <c r="E109" s="674">
        <f>all!L110</f>
        <v>2943</v>
      </c>
      <c r="F109" s="683">
        <f>all!M110</f>
        <v>0.006795786612</v>
      </c>
      <c r="G109" s="674">
        <f t="shared" si="2"/>
        <v>5862.928571</v>
      </c>
      <c r="H109" s="146"/>
      <c r="I109" s="680">
        <f t="shared" si="3"/>
        <v>67.95786612</v>
      </c>
      <c r="J109" s="680">
        <f t="shared" si="4"/>
        <v>29994.88151</v>
      </c>
      <c r="K109" s="680"/>
      <c r="L109" s="146"/>
      <c r="M109" s="146"/>
      <c r="N109" s="146"/>
      <c r="O109" s="146"/>
    </row>
    <row r="110" ht="15.75" customHeight="1">
      <c r="A110" s="658">
        <f>all!A111</f>
        <v>43995</v>
      </c>
      <c r="B110" s="335">
        <f>all!B111</f>
        <v>3126</v>
      </c>
      <c r="C110" s="327">
        <f>all!C111</f>
        <v>4</v>
      </c>
      <c r="D110" s="678">
        <f t="shared" si="1"/>
        <v>19</v>
      </c>
      <c r="E110" s="674">
        <f>all!L111</f>
        <v>3585</v>
      </c>
      <c r="F110" s="683">
        <f>all!M111</f>
        <v>0.001115760112</v>
      </c>
      <c r="G110" s="674">
        <f t="shared" si="2"/>
        <v>5104</v>
      </c>
      <c r="H110" s="146"/>
      <c r="I110" s="680">
        <f t="shared" si="3"/>
        <v>11.15760112</v>
      </c>
      <c r="J110" s="680">
        <f t="shared" si="4"/>
        <v>30006.03912</v>
      </c>
      <c r="K110" s="680"/>
      <c r="L110" s="146"/>
      <c r="M110" s="146"/>
      <c r="N110" s="146"/>
      <c r="O110" s="146"/>
    </row>
    <row r="111" ht="15.75" customHeight="1">
      <c r="A111" s="658">
        <f>all!A112</f>
        <v>43996</v>
      </c>
      <c r="B111" s="335">
        <f>all!B112</f>
        <v>3135</v>
      </c>
      <c r="C111" s="327">
        <f>all!C112</f>
        <v>9</v>
      </c>
      <c r="D111" s="678">
        <f t="shared" si="1"/>
        <v>17.85714286</v>
      </c>
      <c r="E111" s="674">
        <f>all!L112</f>
        <v>3471</v>
      </c>
      <c r="F111" s="683">
        <f>all!M112</f>
        <v>0.002592912705</v>
      </c>
      <c r="G111" s="674">
        <f t="shared" si="2"/>
        <v>4328.785714</v>
      </c>
      <c r="H111" s="146"/>
      <c r="I111" s="680">
        <f t="shared" si="3"/>
        <v>25.92912705</v>
      </c>
      <c r="J111" s="680">
        <f t="shared" si="4"/>
        <v>30031.96824</v>
      </c>
      <c r="K111" s="680"/>
      <c r="L111" s="146"/>
      <c r="M111" s="146"/>
      <c r="N111" s="146"/>
      <c r="O111" s="146"/>
    </row>
    <row r="112" ht="15.75" customHeight="1">
      <c r="A112" s="658">
        <f>all!A113</f>
        <v>43997</v>
      </c>
      <c r="B112" s="335">
        <f>all!B113</f>
        <v>3148</v>
      </c>
      <c r="C112" s="327">
        <f>all!C113</f>
        <v>13</v>
      </c>
      <c r="D112" s="678">
        <f t="shared" si="1"/>
        <v>12.28571429</v>
      </c>
      <c r="E112" s="674">
        <f>all!L113</f>
        <v>3931</v>
      </c>
      <c r="F112" s="683">
        <f>all!M113</f>
        <v>0.003307046553</v>
      </c>
      <c r="G112" s="674">
        <f t="shared" si="2"/>
        <v>3619.285714</v>
      </c>
      <c r="H112" s="146"/>
      <c r="I112" s="680">
        <f t="shared" si="3"/>
        <v>33.07046553</v>
      </c>
      <c r="J112" s="680">
        <f t="shared" si="4"/>
        <v>30065.03871</v>
      </c>
      <c r="K112" s="680"/>
      <c r="L112" s="146"/>
      <c r="M112" s="146"/>
      <c r="N112" s="146"/>
      <c r="O112" s="146"/>
    </row>
    <row r="113" ht="15.75" customHeight="1">
      <c r="A113" s="658">
        <f>all!A114</f>
        <v>43998</v>
      </c>
      <c r="B113" s="335">
        <f>all!B114</f>
        <v>3162</v>
      </c>
      <c r="C113" s="327">
        <f>all!C114</f>
        <v>15</v>
      </c>
      <c r="D113" s="678">
        <f t="shared" si="1"/>
        <v>13.14285714</v>
      </c>
      <c r="E113" s="674">
        <f>all!L114</f>
        <v>4882</v>
      </c>
      <c r="F113" s="683">
        <f>all!M114</f>
        <v>0.003072511266</v>
      </c>
      <c r="G113" s="674">
        <f t="shared" si="2"/>
        <v>3996.714286</v>
      </c>
      <c r="H113" s="146"/>
      <c r="I113" s="680">
        <f t="shared" si="3"/>
        <v>30.72511266</v>
      </c>
      <c r="J113" s="680">
        <f t="shared" si="4"/>
        <v>30095.76382</v>
      </c>
      <c r="K113" s="680"/>
      <c r="L113" s="146"/>
      <c r="M113" s="146"/>
      <c r="N113" s="146"/>
      <c r="O113" s="146"/>
    </row>
    <row r="114" ht="15.75" customHeight="1">
      <c r="A114" s="658">
        <f>all!A115</f>
        <v>43999</v>
      </c>
      <c r="B114" s="335">
        <f>all!B115</f>
        <v>3217</v>
      </c>
      <c r="C114" s="327">
        <f>all!C115</f>
        <v>55</v>
      </c>
      <c r="D114" s="678">
        <f t="shared" si="1"/>
        <v>19.42857143</v>
      </c>
      <c r="E114" s="674">
        <f>all!L115</f>
        <v>5194</v>
      </c>
      <c r="F114" s="683">
        <f>all!M115</f>
        <v>0.01058914132</v>
      </c>
      <c r="G114" s="674">
        <f t="shared" si="2"/>
        <v>3950.571429</v>
      </c>
      <c r="H114" s="146"/>
      <c r="I114" s="680">
        <f t="shared" si="3"/>
        <v>105.8914132</v>
      </c>
      <c r="J114" s="680">
        <f t="shared" si="4"/>
        <v>30201.65523</v>
      </c>
      <c r="K114" s="680"/>
      <c r="L114" s="146"/>
      <c r="M114" s="146"/>
      <c r="N114" s="146"/>
      <c r="O114" s="146"/>
    </row>
    <row r="115" ht="15.75" customHeight="1">
      <c r="A115" s="658">
        <f>all!A116</f>
        <v>44000</v>
      </c>
      <c r="B115" s="335">
        <f>all!B116</f>
        <v>3241</v>
      </c>
      <c r="C115" s="327">
        <f>all!C116</f>
        <v>24</v>
      </c>
      <c r="D115" s="678">
        <f t="shared" si="1"/>
        <v>20</v>
      </c>
      <c r="E115" s="674">
        <f>all!L116</f>
        <v>5408</v>
      </c>
      <c r="F115" s="683">
        <f>all!M116</f>
        <v>0.004437869822</v>
      </c>
      <c r="G115" s="674">
        <f t="shared" si="2"/>
        <v>4202</v>
      </c>
      <c r="H115" s="146"/>
      <c r="I115" s="680">
        <f t="shared" si="3"/>
        <v>44.37869822</v>
      </c>
      <c r="J115" s="680">
        <f t="shared" si="4"/>
        <v>30246.03393</v>
      </c>
      <c r="K115" s="680"/>
      <c r="L115" s="146"/>
      <c r="M115" s="146"/>
      <c r="N115" s="146"/>
      <c r="O115" s="146"/>
    </row>
    <row r="116" ht="15.75" customHeight="1">
      <c r="A116" s="658">
        <f>all!A117</f>
        <v>44001</v>
      </c>
      <c r="B116" s="335">
        <f>all!B117</f>
        <v>3251</v>
      </c>
      <c r="C116" s="327">
        <f>all!C117</f>
        <v>10</v>
      </c>
      <c r="D116" s="678">
        <f t="shared" si="1"/>
        <v>18.57142857</v>
      </c>
      <c r="E116" s="674">
        <f>all!L117</f>
        <v>4373</v>
      </c>
      <c r="F116" s="683">
        <f>all!M117</f>
        <v>0.002286759662</v>
      </c>
      <c r="G116" s="674">
        <f t="shared" si="2"/>
        <v>4406.285714</v>
      </c>
      <c r="H116" s="146"/>
      <c r="I116" s="680">
        <f t="shared" si="3"/>
        <v>22.86759662</v>
      </c>
      <c r="J116" s="680">
        <f t="shared" si="4"/>
        <v>30268.90153</v>
      </c>
      <c r="K116" s="680"/>
      <c r="L116" s="146"/>
      <c r="M116" s="146"/>
      <c r="N116" s="146"/>
      <c r="O116" s="146"/>
    </row>
    <row r="117" ht="15.75" customHeight="1">
      <c r="A117" s="658">
        <f>all!A118</f>
        <v>44002</v>
      </c>
      <c r="B117" s="335">
        <f>all!B118</f>
        <v>3270</v>
      </c>
      <c r="C117" s="327">
        <f>all!C118</f>
        <v>19</v>
      </c>
      <c r="D117" s="678">
        <f t="shared" si="1"/>
        <v>20.71428571</v>
      </c>
      <c r="E117" s="674">
        <f>all!L118</f>
        <v>4184</v>
      </c>
      <c r="F117" s="683">
        <f>all!M118</f>
        <v>0.004541108987</v>
      </c>
      <c r="G117" s="674">
        <f t="shared" si="2"/>
        <v>4491.857143</v>
      </c>
      <c r="H117" s="146"/>
      <c r="I117" s="680">
        <f t="shared" si="3"/>
        <v>45.41108987</v>
      </c>
      <c r="J117" s="680">
        <f t="shared" si="4"/>
        <v>30314.31262</v>
      </c>
      <c r="K117" s="680"/>
      <c r="L117" s="146"/>
      <c r="M117" s="146"/>
      <c r="N117" s="146"/>
      <c r="O117" s="146"/>
    </row>
    <row r="118" ht="15.75" customHeight="1">
      <c r="A118" s="658">
        <f>all!A119</f>
        <v>44003</v>
      </c>
      <c r="B118" s="335">
        <f>all!B119</f>
        <v>3280</v>
      </c>
      <c r="C118" s="327">
        <f>all!C119</f>
        <v>10</v>
      </c>
      <c r="D118" s="678">
        <f t="shared" si="1"/>
        <v>20.85714286</v>
      </c>
      <c r="E118" s="674">
        <f>all!L119</f>
        <v>4251</v>
      </c>
      <c r="F118" s="683">
        <f>all!M119</f>
        <v>0.002352387673</v>
      </c>
      <c r="G118" s="674">
        <f t="shared" si="2"/>
        <v>4603.285714</v>
      </c>
      <c r="H118" s="146"/>
      <c r="I118" s="680">
        <f t="shared" si="3"/>
        <v>23.52387673</v>
      </c>
      <c r="J118" s="680">
        <f t="shared" si="4"/>
        <v>30337.8365</v>
      </c>
      <c r="K118" s="680"/>
      <c r="L118" s="146"/>
      <c r="M118" s="146"/>
      <c r="N118" s="146"/>
      <c r="O118" s="146"/>
    </row>
    <row r="119" ht="15.75" customHeight="1">
      <c r="A119" s="658">
        <f>all!A120</f>
        <v>44004</v>
      </c>
      <c r="B119" s="335">
        <f>all!B120</f>
        <v>3301</v>
      </c>
      <c r="C119" s="327">
        <f>all!C120</f>
        <v>21</v>
      </c>
      <c r="D119" s="678">
        <f t="shared" si="1"/>
        <v>22</v>
      </c>
      <c r="E119" s="674">
        <f>all!L120</f>
        <v>2843</v>
      </c>
      <c r="F119" s="683">
        <f>all!M120</f>
        <v>0.007386563489</v>
      </c>
      <c r="G119" s="674">
        <f t="shared" si="2"/>
        <v>4447.857143</v>
      </c>
      <c r="H119" s="146"/>
      <c r="I119" s="680">
        <f t="shared" si="3"/>
        <v>73.86563489</v>
      </c>
      <c r="J119" s="680">
        <f t="shared" si="4"/>
        <v>30411.70213</v>
      </c>
      <c r="K119" s="680"/>
      <c r="L119" s="146"/>
      <c r="M119" s="146"/>
      <c r="N119" s="146"/>
      <c r="O119" s="146"/>
    </row>
    <row r="120" ht="15.75" customHeight="1">
      <c r="A120" s="658">
        <f>all!A121</f>
        <v>44005</v>
      </c>
      <c r="B120" s="335">
        <f>all!B121</f>
        <v>3316</v>
      </c>
      <c r="C120" s="327">
        <f>all!C121</f>
        <v>16</v>
      </c>
      <c r="D120" s="678">
        <f t="shared" si="1"/>
        <v>22.14285714</v>
      </c>
      <c r="E120" s="674">
        <f>all!L121</f>
        <v>5198</v>
      </c>
      <c r="F120" s="683">
        <f>all!M121</f>
        <v>0.003078106964</v>
      </c>
      <c r="G120" s="674">
        <f t="shared" si="2"/>
        <v>4493</v>
      </c>
      <c r="H120" s="146"/>
      <c r="I120" s="680">
        <f t="shared" si="3"/>
        <v>30.78106964</v>
      </c>
      <c r="J120" s="680">
        <f t="shared" si="4"/>
        <v>30442.4832</v>
      </c>
      <c r="K120" s="680"/>
      <c r="L120" s="146"/>
      <c r="M120" s="146"/>
      <c r="N120" s="146"/>
      <c r="O120" s="146"/>
    </row>
    <row r="121" ht="15.75" customHeight="1">
      <c r="A121" s="658">
        <f>all!A122</f>
        <v>44006</v>
      </c>
      <c r="B121" s="335">
        <f>all!B122</f>
        <v>3324</v>
      </c>
      <c r="C121" s="327">
        <f>all!C122</f>
        <v>8</v>
      </c>
      <c r="D121" s="678">
        <f t="shared" si="1"/>
        <v>15.42857143</v>
      </c>
      <c r="E121" s="674">
        <f>all!L122</f>
        <v>4452</v>
      </c>
      <c r="F121" s="683">
        <f>all!M122</f>
        <v>0.001796945193</v>
      </c>
      <c r="G121" s="674">
        <f t="shared" si="2"/>
        <v>4387</v>
      </c>
      <c r="H121" s="146"/>
      <c r="I121" s="680">
        <f t="shared" si="3"/>
        <v>17.96945193</v>
      </c>
      <c r="J121" s="680">
        <f t="shared" si="4"/>
        <v>30460.45265</v>
      </c>
      <c r="K121" s="680"/>
      <c r="L121" s="146"/>
      <c r="M121" s="146"/>
      <c r="N121" s="146"/>
      <c r="O121" s="146"/>
    </row>
    <row r="122" ht="15.75" customHeight="1">
      <c r="A122" s="658">
        <f>all!A123</f>
        <v>44007</v>
      </c>
      <c r="B122" s="335">
        <f>all!B123</f>
        <v>3335</v>
      </c>
      <c r="C122" s="327">
        <f>all!C123</f>
        <v>13</v>
      </c>
      <c r="D122" s="678">
        <f t="shared" si="1"/>
        <v>13.85714286</v>
      </c>
      <c r="E122" s="674">
        <f>E121</f>
        <v>4452</v>
      </c>
      <c r="F122" s="683">
        <f>all!M123</f>
        <v>0.0018</v>
      </c>
      <c r="G122" s="674">
        <f t="shared" si="2"/>
        <v>4250.428571</v>
      </c>
      <c r="H122" s="146"/>
      <c r="I122" s="680">
        <f t="shared" si="3"/>
        <v>18</v>
      </c>
      <c r="J122" s="680">
        <f t="shared" si="4"/>
        <v>30478.45265</v>
      </c>
      <c r="K122" s="680"/>
      <c r="L122" s="146"/>
      <c r="M122" s="146"/>
      <c r="N122" s="146"/>
      <c r="O122" s="146"/>
    </row>
    <row r="123" ht="15.75" customHeight="1">
      <c r="A123" s="658">
        <f>all!A124</f>
        <v>44008</v>
      </c>
      <c r="B123" s="335">
        <f>all!B124</f>
        <v>3357</v>
      </c>
      <c r="C123" s="327">
        <f>all!C124</f>
        <v>22</v>
      </c>
      <c r="D123" s="678">
        <f t="shared" si="1"/>
        <v>15.57142857</v>
      </c>
      <c r="E123" s="674">
        <f>all!L124</f>
        <v>4011</v>
      </c>
      <c r="F123" s="683">
        <f>all!M124</f>
        <v>0.00548491648</v>
      </c>
      <c r="G123" s="674">
        <f t="shared" si="2"/>
        <v>4198.714286</v>
      </c>
      <c r="H123" s="146"/>
      <c r="I123" s="680">
        <f t="shared" si="3"/>
        <v>54.8491648</v>
      </c>
      <c r="J123" s="680">
        <f t="shared" si="4"/>
        <v>30533.30182</v>
      </c>
      <c r="K123" s="680"/>
      <c r="L123" s="146"/>
      <c r="M123" s="146"/>
      <c r="N123" s="146"/>
      <c r="O123" s="146"/>
    </row>
    <row r="124" ht="15.75" customHeight="1">
      <c r="A124" s="658">
        <f>all!A125</f>
        <v>44009</v>
      </c>
      <c r="B124" s="335">
        <f>all!B125</f>
        <v>3380</v>
      </c>
      <c r="C124" s="327">
        <f>all!C125</f>
        <v>23</v>
      </c>
      <c r="D124" s="678">
        <f t="shared" si="1"/>
        <v>16.14285714</v>
      </c>
      <c r="E124" s="674">
        <f>all!L125</f>
        <v>5293</v>
      </c>
      <c r="F124" s="683">
        <f>all!M125</f>
        <v>0.004345361799</v>
      </c>
      <c r="G124" s="674">
        <f t="shared" si="2"/>
        <v>4357.142857</v>
      </c>
      <c r="H124" s="146"/>
      <c r="I124" s="680">
        <f t="shared" si="3"/>
        <v>43.45361799</v>
      </c>
      <c r="J124" s="680">
        <f t="shared" si="4"/>
        <v>30576.75544</v>
      </c>
      <c r="K124" s="680"/>
      <c r="L124" s="146"/>
      <c r="M124" s="146"/>
      <c r="N124" s="146"/>
      <c r="O124" s="146"/>
    </row>
    <row r="125" ht="15.75" customHeight="1">
      <c r="A125" s="658">
        <f>all!A126</f>
        <v>44010</v>
      </c>
      <c r="B125" s="335">
        <f>all!B126</f>
        <v>3390</v>
      </c>
      <c r="C125" s="327">
        <f>all!C126</f>
        <v>10</v>
      </c>
      <c r="D125" s="678">
        <f t="shared" si="1"/>
        <v>16.14285714</v>
      </c>
      <c r="E125" s="674">
        <f>all!L126</f>
        <v>3993</v>
      </c>
      <c r="F125" s="683">
        <f>all!M126</f>
        <v>0.00250438267</v>
      </c>
      <c r="G125" s="674">
        <f t="shared" si="2"/>
        <v>4320.285714</v>
      </c>
      <c r="H125" s="146"/>
      <c r="I125" s="680">
        <f t="shared" si="3"/>
        <v>25.0438267</v>
      </c>
      <c r="J125" s="680">
        <f t="shared" si="4"/>
        <v>30601.79926</v>
      </c>
      <c r="K125" s="680"/>
      <c r="L125" s="146"/>
      <c r="M125" s="146"/>
      <c r="N125" s="146"/>
      <c r="O125" s="146"/>
    </row>
    <row r="126" ht="15.75" customHeight="1">
      <c r="A126" s="658">
        <f>all!A127</f>
        <v>44011</v>
      </c>
      <c r="B126" s="335">
        <f>all!B127</f>
        <v>3404</v>
      </c>
      <c r="C126" s="327">
        <f>all!C127</f>
        <v>15</v>
      </c>
      <c r="D126" s="678">
        <f t="shared" si="1"/>
        <v>15.28571429</v>
      </c>
      <c r="E126" s="674">
        <f>all!L127</f>
        <v>3255</v>
      </c>
      <c r="F126" s="683">
        <f>all!M127</f>
        <v>0.004608294931</v>
      </c>
      <c r="G126" s="674">
        <f t="shared" si="2"/>
        <v>4379.142857</v>
      </c>
      <c r="H126" s="146"/>
      <c r="I126" s="680">
        <f t="shared" si="3"/>
        <v>46.08294931</v>
      </c>
      <c r="J126" s="680">
        <f t="shared" si="4"/>
        <v>30647.88221</v>
      </c>
      <c r="K126" s="680"/>
      <c r="L126" s="146"/>
      <c r="M126" s="146"/>
      <c r="N126" s="146"/>
      <c r="O126" s="146"/>
    </row>
    <row r="127" ht="15.75" customHeight="1">
      <c r="A127" s="658">
        <f>all!A128</f>
        <v>44012</v>
      </c>
      <c r="B127" s="335">
        <f>all!B128</f>
        <v>3423</v>
      </c>
      <c r="C127" s="327">
        <f>all!C128</f>
        <v>20</v>
      </c>
      <c r="D127" s="678">
        <f t="shared" si="1"/>
        <v>15.85714286</v>
      </c>
      <c r="E127" s="674">
        <f>all!L128</f>
        <v>4383</v>
      </c>
      <c r="F127" s="683">
        <f>all!M128</f>
        <v>0.004563084645</v>
      </c>
      <c r="G127" s="674">
        <f t="shared" si="2"/>
        <v>4262.714286</v>
      </c>
      <c r="H127" s="146"/>
      <c r="I127" s="680">
        <f t="shared" si="3"/>
        <v>45.63084645</v>
      </c>
      <c r="J127" s="680">
        <f t="shared" si="4"/>
        <v>30693.51306</v>
      </c>
      <c r="K127" s="680"/>
      <c r="L127" s="146"/>
      <c r="M127" s="146"/>
      <c r="N127" s="146"/>
      <c r="O127" s="146"/>
    </row>
    <row r="128" ht="15.75" customHeight="1">
      <c r="A128" s="658">
        <f>all!A129</f>
        <v>44013</v>
      </c>
      <c r="B128" s="335">
        <f>all!B129</f>
        <v>3446</v>
      </c>
      <c r="C128" s="327">
        <f>all!C129</f>
        <v>23</v>
      </c>
      <c r="D128" s="678">
        <f t="shared" si="1"/>
        <v>18</v>
      </c>
      <c r="E128" s="674">
        <f>all!L129</f>
        <v>3207</v>
      </c>
      <c r="F128" s="683">
        <f>all!M129</f>
        <v>0.007171811662</v>
      </c>
      <c r="G128" s="674">
        <f t="shared" si="2"/>
        <v>4084.857143</v>
      </c>
      <c r="H128" s="146"/>
      <c r="I128" s="680">
        <f t="shared" si="3"/>
        <v>71.71811662</v>
      </c>
      <c r="J128" s="680">
        <f t="shared" si="4"/>
        <v>30765.23117</v>
      </c>
      <c r="K128" s="680"/>
      <c r="L128" s="146"/>
      <c r="M128" s="146"/>
      <c r="N128" s="146"/>
      <c r="O128" s="146"/>
    </row>
    <row r="129" ht="15.75" customHeight="1">
      <c r="A129" s="658">
        <f>all!A130</f>
        <v>44014</v>
      </c>
      <c r="B129" s="335">
        <f>all!B130</f>
        <v>3472</v>
      </c>
      <c r="C129" s="327">
        <f>all!C130</f>
        <v>28</v>
      </c>
      <c r="D129" s="678">
        <f t="shared" si="1"/>
        <v>20.14285714</v>
      </c>
      <c r="E129" s="674">
        <f>all!L130</f>
        <v>4445</v>
      </c>
      <c r="F129" s="683">
        <f>all!M130</f>
        <v>0.006299212598</v>
      </c>
      <c r="G129" s="674">
        <f t="shared" si="2"/>
        <v>4083.857143</v>
      </c>
      <c r="H129" s="146"/>
      <c r="I129" s="680">
        <f t="shared" si="3"/>
        <v>62.99212598</v>
      </c>
      <c r="J129" s="680">
        <f t="shared" si="4"/>
        <v>30828.2233</v>
      </c>
      <c r="K129" s="680"/>
      <c r="L129" s="146"/>
      <c r="M129" s="146"/>
      <c r="N129" s="146"/>
      <c r="O129" s="146"/>
    </row>
    <row r="130" ht="15.75" customHeight="1">
      <c r="A130" s="658">
        <f>all!A131</f>
        <v>44015</v>
      </c>
      <c r="B130" s="335">
        <f>all!B131</f>
        <v>3500</v>
      </c>
      <c r="C130" s="327">
        <f>all!C131</f>
        <v>28</v>
      </c>
      <c r="D130" s="678">
        <f t="shared" si="1"/>
        <v>21</v>
      </c>
      <c r="E130" s="674">
        <f>all!L131</f>
        <v>5024</v>
      </c>
      <c r="F130" s="683">
        <f>all!M131</f>
        <v>0.005573248408</v>
      </c>
      <c r="G130" s="674">
        <f t="shared" si="2"/>
        <v>4228.571429</v>
      </c>
      <c r="H130" s="146"/>
      <c r="I130" s="680">
        <f t="shared" si="3"/>
        <v>55.73248408</v>
      </c>
      <c r="J130" s="680">
        <f t="shared" si="4"/>
        <v>30883.95578</v>
      </c>
      <c r="K130" s="680"/>
      <c r="L130" s="146"/>
      <c r="M130" s="146"/>
      <c r="N130" s="146"/>
      <c r="O130" s="146"/>
    </row>
    <row r="131" ht="15.75" customHeight="1">
      <c r="A131" s="658">
        <f>all!A132</f>
        <v>44016</v>
      </c>
      <c r="B131" s="335">
        <f>all!B132</f>
        <v>3525</v>
      </c>
      <c r="C131" s="327">
        <f>all!C132</f>
        <v>25</v>
      </c>
      <c r="D131" s="678">
        <f t="shared" si="1"/>
        <v>21.28571429</v>
      </c>
      <c r="E131" s="674">
        <f>all!L132</f>
        <v>6252</v>
      </c>
      <c r="F131" s="683">
        <f>all!M132</f>
        <v>0.003998720409</v>
      </c>
      <c r="G131" s="674">
        <f t="shared" si="2"/>
        <v>4365.571429</v>
      </c>
      <c r="H131" s="146"/>
      <c r="I131" s="680">
        <f t="shared" si="3"/>
        <v>39.98720409</v>
      </c>
      <c r="J131" s="680">
        <f t="shared" si="4"/>
        <v>30923.94299</v>
      </c>
      <c r="K131" s="680"/>
      <c r="L131" s="146"/>
      <c r="M131" s="146"/>
      <c r="N131" s="146"/>
      <c r="O131" s="146"/>
    </row>
    <row r="132" ht="15.75" customHeight="1">
      <c r="A132" s="658">
        <f>all!A133</f>
        <v>44017</v>
      </c>
      <c r="B132" s="335">
        <f>all!B133</f>
        <v>3533</v>
      </c>
      <c r="C132" s="327">
        <f>all!C133</f>
        <v>9</v>
      </c>
      <c r="D132" s="678">
        <f t="shared" si="1"/>
        <v>21.14285714</v>
      </c>
      <c r="E132" s="674">
        <f>all!L133</f>
        <v>5451</v>
      </c>
      <c r="F132" s="683">
        <f>all!M133</f>
        <v>0.001651073198</v>
      </c>
      <c r="G132" s="674">
        <f t="shared" si="2"/>
        <v>4573.857143</v>
      </c>
      <c r="H132" s="146"/>
      <c r="I132" s="680">
        <f t="shared" si="3"/>
        <v>16.51073198</v>
      </c>
      <c r="J132" s="680">
        <f t="shared" si="4"/>
        <v>30940.45372</v>
      </c>
      <c r="K132" s="680"/>
      <c r="L132" s="146"/>
      <c r="M132" s="146"/>
      <c r="N132" s="146"/>
      <c r="O132" s="146"/>
    </row>
    <row r="133" ht="15.75" customHeight="1">
      <c r="A133" s="658">
        <f>all!A134</f>
        <v>44018</v>
      </c>
      <c r="B133" s="335">
        <f>all!B134</f>
        <v>3576</v>
      </c>
      <c r="C133" s="327">
        <f>all!C134</f>
        <v>43</v>
      </c>
      <c r="D133" s="678">
        <f t="shared" si="1"/>
        <v>25.14285714</v>
      </c>
      <c r="E133" s="674">
        <f>all!L134</f>
        <v>3174</v>
      </c>
      <c r="F133" s="683">
        <f>all!M134</f>
        <v>0.01354757404</v>
      </c>
      <c r="G133" s="674">
        <f t="shared" si="2"/>
        <v>4562.285714</v>
      </c>
      <c r="H133" s="146"/>
      <c r="I133" s="680">
        <f t="shared" si="3"/>
        <v>135.4757404</v>
      </c>
      <c r="J133" s="680">
        <f t="shared" si="4"/>
        <v>31075.92946</v>
      </c>
      <c r="K133" s="680"/>
      <c r="L133" s="146"/>
      <c r="M133" s="146"/>
      <c r="N133" s="146"/>
      <c r="O133" s="146"/>
    </row>
    <row r="134" ht="15.75" customHeight="1">
      <c r="A134" s="658">
        <f>all!A135</f>
        <v>44019</v>
      </c>
      <c r="B134" s="335">
        <f>all!B135</f>
        <v>3603</v>
      </c>
      <c r="C134" s="327">
        <f>all!C135</f>
        <v>27</v>
      </c>
      <c r="D134" s="678">
        <f t="shared" si="1"/>
        <v>26.14285714</v>
      </c>
      <c r="E134" s="674">
        <f>all!L135</f>
        <v>8756</v>
      </c>
      <c r="F134" s="683">
        <f>all!M135</f>
        <v>0.003083599817</v>
      </c>
      <c r="G134" s="674">
        <f t="shared" si="2"/>
        <v>5187</v>
      </c>
      <c r="H134" s="146"/>
      <c r="I134" s="680">
        <f t="shared" si="3"/>
        <v>30.83599817</v>
      </c>
      <c r="J134" s="680">
        <f t="shared" si="4"/>
        <v>31106.76546</v>
      </c>
      <c r="K134" s="680"/>
      <c r="L134" s="146"/>
      <c r="M134" s="146"/>
      <c r="N134" s="146"/>
      <c r="O134" s="146"/>
    </row>
    <row r="135" ht="15.75" customHeight="1">
      <c r="A135" s="658">
        <f>all!A136</f>
        <v>44020</v>
      </c>
      <c r="B135" s="335">
        <f>all!B136</f>
        <v>3636</v>
      </c>
      <c r="C135" s="327">
        <f>all!C136</f>
        <v>33</v>
      </c>
      <c r="D135" s="678">
        <f t="shared" si="1"/>
        <v>27.57142857</v>
      </c>
      <c r="E135" s="674">
        <f>all!L136</f>
        <v>6106</v>
      </c>
      <c r="F135" s="683">
        <f>all!M136</f>
        <v>0.005404520144</v>
      </c>
      <c r="G135" s="674">
        <f t="shared" si="2"/>
        <v>5601.142857</v>
      </c>
      <c r="H135" s="146"/>
      <c r="I135" s="680">
        <f t="shared" si="3"/>
        <v>54.04520144</v>
      </c>
      <c r="J135" s="680">
        <f t="shared" si="4"/>
        <v>31160.81066</v>
      </c>
      <c r="K135" s="680"/>
      <c r="L135" s="146"/>
      <c r="M135" s="146"/>
      <c r="N135" s="146"/>
      <c r="O135" s="146"/>
    </row>
    <row r="136" ht="15.75" customHeight="1">
      <c r="A136" s="658">
        <f>all!A137</f>
        <v>44021</v>
      </c>
      <c r="B136" s="335">
        <f>all!B137</f>
        <v>3686</v>
      </c>
      <c r="C136" s="327">
        <f>all!C137</f>
        <v>50</v>
      </c>
      <c r="D136" s="678">
        <f t="shared" si="1"/>
        <v>30.71428571</v>
      </c>
      <c r="E136" s="674">
        <f>all!L137</f>
        <v>3535</v>
      </c>
      <c r="F136" s="683">
        <f>all!M137</f>
        <v>0.01414427157</v>
      </c>
      <c r="G136" s="674">
        <f t="shared" si="2"/>
        <v>5471.142857</v>
      </c>
      <c r="H136" s="146"/>
      <c r="I136" s="680">
        <f t="shared" si="3"/>
        <v>141.4427157</v>
      </c>
      <c r="J136" s="680">
        <f t="shared" si="4"/>
        <v>31302.25338</v>
      </c>
      <c r="K136" s="680"/>
      <c r="L136" s="146"/>
      <c r="M136" s="146"/>
      <c r="N136" s="146"/>
      <c r="O136" s="146"/>
    </row>
    <row r="137" ht="15.75" customHeight="1">
      <c r="A137" s="658">
        <f>all!A138</f>
        <v>44022</v>
      </c>
      <c r="B137" s="335">
        <f>all!B138</f>
        <v>3746</v>
      </c>
      <c r="C137" s="327">
        <f>all!C138</f>
        <v>60</v>
      </c>
      <c r="D137" s="678">
        <f t="shared" si="1"/>
        <v>35.28571429</v>
      </c>
      <c r="E137" s="674">
        <f>all!L138</f>
        <v>4687</v>
      </c>
      <c r="F137" s="683">
        <f>all!M138</f>
        <v>0.01280136548</v>
      </c>
      <c r="G137" s="674">
        <f t="shared" si="2"/>
        <v>5423</v>
      </c>
      <c r="H137" s="146"/>
      <c r="I137" s="680">
        <f t="shared" si="3"/>
        <v>128.0136548</v>
      </c>
      <c r="J137" s="680">
        <f t="shared" si="4"/>
        <v>31430.26703</v>
      </c>
      <c r="K137" s="680"/>
      <c r="L137" s="146"/>
      <c r="M137" s="146"/>
      <c r="N137" s="146"/>
      <c r="O137" s="146"/>
    </row>
    <row r="138" ht="15.75" customHeight="1">
      <c r="A138" s="658">
        <f>all!A139</f>
        <v>44023</v>
      </c>
      <c r="B138" s="335">
        <f>all!B139</f>
        <v>3786</v>
      </c>
      <c r="C138" s="327">
        <f>all!C139</f>
        <v>41</v>
      </c>
      <c r="D138" s="678">
        <f t="shared" si="1"/>
        <v>37.57142857</v>
      </c>
      <c r="E138" s="674">
        <f>all!L139</f>
        <v>7755</v>
      </c>
      <c r="F138" s="683">
        <f>all!M139</f>
        <v>0.00528691167</v>
      </c>
      <c r="G138" s="674">
        <f t="shared" si="2"/>
        <v>5637.714286</v>
      </c>
      <c r="H138" s="146"/>
      <c r="I138" s="680">
        <f t="shared" si="3"/>
        <v>52.8691167</v>
      </c>
      <c r="J138" s="680">
        <f t="shared" si="4"/>
        <v>31483.13615</v>
      </c>
      <c r="K138" s="680"/>
      <c r="L138" s="146"/>
      <c r="M138" s="146"/>
      <c r="N138" s="146"/>
      <c r="O138" s="146"/>
    </row>
    <row r="139" ht="15.75" customHeight="1">
      <c r="A139" s="658">
        <f>all!A140</f>
        <v>44024</v>
      </c>
      <c r="B139" s="335">
        <f>all!B140</f>
        <v>3817</v>
      </c>
      <c r="C139" s="327">
        <f>all!C140</f>
        <v>31</v>
      </c>
      <c r="D139" s="678">
        <f t="shared" si="1"/>
        <v>40.71428571</v>
      </c>
      <c r="E139" s="674">
        <f>all!L140</f>
        <v>2765</v>
      </c>
      <c r="F139" s="683">
        <f>all!M140</f>
        <v>0.01121157324</v>
      </c>
      <c r="G139" s="674">
        <f t="shared" si="2"/>
        <v>5254</v>
      </c>
      <c r="H139" s="146"/>
      <c r="I139" s="680">
        <f t="shared" si="3"/>
        <v>112.1157324</v>
      </c>
      <c r="J139" s="680">
        <f t="shared" si="4"/>
        <v>31595.25188</v>
      </c>
      <c r="K139" s="680"/>
      <c r="L139" s="146"/>
      <c r="M139" s="146"/>
      <c r="N139" s="146"/>
      <c r="O139" s="146"/>
    </row>
    <row r="140" ht="15.75" customHeight="1">
      <c r="A140" s="658">
        <f>all!A141</f>
        <v>44025</v>
      </c>
      <c r="B140" s="335">
        <f>all!B141</f>
        <v>3840</v>
      </c>
      <c r="C140" s="327">
        <f>all!C141</f>
        <v>24</v>
      </c>
      <c r="D140" s="678">
        <f t="shared" si="1"/>
        <v>38</v>
      </c>
      <c r="E140" s="674">
        <f>all!L141</f>
        <v>8820</v>
      </c>
      <c r="F140" s="683">
        <f>all!M141</f>
        <v>0.002721088435</v>
      </c>
      <c r="G140" s="674">
        <f t="shared" si="2"/>
        <v>6060.571429</v>
      </c>
      <c r="H140" s="146"/>
      <c r="I140" s="680">
        <f t="shared" si="3"/>
        <v>27.21088435</v>
      </c>
      <c r="J140" s="680">
        <f t="shared" si="4"/>
        <v>31622.46276</v>
      </c>
      <c r="K140" s="680"/>
      <c r="L140" s="146"/>
      <c r="M140" s="146"/>
      <c r="N140" s="146"/>
      <c r="O140" s="146"/>
    </row>
    <row r="141" ht="15.75" customHeight="1">
      <c r="A141" s="658">
        <f>all!A142</f>
        <v>44026</v>
      </c>
      <c r="B141" s="335">
        <f>all!B142</f>
        <v>3897</v>
      </c>
      <c r="C141" s="327">
        <f>all!C142</f>
        <v>58</v>
      </c>
      <c r="D141" s="678">
        <f t="shared" si="1"/>
        <v>42.42857143</v>
      </c>
      <c r="E141" s="674">
        <f>all!L142</f>
        <v>3555</v>
      </c>
      <c r="F141" s="683">
        <f>all!M142</f>
        <v>0.01631504923</v>
      </c>
      <c r="G141" s="674">
        <f t="shared" si="2"/>
        <v>5317.571429</v>
      </c>
      <c r="H141" s="146"/>
      <c r="I141" s="680">
        <f t="shared" si="3"/>
        <v>163.1504923</v>
      </c>
      <c r="J141" s="680">
        <f t="shared" si="4"/>
        <v>31785.61326</v>
      </c>
      <c r="K141" s="680"/>
      <c r="L141" s="146"/>
      <c r="M141" s="146"/>
      <c r="N141" s="146"/>
      <c r="O141" s="146"/>
    </row>
    <row r="142" ht="15.75" customHeight="1">
      <c r="A142" s="658">
        <f>all!A143</f>
        <v>44027</v>
      </c>
      <c r="B142" s="335">
        <f>all!B143</f>
        <v>3924</v>
      </c>
      <c r="C142" s="327">
        <f>all!C143</f>
        <v>27</v>
      </c>
      <c r="D142" s="678">
        <f t="shared" si="1"/>
        <v>41.57142857</v>
      </c>
      <c r="E142" s="674">
        <f>all!L143</f>
        <v>5466</v>
      </c>
      <c r="F142" s="683">
        <f>all!M143</f>
        <v>0.004939626784</v>
      </c>
      <c r="G142" s="674">
        <f t="shared" si="2"/>
        <v>5226.142857</v>
      </c>
      <c r="H142" s="146"/>
      <c r="I142" s="680">
        <f t="shared" si="3"/>
        <v>49.39626784</v>
      </c>
      <c r="J142" s="680">
        <f t="shared" si="4"/>
        <v>31835.00952</v>
      </c>
      <c r="K142" s="680"/>
      <c r="L142" s="146"/>
      <c r="M142" s="146"/>
      <c r="N142" s="146"/>
      <c r="O142" s="146"/>
    </row>
    <row r="143" ht="15.75" customHeight="1">
      <c r="A143" s="658">
        <f>all!A144</f>
        <v>44028</v>
      </c>
      <c r="B143" s="335">
        <f>all!B144</f>
        <v>3953</v>
      </c>
      <c r="C143" s="327">
        <f>all!C144</f>
        <v>35</v>
      </c>
      <c r="D143" s="678">
        <f t="shared" si="1"/>
        <v>39.42857143</v>
      </c>
      <c r="E143" s="674">
        <f>all!L144</f>
        <v>6574</v>
      </c>
      <c r="F143" s="683">
        <f>all!M144</f>
        <v>0.005324003651</v>
      </c>
      <c r="G143" s="674">
        <f t="shared" si="2"/>
        <v>5660.285714</v>
      </c>
      <c r="H143" s="146"/>
      <c r="I143" s="680">
        <f t="shared" si="3"/>
        <v>53.24003651</v>
      </c>
      <c r="J143" s="680">
        <f t="shared" si="4"/>
        <v>31888.24956</v>
      </c>
      <c r="K143" s="680"/>
      <c r="L143" s="146"/>
      <c r="M143" s="146"/>
      <c r="N143" s="146"/>
      <c r="O143" s="146"/>
    </row>
    <row r="144" ht="15.75" customHeight="1">
      <c r="A144" s="658">
        <f>all!A145</f>
        <v>44029</v>
      </c>
      <c r="B144" s="335">
        <f>all!B145</f>
        <v>3978</v>
      </c>
      <c r="C144" s="327">
        <f>all!C145</f>
        <v>28</v>
      </c>
      <c r="D144" s="678">
        <f t="shared" si="1"/>
        <v>34.85714286</v>
      </c>
      <c r="E144" s="674">
        <f>all!L145</f>
        <v>4325</v>
      </c>
      <c r="F144" s="683">
        <f>all!M145</f>
        <v>0.006473988439</v>
      </c>
      <c r="G144" s="674">
        <f t="shared" si="2"/>
        <v>5608.571429</v>
      </c>
      <c r="H144" s="146"/>
      <c r="I144" s="680">
        <f t="shared" si="3"/>
        <v>64.73988439</v>
      </c>
      <c r="J144" s="680">
        <f t="shared" si="4"/>
        <v>31952.98945</v>
      </c>
      <c r="K144" s="680"/>
      <c r="L144" s="146"/>
      <c r="M144" s="146"/>
      <c r="N144" s="146"/>
      <c r="O144" s="146"/>
    </row>
    <row r="145" ht="15.75" customHeight="1">
      <c r="A145" s="658">
        <f>all!A146</f>
        <v>44030</v>
      </c>
      <c r="B145" s="335">
        <f>all!B146</f>
        <v>3997</v>
      </c>
      <c r="C145" s="327">
        <f>all!C146</f>
        <v>19</v>
      </c>
      <c r="D145" s="678">
        <f t="shared" si="1"/>
        <v>31.71428571</v>
      </c>
      <c r="E145" s="674">
        <f>all!L146</f>
        <v>3368</v>
      </c>
      <c r="F145" s="683">
        <f>all!M146</f>
        <v>0.005641330166</v>
      </c>
      <c r="G145" s="674">
        <f t="shared" si="2"/>
        <v>4981.857143</v>
      </c>
      <c r="H145" s="146"/>
      <c r="I145" s="680">
        <f t="shared" si="3"/>
        <v>56.41330166</v>
      </c>
      <c r="J145" s="680">
        <f t="shared" si="4"/>
        <v>32009.40275</v>
      </c>
      <c r="K145" s="680"/>
      <c r="L145" s="146"/>
      <c r="M145" s="146"/>
      <c r="N145" s="146"/>
      <c r="O145" s="146"/>
    </row>
    <row r="146" ht="15.75" customHeight="1">
      <c r="A146" s="658">
        <f>all!A147</f>
        <v>44031</v>
      </c>
      <c r="B146" s="335">
        <f>all!B147</f>
        <v>4021</v>
      </c>
      <c r="C146" s="327">
        <f>all!C147</f>
        <v>25</v>
      </c>
      <c r="D146" s="678">
        <f t="shared" si="1"/>
        <v>30.85714286</v>
      </c>
      <c r="E146" s="674">
        <f>all!L147</f>
        <v>4726</v>
      </c>
      <c r="F146" s="683">
        <f>all!M147</f>
        <v>0.005289885738</v>
      </c>
      <c r="G146" s="674">
        <f t="shared" si="2"/>
        <v>5262</v>
      </c>
      <c r="H146" s="146"/>
      <c r="I146" s="680">
        <f t="shared" si="3"/>
        <v>52.89885738</v>
      </c>
      <c r="J146" s="680">
        <f t="shared" si="4"/>
        <v>32062.3016</v>
      </c>
      <c r="K146" s="680"/>
      <c r="L146" s="146"/>
      <c r="M146" s="146"/>
      <c r="N146" s="146"/>
      <c r="O146" s="146"/>
    </row>
    <row r="147" ht="15.75" customHeight="1">
      <c r="A147" s="658">
        <f>all!A148</f>
        <v>44032</v>
      </c>
      <c r="B147" s="335">
        <f>all!B148</f>
        <v>4026</v>
      </c>
      <c r="C147" s="327">
        <f>all!C148</f>
        <v>11</v>
      </c>
      <c r="D147" s="678">
        <f t="shared" si="1"/>
        <v>29</v>
      </c>
      <c r="E147" s="674">
        <f>all!L148</f>
        <v>2994</v>
      </c>
      <c r="F147" s="683">
        <f>all!M148</f>
        <v>0.003674014696</v>
      </c>
      <c r="G147" s="674">
        <f t="shared" si="2"/>
        <v>4429.714286</v>
      </c>
      <c r="H147" s="146"/>
      <c r="I147" s="680">
        <f t="shared" si="3"/>
        <v>36.74014696</v>
      </c>
      <c r="J147" s="680">
        <f t="shared" si="4"/>
        <v>32099.04175</v>
      </c>
      <c r="K147" s="680"/>
      <c r="L147" s="146"/>
      <c r="M147" s="146"/>
      <c r="N147" s="146"/>
      <c r="O147" s="146"/>
    </row>
    <row r="148" ht="15.75" customHeight="1">
      <c r="A148" s="658">
        <f>all!A149</f>
        <v>44033</v>
      </c>
      <c r="B148" s="335">
        <f>all!B149</f>
        <v>4062</v>
      </c>
      <c r="C148" s="327">
        <f>all!C149</f>
        <v>36</v>
      </c>
      <c r="D148" s="678">
        <f t="shared" si="1"/>
        <v>25.85714286</v>
      </c>
      <c r="E148" s="674">
        <f>all!L149</f>
        <v>6146</v>
      </c>
      <c r="F148" s="683">
        <f>all!M149</f>
        <v>0.005857468272</v>
      </c>
      <c r="G148" s="674">
        <f t="shared" si="2"/>
        <v>4799.857143</v>
      </c>
      <c r="H148" s="146"/>
      <c r="I148" s="680">
        <f t="shared" si="3"/>
        <v>58.57468272</v>
      </c>
      <c r="J148" s="680">
        <f t="shared" si="4"/>
        <v>32157.61643</v>
      </c>
      <c r="K148" s="680"/>
      <c r="L148" s="146"/>
      <c r="M148" s="146"/>
      <c r="N148" s="146"/>
      <c r="O148" s="146"/>
    </row>
    <row r="149" ht="15.75" customHeight="1">
      <c r="A149" s="658">
        <f>all!A150</f>
        <v>44034</v>
      </c>
      <c r="B149" s="335">
        <f>all!B150</f>
        <v>4091</v>
      </c>
      <c r="C149" s="327">
        <f>all!C150</f>
        <v>32</v>
      </c>
      <c r="D149" s="678">
        <f t="shared" si="1"/>
        <v>26.57142857</v>
      </c>
      <c r="E149" s="674">
        <f>all!L150</f>
        <v>4769</v>
      </c>
      <c r="F149" s="683">
        <f>all!M150</f>
        <v>0.006710002097</v>
      </c>
      <c r="G149" s="674">
        <f t="shared" si="2"/>
        <v>4700.285714</v>
      </c>
      <c r="H149" s="146"/>
      <c r="I149" s="680">
        <f t="shared" si="3"/>
        <v>67.10002097</v>
      </c>
      <c r="J149" s="680">
        <f t="shared" si="4"/>
        <v>32224.71645</v>
      </c>
      <c r="K149" s="680"/>
      <c r="L149" s="146"/>
      <c r="M149" s="146"/>
      <c r="N149" s="146"/>
      <c r="O149" s="146"/>
    </row>
    <row r="150" ht="15.75" customHeight="1">
      <c r="A150" s="658">
        <f>all!A151</f>
        <v>44035</v>
      </c>
      <c r="B150" s="335">
        <f>all!B151</f>
        <v>4124</v>
      </c>
      <c r="C150" s="327">
        <f>all!C151</f>
        <v>33</v>
      </c>
      <c r="D150" s="678">
        <f t="shared" si="1"/>
        <v>26.28571429</v>
      </c>
      <c r="E150" s="674">
        <f>all!L151</f>
        <v>6189</v>
      </c>
      <c r="F150" s="683">
        <f>all!M151</f>
        <v>0.005332040717</v>
      </c>
      <c r="G150" s="674">
        <f t="shared" si="2"/>
        <v>4645.285714</v>
      </c>
      <c r="H150" s="146"/>
      <c r="I150" s="680">
        <f t="shared" si="3"/>
        <v>53.32040717</v>
      </c>
      <c r="J150" s="680">
        <f t="shared" si="4"/>
        <v>32278.03686</v>
      </c>
      <c r="K150" s="680"/>
      <c r="L150" s="146"/>
      <c r="M150" s="146"/>
      <c r="N150" s="146"/>
      <c r="O150" s="146"/>
    </row>
    <row r="151" ht="15.75" customHeight="1">
      <c r="A151" s="658">
        <f>all!A152</f>
        <v>44036</v>
      </c>
      <c r="B151" s="335">
        <f>all!B152</f>
        <v>4150</v>
      </c>
      <c r="C151" s="327">
        <f>all!C152</f>
        <v>26</v>
      </c>
      <c r="D151" s="678">
        <f t="shared" si="1"/>
        <v>26</v>
      </c>
      <c r="E151" s="674">
        <f>all!L152</f>
        <v>5646</v>
      </c>
      <c r="F151" s="683">
        <f>all!M152</f>
        <v>0.00460503011</v>
      </c>
      <c r="G151" s="674">
        <f t="shared" si="2"/>
        <v>4834</v>
      </c>
      <c r="H151" s="146"/>
      <c r="I151" s="680">
        <f t="shared" si="3"/>
        <v>46.0503011</v>
      </c>
      <c r="J151" s="680">
        <f t="shared" si="4"/>
        <v>32324.08716</v>
      </c>
      <c r="K151" s="680"/>
      <c r="L151" s="146"/>
      <c r="M151" s="146"/>
      <c r="N151" s="146"/>
      <c r="O151" s="146"/>
    </row>
    <row r="152" ht="15.75" customHeight="1">
      <c r="A152" s="658">
        <f>all!A153</f>
        <v>44037</v>
      </c>
      <c r="B152" s="335">
        <f>all!B153</f>
        <v>4180</v>
      </c>
      <c r="C152" s="327">
        <f>all!C153</f>
        <v>31</v>
      </c>
      <c r="D152" s="678">
        <f t="shared" si="1"/>
        <v>27.71428571</v>
      </c>
      <c r="E152" s="674">
        <f>all!L153</f>
        <v>3646</v>
      </c>
      <c r="F152" s="683">
        <f>all!M153</f>
        <v>0.008502468459</v>
      </c>
      <c r="G152" s="674">
        <f t="shared" si="2"/>
        <v>4873.714286</v>
      </c>
      <c r="H152" s="146"/>
      <c r="I152" s="680">
        <f t="shared" si="3"/>
        <v>85.02468459</v>
      </c>
      <c r="J152" s="680">
        <f t="shared" si="4"/>
        <v>32409.11185</v>
      </c>
      <c r="K152" s="680"/>
      <c r="L152" s="146"/>
      <c r="M152" s="146"/>
      <c r="N152" s="146"/>
      <c r="O152" s="146"/>
    </row>
    <row r="153" ht="15.75" customHeight="1">
      <c r="A153" s="658">
        <f>all!A154</f>
        <v>44038</v>
      </c>
      <c r="B153" s="335">
        <f>all!B154</f>
        <v>4207</v>
      </c>
      <c r="C153" s="327">
        <f>all!C154</f>
        <v>27</v>
      </c>
      <c r="D153" s="678">
        <f t="shared" si="1"/>
        <v>28</v>
      </c>
      <c r="E153" s="674">
        <f>all!L154</f>
        <v>7529</v>
      </c>
      <c r="F153" s="683">
        <f>all!M154</f>
        <v>0.003586133617</v>
      </c>
      <c r="G153" s="674">
        <f t="shared" si="2"/>
        <v>5274.142857</v>
      </c>
      <c r="H153" s="146"/>
      <c r="I153" s="680">
        <f t="shared" si="3"/>
        <v>35.86133617</v>
      </c>
      <c r="J153" s="680">
        <f t="shared" si="4"/>
        <v>32444.97318</v>
      </c>
      <c r="K153" s="680"/>
      <c r="L153" s="146"/>
      <c r="M153" s="146"/>
      <c r="N153" s="146"/>
      <c r="O153" s="146"/>
    </row>
    <row r="154" ht="15.75" customHeight="1">
      <c r="A154" s="658">
        <f>all!A155</f>
        <v>44039</v>
      </c>
      <c r="B154" s="335">
        <f>all!B155</f>
        <v>4241</v>
      </c>
      <c r="C154" s="327">
        <f>all!C155</f>
        <v>35</v>
      </c>
      <c r="D154" s="678">
        <f t="shared" si="1"/>
        <v>31.42857143</v>
      </c>
      <c r="E154" s="674">
        <f>all!L155</f>
        <v>3632</v>
      </c>
      <c r="F154" s="683">
        <f>all!M155</f>
        <v>0.009636563877</v>
      </c>
      <c r="G154" s="674">
        <f t="shared" si="2"/>
        <v>5365.285714</v>
      </c>
      <c r="H154" s="146"/>
      <c r="I154" s="680">
        <f t="shared" si="3"/>
        <v>96.36563877</v>
      </c>
      <c r="J154" s="680">
        <f t="shared" si="4"/>
        <v>32541.33882</v>
      </c>
      <c r="K154" s="680"/>
      <c r="L154" s="146"/>
      <c r="M154" s="146"/>
      <c r="N154" s="146"/>
      <c r="O154" s="146"/>
    </row>
    <row r="155" ht="15.75" customHeight="1">
      <c r="A155" s="658">
        <f>all!A156</f>
        <v>44040</v>
      </c>
      <c r="B155" s="335">
        <f>all!B156</f>
        <v>4293</v>
      </c>
      <c r="C155" s="327">
        <f>all!C156</f>
        <v>52</v>
      </c>
      <c r="D155" s="678">
        <f t="shared" si="1"/>
        <v>33.71428571</v>
      </c>
      <c r="E155" s="674">
        <f>all!L156</f>
        <v>6223</v>
      </c>
      <c r="F155" s="683">
        <f>all!M156</f>
        <v>0.008356098345</v>
      </c>
      <c r="G155" s="674">
        <f t="shared" si="2"/>
        <v>5376.285714</v>
      </c>
      <c r="H155" s="146"/>
      <c r="I155" s="680">
        <f t="shared" si="3"/>
        <v>83.56098345</v>
      </c>
      <c r="J155" s="680">
        <f t="shared" si="4"/>
        <v>32624.89981</v>
      </c>
      <c r="K155" s="680"/>
      <c r="L155" s="146"/>
      <c r="M155" s="146"/>
      <c r="N155" s="146"/>
      <c r="O155" s="146"/>
    </row>
    <row r="156" ht="15.75" customHeight="1">
      <c r="A156" s="658">
        <f>all!A157</f>
        <v>44041</v>
      </c>
      <c r="B156" s="335">
        <f>all!B157</f>
        <v>4350</v>
      </c>
      <c r="C156" s="327">
        <f>all!C157</f>
        <v>57</v>
      </c>
      <c r="D156" s="678">
        <f t="shared" si="1"/>
        <v>37.28571429</v>
      </c>
      <c r="E156" s="684">
        <f>(E155+E154)/2</f>
        <v>4927.5</v>
      </c>
      <c r="F156" s="683">
        <f>all!M157</f>
        <v>0.001057729778</v>
      </c>
      <c r="G156" s="674">
        <f t="shared" si="2"/>
        <v>5398.928571</v>
      </c>
      <c r="H156" s="146"/>
      <c r="I156" s="680">
        <f t="shared" si="3"/>
        <v>10.57729778</v>
      </c>
      <c r="J156" s="680">
        <f t="shared" si="4"/>
        <v>32635.4771</v>
      </c>
      <c r="K156" s="680"/>
      <c r="L156" s="146"/>
      <c r="M156" s="146"/>
      <c r="N156" s="146"/>
      <c r="O156" s="146"/>
    </row>
    <row r="157" ht="15.75" customHeight="1">
      <c r="A157" s="658">
        <f>all!A158</f>
        <v>44042</v>
      </c>
      <c r="B157" s="335">
        <f>all!B158</f>
        <v>4415</v>
      </c>
      <c r="C157" s="327">
        <f>all!C158</f>
        <v>65</v>
      </c>
      <c r="D157" s="678">
        <f t="shared" si="1"/>
        <v>41.85714286</v>
      </c>
      <c r="E157" s="674">
        <f>all!L158</f>
        <v>8458</v>
      </c>
      <c r="F157" s="683">
        <f>all!M158</f>
        <v>0.007685031922</v>
      </c>
      <c r="G157" s="674">
        <f t="shared" si="2"/>
        <v>5723.071429</v>
      </c>
      <c r="H157" s="146"/>
      <c r="I157" s="680">
        <f t="shared" si="3"/>
        <v>76.85031922</v>
      </c>
      <c r="J157" s="680">
        <f t="shared" si="4"/>
        <v>32712.32742</v>
      </c>
      <c r="K157" s="680"/>
      <c r="L157" s="146"/>
      <c r="M157" s="146"/>
      <c r="N157" s="146"/>
      <c r="O157" s="146"/>
    </row>
    <row r="158" ht="15.75" customHeight="1">
      <c r="A158" s="146"/>
      <c r="B158" s="327"/>
      <c r="C158" s="327"/>
      <c r="D158" s="672"/>
      <c r="E158" s="673"/>
      <c r="F158" s="249"/>
      <c r="G158" s="674"/>
      <c r="H158" s="146"/>
      <c r="I158" s="310"/>
      <c r="J158" s="310"/>
      <c r="K158" s="310"/>
      <c r="L158" s="146"/>
      <c r="M158" s="146"/>
      <c r="N158" s="146"/>
      <c r="O158" s="146"/>
    </row>
    <row r="159" ht="15.75" customHeight="1">
      <c r="A159" s="146"/>
      <c r="B159" s="327"/>
      <c r="C159" s="327"/>
      <c r="D159" s="672"/>
      <c r="E159" s="673"/>
      <c r="F159" s="249"/>
      <c r="G159" s="674"/>
      <c r="H159" s="146"/>
      <c r="I159" s="310"/>
      <c r="J159" s="310"/>
      <c r="K159" s="310"/>
      <c r="L159" s="146"/>
      <c r="M159" s="146"/>
      <c r="N159" s="146"/>
      <c r="O159" s="146"/>
    </row>
    <row r="160" ht="15.75" customHeight="1">
      <c r="A160" s="146"/>
      <c r="B160" s="327"/>
      <c r="C160" s="327"/>
      <c r="D160" s="672"/>
      <c r="E160" s="673"/>
      <c r="F160" s="249"/>
      <c r="G160" s="674"/>
      <c r="H160" s="146"/>
      <c r="I160" s="310"/>
      <c r="J160" s="310"/>
      <c r="K160" s="310"/>
      <c r="L160" s="146"/>
      <c r="M160" s="146"/>
      <c r="N160" s="146"/>
      <c r="O160" s="146"/>
    </row>
    <row r="161" ht="15.75" customHeight="1">
      <c r="A161" s="146"/>
      <c r="B161" s="327"/>
      <c r="C161" s="327"/>
      <c r="D161" s="672"/>
      <c r="E161" s="673"/>
      <c r="F161" s="249"/>
      <c r="G161" s="674"/>
      <c r="H161" s="146"/>
      <c r="I161" s="310"/>
      <c r="J161" s="310"/>
      <c r="K161" s="310"/>
      <c r="L161" s="146"/>
      <c r="M161" s="146"/>
      <c r="N161" s="146"/>
      <c r="O161" s="146"/>
    </row>
    <row r="162" ht="15.75" customHeight="1">
      <c r="A162" s="146"/>
      <c r="B162" s="327"/>
      <c r="C162" s="327"/>
      <c r="D162" s="672"/>
      <c r="E162" s="673"/>
      <c r="F162" s="249"/>
      <c r="G162" s="674"/>
      <c r="H162" s="146"/>
      <c r="I162" s="310"/>
      <c r="J162" s="310"/>
      <c r="K162" s="310"/>
      <c r="L162" s="146"/>
      <c r="M162" s="146"/>
      <c r="N162" s="146"/>
      <c r="O162" s="146"/>
    </row>
    <row r="163" ht="15.75" customHeight="1">
      <c r="A163" s="146"/>
      <c r="B163" s="327"/>
      <c r="C163" s="327"/>
      <c r="D163" s="672"/>
      <c r="E163" s="673"/>
      <c r="F163" s="249"/>
      <c r="G163" s="674"/>
      <c r="H163" s="146"/>
      <c r="I163" s="310"/>
      <c r="J163" s="310"/>
      <c r="K163" s="310"/>
      <c r="L163" s="146"/>
      <c r="M163" s="146"/>
      <c r="N163" s="146"/>
      <c r="O163" s="146"/>
    </row>
    <row r="164" ht="15.75" customHeight="1">
      <c r="A164" s="146"/>
      <c r="B164" s="327"/>
      <c r="C164" s="327"/>
      <c r="D164" s="672"/>
      <c r="E164" s="673"/>
      <c r="F164" s="249"/>
      <c r="G164" s="674"/>
      <c r="H164" s="146"/>
      <c r="I164" s="310"/>
      <c r="J164" s="310"/>
      <c r="K164" s="310"/>
      <c r="L164" s="146"/>
      <c r="M164" s="146"/>
      <c r="N164" s="146"/>
      <c r="O164" s="146"/>
    </row>
    <row r="165" ht="15.75" customHeight="1">
      <c r="A165" s="146"/>
      <c r="B165" s="327"/>
      <c r="C165" s="327"/>
      <c r="D165" s="672"/>
      <c r="E165" s="673"/>
      <c r="F165" s="249"/>
      <c r="G165" s="674"/>
      <c r="H165" s="146"/>
      <c r="I165" s="310"/>
      <c r="J165" s="310"/>
      <c r="K165" s="310"/>
      <c r="L165" s="146"/>
      <c r="M165" s="146"/>
      <c r="N165" s="146"/>
      <c r="O165" s="146"/>
    </row>
    <row r="166" ht="15.75" customHeight="1">
      <c r="A166" s="146"/>
      <c r="B166" s="327"/>
      <c r="C166" s="327"/>
      <c r="D166" s="672"/>
      <c r="E166" s="673"/>
      <c r="F166" s="249"/>
      <c r="G166" s="674"/>
      <c r="H166" s="146"/>
      <c r="I166" s="310"/>
      <c r="J166" s="310"/>
      <c r="K166" s="310"/>
      <c r="L166" s="146"/>
      <c r="M166" s="146"/>
      <c r="N166" s="146"/>
      <c r="O166" s="146"/>
    </row>
    <row r="167" ht="15.75" customHeight="1">
      <c r="A167" s="146"/>
      <c r="B167" s="327"/>
      <c r="C167" s="327"/>
      <c r="D167" s="672"/>
      <c r="E167" s="673"/>
      <c r="F167" s="249"/>
      <c r="G167" s="674"/>
      <c r="H167" s="146"/>
      <c r="I167" s="310"/>
      <c r="J167" s="310"/>
      <c r="K167" s="310"/>
      <c r="L167" s="146"/>
      <c r="M167" s="146"/>
      <c r="N167" s="146"/>
      <c r="O167" s="146"/>
    </row>
    <row r="168" ht="15.75" customHeight="1">
      <c r="A168" s="146"/>
      <c r="B168" s="327"/>
      <c r="C168" s="327"/>
      <c r="D168" s="672"/>
      <c r="E168" s="673"/>
      <c r="F168" s="249"/>
      <c r="G168" s="674"/>
      <c r="H168" s="146"/>
      <c r="I168" s="310"/>
      <c r="J168" s="310"/>
      <c r="K168" s="310"/>
      <c r="L168" s="146"/>
      <c r="M168" s="146"/>
      <c r="N168" s="146"/>
      <c r="O168" s="146"/>
    </row>
    <row r="169" ht="15.75" customHeight="1">
      <c r="A169" s="146"/>
      <c r="B169" s="327"/>
      <c r="C169" s="327"/>
      <c r="D169" s="672"/>
      <c r="E169" s="673"/>
      <c r="F169" s="249"/>
      <c r="G169" s="674"/>
      <c r="H169" s="146"/>
      <c r="I169" s="310"/>
      <c r="J169" s="310"/>
      <c r="K169" s="310"/>
      <c r="L169" s="146"/>
      <c r="M169" s="146"/>
      <c r="N169" s="146"/>
      <c r="O169" s="146"/>
    </row>
    <row r="170" ht="15.75" customHeight="1">
      <c r="A170" s="146"/>
      <c r="B170" s="327"/>
      <c r="C170" s="327"/>
      <c r="D170" s="672"/>
      <c r="E170" s="673"/>
      <c r="F170" s="249"/>
      <c r="G170" s="674"/>
      <c r="H170" s="146"/>
      <c r="I170" s="310"/>
      <c r="J170" s="310"/>
      <c r="K170" s="310"/>
      <c r="L170" s="146"/>
      <c r="M170" s="146"/>
      <c r="N170" s="146"/>
      <c r="O170" s="146"/>
    </row>
    <row r="171" ht="15.75" customHeight="1">
      <c r="A171" s="146"/>
      <c r="B171" s="327"/>
      <c r="C171" s="327"/>
      <c r="D171" s="672"/>
      <c r="E171" s="673"/>
      <c r="F171" s="249"/>
      <c r="G171" s="674"/>
      <c r="H171" s="146"/>
      <c r="I171" s="310"/>
      <c r="J171" s="310"/>
      <c r="K171" s="310"/>
      <c r="L171" s="146"/>
      <c r="M171" s="146"/>
      <c r="N171" s="146"/>
      <c r="O171" s="146"/>
    </row>
    <row r="172" ht="15.75" customHeight="1">
      <c r="A172" s="146"/>
      <c r="B172" s="327"/>
      <c r="C172" s="327"/>
      <c r="D172" s="672"/>
      <c r="E172" s="673"/>
      <c r="F172" s="249"/>
      <c r="G172" s="674"/>
      <c r="H172" s="146"/>
      <c r="I172" s="310"/>
      <c r="J172" s="310"/>
      <c r="K172" s="310"/>
      <c r="L172" s="146"/>
      <c r="M172" s="146"/>
      <c r="N172" s="146"/>
      <c r="O172" s="146"/>
    </row>
    <row r="173" ht="15.75" customHeight="1">
      <c r="A173" s="146"/>
      <c r="B173" s="327"/>
      <c r="C173" s="327"/>
      <c r="D173" s="672"/>
      <c r="E173" s="673"/>
      <c r="F173" s="249"/>
      <c r="G173" s="674"/>
      <c r="H173" s="146"/>
      <c r="I173" s="310"/>
      <c r="J173" s="310"/>
      <c r="K173" s="310"/>
      <c r="L173" s="146"/>
      <c r="M173" s="146"/>
      <c r="N173" s="146"/>
      <c r="O173" s="146"/>
    </row>
    <row r="174" ht="15.75" customHeight="1">
      <c r="A174" s="146"/>
      <c r="B174" s="327"/>
      <c r="C174" s="327"/>
      <c r="D174" s="672"/>
      <c r="E174" s="673"/>
      <c r="F174" s="249"/>
      <c r="G174" s="674"/>
      <c r="H174" s="146"/>
      <c r="I174" s="310"/>
      <c r="J174" s="310"/>
      <c r="K174" s="310"/>
      <c r="L174" s="146"/>
      <c r="M174" s="146"/>
      <c r="N174" s="146"/>
      <c r="O174" s="146"/>
    </row>
    <row r="175" ht="15.75" customHeight="1">
      <c r="A175" s="146"/>
      <c r="B175" s="327"/>
      <c r="C175" s="327"/>
      <c r="D175" s="672"/>
      <c r="E175" s="673"/>
      <c r="F175" s="249"/>
      <c r="G175" s="674"/>
      <c r="H175" s="146"/>
      <c r="I175" s="310"/>
      <c r="J175" s="310"/>
      <c r="K175" s="310"/>
      <c r="L175" s="146"/>
      <c r="M175" s="146"/>
      <c r="N175" s="146"/>
      <c r="O175" s="146"/>
    </row>
    <row r="176" ht="15.75" customHeight="1">
      <c r="A176" s="146"/>
      <c r="B176" s="327"/>
      <c r="C176" s="327"/>
      <c r="D176" s="672"/>
      <c r="E176" s="673"/>
      <c r="F176" s="249"/>
      <c r="G176" s="674"/>
      <c r="H176" s="146"/>
      <c r="I176" s="310"/>
      <c r="J176" s="310"/>
      <c r="K176" s="310"/>
      <c r="L176" s="146"/>
      <c r="M176" s="146"/>
      <c r="N176" s="146"/>
      <c r="O176" s="146"/>
    </row>
    <row r="177" ht="15.75" customHeight="1">
      <c r="A177" s="146"/>
      <c r="B177" s="327"/>
      <c r="C177" s="327"/>
      <c r="D177" s="672"/>
      <c r="E177" s="673"/>
      <c r="F177" s="249"/>
      <c r="G177" s="674"/>
      <c r="H177" s="146"/>
      <c r="I177" s="310"/>
      <c r="J177" s="310"/>
      <c r="K177" s="310"/>
      <c r="L177" s="146"/>
      <c r="M177" s="146"/>
      <c r="N177" s="146"/>
      <c r="O177" s="146"/>
    </row>
    <row r="178" ht="15.75" customHeight="1">
      <c r="A178" s="146"/>
      <c r="B178" s="327"/>
      <c r="C178" s="327"/>
      <c r="D178" s="672"/>
      <c r="E178" s="673"/>
      <c r="F178" s="249"/>
      <c r="G178" s="674"/>
      <c r="H178" s="146"/>
      <c r="I178" s="310"/>
      <c r="J178" s="310"/>
      <c r="K178" s="310"/>
      <c r="L178" s="146"/>
      <c r="M178" s="146"/>
      <c r="N178" s="146"/>
      <c r="O178" s="146"/>
    </row>
    <row r="179" ht="15.75" customHeight="1">
      <c r="A179" s="146"/>
      <c r="B179" s="327"/>
      <c r="C179" s="327"/>
      <c r="D179" s="672"/>
      <c r="E179" s="673"/>
      <c r="F179" s="249"/>
      <c r="G179" s="674"/>
      <c r="H179" s="146"/>
      <c r="I179" s="310"/>
      <c r="J179" s="310"/>
      <c r="K179" s="310"/>
      <c r="L179" s="146"/>
      <c r="M179" s="146"/>
      <c r="N179" s="146"/>
      <c r="O179" s="146"/>
    </row>
    <row r="180" ht="15.75" customHeight="1">
      <c r="A180" s="146"/>
      <c r="B180" s="327"/>
      <c r="C180" s="327"/>
      <c r="D180" s="672"/>
      <c r="E180" s="673"/>
      <c r="F180" s="249"/>
      <c r="G180" s="674"/>
      <c r="H180" s="146"/>
      <c r="I180" s="310"/>
      <c r="J180" s="310"/>
      <c r="K180" s="310"/>
      <c r="L180" s="146"/>
      <c r="M180" s="146"/>
      <c r="N180" s="146"/>
      <c r="O180" s="146"/>
    </row>
    <row r="181" ht="15.75" customHeight="1">
      <c r="A181" s="146"/>
      <c r="B181" s="327"/>
      <c r="C181" s="327"/>
      <c r="D181" s="672"/>
      <c r="E181" s="673"/>
      <c r="F181" s="249"/>
      <c r="G181" s="674"/>
      <c r="H181" s="146"/>
      <c r="I181" s="310"/>
      <c r="J181" s="310"/>
      <c r="K181" s="310"/>
      <c r="L181" s="146"/>
      <c r="M181" s="146"/>
      <c r="N181" s="146"/>
      <c r="O181" s="146"/>
    </row>
    <row r="182" ht="15.75" customHeight="1">
      <c r="A182" s="146"/>
      <c r="B182" s="327"/>
      <c r="C182" s="327"/>
      <c r="D182" s="672"/>
      <c r="E182" s="673"/>
      <c r="F182" s="249"/>
      <c r="G182" s="674"/>
      <c r="H182" s="146"/>
      <c r="I182" s="310"/>
      <c r="J182" s="310"/>
      <c r="K182" s="310"/>
      <c r="L182" s="146"/>
      <c r="M182" s="146"/>
      <c r="N182" s="146"/>
      <c r="O182" s="146"/>
    </row>
    <row r="183" ht="15.75" customHeight="1">
      <c r="A183" s="146"/>
      <c r="B183" s="327"/>
      <c r="C183" s="327"/>
      <c r="D183" s="672"/>
      <c r="E183" s="673"/>
      <c r="F183" s="249"/>
      <c r="G183" s="674"/>
      <c r="H183" s="146"/>
      <c r="I183" s="310"/>
      <c r="J183" s="310"/>
      <c r="K183" s="310"/>
      <c r="L183" s="146"/>
      <c r="M183" s="146"/>
      <c r="N183" s="146"/>
      <c r="O183" s="146"/>
    </row>
    <row r="184" ht="15.75" customHeight="1">
      <c r="A184" s="146"/>
      <c r="B184" s="327"/>
      <c r="C184" s="327"/>
      <c r="D184" s="672"/>
      <c r="E184" s="673"/>
      <c r="F184" s="249"/>
      <c r="G184" s="674"/>
      <c r="H184" s="146"/>
      <c r="I184" s="310"/>
      <c r="J184" s="310"/>
      <c r="K184" s="310"/>
      <c r="L184" s="146"/>
      <c r="M184" s="146"/>
      <c r="N184" s="146"/>
      <c r="O184" s="146"/>
    </row>
    <row r="185" ht="15.75" customHeight="1">
      <c r="A185" s="146"/>
      <c r="B185" s="327"/>
      <c r="C185" s="327"/>
      <c r="D185" s="672"/>
      <c r="E185" s="673"/>
      <c r="F185" s="249"/>
      <c r="G185" s="674"/>
      <c r="H185" s="146"/>
      <c r="I185" s="310"/>
      <c r="J185" s="310"/>
      <c r="K185" s="310"/>
      <c r="L185" s="146"/>
      <c r="M185" s="146"/>
      <c r="N185" s="146"/>
      <c r="O185" s="146"/>
    </row>
    <row r="186" ht="15.75" customHeight="1">
      <c r="A186" s="146"/>
      <c r="B186" s="327"/>
      <c r="C186" s="327"/>
      <c r="D186" s="672"/>
      <c r="E186" s="673"/>
      <c r="F186" s="249"/>
      <c r="G186" s="674"/>
      <c r="H186" s="146"/>
      <c r="I186" s="310"/>
      <c r="J186" s="310"/>
      <c r="K186" s="310"/>
      <c r="L186" s="146"/>
      <c r="M186" s="146"/>
      <c r="N186" s="146"/>
      <c r="O186" s="146"/>
    </row>
    <row r="187" ht="15.75" customHeight="1">
      <c r="A187" s="146"/>
      <c r="B187" s="327"/>
      <c r="C187" s="327"/>
      <c r="D187" s="672"/>
      <c r="E187" s="673"/>
      <c r="F187" s="249"/>
      <c r="G187" s="674"/>
      <c r="H187" s="146"/>
      <c r="I187" s="310"/>
      <c r="J187" s="310"/>
      <c r="K187" s="310"/>
      <c r="L187" s="146"/>
      <c r="M187" s="146"/>
      <c r="N187" s="146"/>
      <c r="O187" s="146"/>
    </row>
    <row r="188" ht="15.75" customHeight="1">
      <c r="A188" s="146"/>
      <c r="B188" s="327"/>
      <c r="C188" s="327"/>
      <c r="D188" s="672"/>
      <c r="E188" s="673"/>
      <c r="F188" s="249"/>
      <c r="G188" s="674"/>
      <c r="H188" s="146"/>
      <c r="I188" s="310"/>
      <c r="J188" s="310"/>
      <c r="K188" s="310"/>
      <c r="L188" s="146"/>
      <c r="M188" s="146"/>
      <c r="N188" s="146"/>
      <c r="O188" s="146"/>
    </row>
    <row r="189" ht="15.75" customHeight="1">
      <c r="A189" s="146"/>
      <c r="B189" s="327"/>
      <c r="C189" s="327"/>
      <c r="D189" s="672"/>
      <c r="E189" s="673"/>
      <c r="F189" s="249"/>
      <c r="G189" s="674"/>
      <c r="H189" s="146"/>
      <c r="I189" s="310"/>
      <c r="J189" s="310"/>
      <c r="K189" s="310"/>
      <c r="L189" s="146"/>
      <c r="M189" s="146"/>
      <c r="N189" s="146"/>
      <c r="O189" s="146"/>
    </row>
    <row r="190" ht="15.75" customHeight="1">
      <c r="A190" s="146"/>
      <c r="B190" s="327"/>
      <c r="C190" s="327"/>
      <c r="D190" s="672"/>
      <c r="E190" s="673"/>
      <c r="F190" s="249"/>
      <c r="G190" s="674"/>
      <c r="H190" s="146"/>
      <c r="I190" s="310"/>
      <c r="J190" s="310"/>
      <c r="K190" s="310"/>
      <c r="L190" s="146"/>
      <c r="M190" s="146"/>
      <c r="N190" s="146"/>
      <c r="O190" s="146"/>
    </row>
    <row r="191" ht="15.75" customHeight="1">
      <c r="A191" s="146"/>
      <c r="B191" s="327"/>
      <c r="C191" s="327"/>
      <c r="D191" s="672"/>
      <c r="E191" s="673"/>
      <c r="F191" s="249"/>
      <c r="G191" s="674"/>
      <c r="H191" s="146"/>
      <c r="I191" s="310"/>
      <c r="J191" s="310"/>
      <c r="K191" s="310"/>
      <c r="L191" s="146"/>
      <c r="M191" s="146"/>
      <c r="N191" s="146"/>
      <c r="O191" s="146"/>
    </row>
    <row r="192" ht="15.75" customHeight="1">
      <c r="A192" s="146"/>
      <c r="B192" s="327"/>
      <c r="C192" s="327"/>
      <c r="D192" s="672"/>
      <c r="E192" s="673"/>
      <c r="F192" s="249"/>
      <c r="G192" s="674"/>
      <c r="H192" s="146"/>
      <c r="I192" s="310"/>
      <c r="J192" s="310"/>
      <c r="K192" s="310"/>
      <c r="L192" s="146"/>
      <c r="M192" s="146"/>
      <c r="N192" s="146"/>
      <c r="O192" s="146"/>
    </row>
    <row r="193" ht="15.75" customHeight="1">
      <c r="A193" s="146"/>
      <c r="B193" s="327"/>
      <c r="C193" s="327"/>
      <c r="D193" s="672"/>
      <c r="E193" s="673"/>
      <c r="F193" s="249"/>
      <c r="G193" s="674"/>
      <c r="H193" s="146"/>
      <c r="I193" s="310"/>
      <c r="J193" s="310"/>
      <c r="K193" s="310"/>
      <c r="L193" s="146"/>
      <c r="M193" s="146"/>
      <c r="N193" s="146"/>
      <c r="O193" s="146"/>
    </row>
    <row r="194" ht="15.75" customHeight="1">
      <c r="A194" s="146"/>
      <c r="B194" s="327"/>
      <c r="C194" s="327"/>
      <c r="D194" s="672"/>
      <c r="E194" s="673"/>
      <c r="F194" s="249"/>
      <c r="G194" s="674"/>
      <c r="H194" s="146"/>
      <c r="I194" s="310"/>
      <c r="J194" s="310"/>
      <c r="K194" s="310"/>
      <c r="L194" s="146"/>
      <c r="M194" s="146"/>
      <c r="N194" s="146"/>
      <c r="O194" s="146"/>
    </row>
    <row r="195" ht="15.75" customHeight="1">
      <c r="A195" s="146"/>
      <c r="B195" s="327"/>
      <c r="C195" s="327"/>
      <c r="D195" s="672"/>
      <c r="E195" s="673"/>
      <c r="F195" s="249"/>
      <c r="G195" s="674"/>
      <c r="H195" s="146"/>
      <c r="I195" s="310"/>
      <c r="J195" s="310"/>
      <c r="K195" s="310"/>
      <c r="L195" s="146"/>
      <c r="M195" s="146"/>
      <c r="N195" s="146"/>
      <c r="O195" s="146"/>
    </row>
    <row r="196" ht="15.75" customHeight="1">
      <c r="A196" s="146"/>
      <c r="B196" s="327"/>
      <c r="C196" s="327"/>
      <c r="D196" s="672"/>
      <c r="E196" s="673"/>
      <c r="F196" s="249"/>
      <c r="G196" s="674"/>
      <c r="H196" s="146"/>
      <c r="I196" s="310"/>
      <c r="J196" s="310"/>
      <c r="K196" s="310"/>
      <c r="L196" s="146"/>
      <c r="M196" s="146"/>
      <c r="N196" s="146"/>
      <c r="O196" s="146"/>
    </row>
    <row r="197" ht="15.75" customHeight="1">
      <c r="A197" s="146"/>
      <c r="B197" s="327"/>
      <c r="C197" s="327"/>
      <c r="D197" s="672"/>
      <c r="E197" s="673"/>
      <c r="F197" s="249"/>
      <c r="G197" s="674"/>
      <c r="H197" s="146"/>
      <c r="I197" s="310"/>
      <c r="J197" s="310"/>
      <c r="K197" s="310"/>
      <c r="L197" s="146"/>
      <c r="M197" s="146"/>
      <c r="N197" s="146"/>
      <c r="O197" s="146"/>
    </row>
    <row r="198" ht="15.75" customHeight="1">
      <c r="A198" s="146"/>
      <c r="B198" s="327"/>
      <c r="C198" s="327"/>
      <c r="D198" s="672"/>
      <c r="E198" s="673"/>
      <c r="F198" s="249"/>
      <c r="G198" s="674"/>
      <c r="H198" s="146"/>
      <c r="I198" s="310"/>
      <c r="J198" s="310"/>
      <c r="K198" s="310"/>
      <c r="L198" s="146"/>
      <c r="M198" s="146"/>
      <c r="N198" s="146"/>
      <c r="O198" s="146"/>
    </row>
    <row r="199" ht="15.75" customHeight="1">
      <c r="A199" s="146"/>
      <c r="B199" s="327"/>
      <c r="C199" s="327"/>
      <c r="D199" s="672"/>
      <c r="E199" s="673"/>
      <c r="F199" s="249"/>
      <c r="G199" s="674"/>
      <c r="H199" s="146"/>
      <c r="I199" s="310"/>
      <c r="J199" s="310"/>
      <c r="K199" s="310"/>
      <c r="L199" s="146"/>
      <c r="M199" s="146"/>
      <c r="N199" s="146"/>
      <c r="O199" s="146"/>
    </row>
    <row r="200" ht="15.75" customHeight="1">
      <c r="A200" s="146"/>
      <c r="B200" s="327"/>
      <c r="C200" s="327"/>
      <c r="D200" s="672"/>
      <c r="E200" s="673"/>
      <c r="F200" s="249"/>
      <c r="G200" s="674"/>
      <c r="H200" s="146"/>
      <c r="I200" s="310"/>
      <c r="J200" s="310"/>
      <c r="K200" s="310"/>
      <c r="L200" s="146"/>
      <c r="M200" s="146"/>
      <c r="N200" s="146"/>
      <c r="O200" s="146"/>
    </row>
    <row r="201" ht="15.75" customHeight="1">
      <c r="A201" s="146"/>
      <c r="B201" s="327"/>
      <c r="C201" s="327"/>
      <c r="D201" s="672"/>
      <c r="E201" s="673"/>
      <c r="F201" s="249"/>
      <c r="G201" s="674"/>
      <c r="H201" s="146"/>
      <c r="I201" s="310"/>
      <c r="J201" s="310"/>
      <c r="K201" s="310"/>
      <c r="L201" s="146"/>
      <c r="M201" s="146"/>
      <c r="N201" s="146"/>
      <c r="O201" s="146"/>
    </row>
    <row r="202" ht="15.75" customHeight="1">
      <c r="A202" s="146"/>
      <c r="B202" s="327"/>
      <c r="C202" s="327"/>
      <c r="D202" s="672"/>
      <c r="E202" s="673"/>
      <c r="F202" s="249"/>
      <c r="G202" s="674"/>
      <c r="H202" s="146"/>
      <c r="I202" s="310"/>
      <c r="J202" s="310"/>
      <c r="K202" s="310"/>
      <c r="L202" s="146"/>
      <c r="M202" s="146"/>
      <c r="N202" s="146"/>
      <c r="O202" s="146"/>
    </row>
    <row r="203" ht="15.75" customHeight="1">
      <c r="A203" s="146"/>
      <c r="B203" s="327"/>
      <c r="C203" s="327"/>
      <c r="D203" s="672"/>
      <c r="E203" s="673"/>
      <c r="F203" s="249"/>
      <c r="G203" s="674"/>
      <c r="H203" s="146"/>
      <c r="I203" s="310"/>
      <c r="J203" s="310"/>
      <c r="K203" s="310"/>
      <c r="L203" s="146"/>
      <c r="M203" s="146"/>
      <c r="N203" s="146"/>
      <c r="O203" s="146"/>
    </row>
    <row r="204" ht="15.75" customHeight="1">
      <c r="A204" s="146"/>
      <c r="B204" s="327"/>
      <c r="C204" s="327"/>
      <c r="D204" s="672"/>
      <c r="E204" s="673"/>
      <c r="F204" s="249"/>
      <c r="G204" s="674"/>
      <c r="H204" s="146"/>
      <c r="I204" s="310"/>
      <c r="J204" s="310"/>
      <c r="K204" s="310"/>
      <c r="L204" s="146"/>
      <c r="M204" s="146"/>
      <c r="N204" s="146"/>
      <c r="O204" s="146"/>
    </row>
    <row r="205" ht="15.75" customHeight="1">
      <c r="A205" s="146"/>
      <c r="B205" s="327"/>
      <c r="C205" s="327"/>
      <c r="D205" s="672"/>
      <c r="E205" s="673"/>
      <c r="F205" s="249"/>
      <c r="G205" s="674"/>
      <c r="H205" s="146"/>
      <c r="I205" s="310"/>
      <c r="J205" s="310"/>
      <c r="K205" s="310"/>
      <c r="L205" s="146"/>
      <c r="M205" s="146"/>
      <c r="N205" s="146"/>
      <c r="O205" s="146"/>
    </row>
    <row r="206" ht="15.75" customHeight="1">
      <c r="A206" s="146"/>
      <c r="B206" s="327"/>
      <c r="C206" s="327"/>
      <c r="D206" s="672"/>
      <c r="E206" s="673"/>
      <c r="F206" s="249"/>
      <c r="G206" s="674"/>
      <c r="H206" s="146"/>
      <c r="I206" s="310"/>
      <c r="J206" s="310"/>
      <c r="K206" s="310"/>
      <c r="L206" s="146"/>
      <c r="M206" s="146"/>
      <c r="N206" s="146"/>
      <c r="O206" s="146"/>
    </row>
    <row r="207" ht="15.75" customHeight="1">
      <c r="A207" s="146"/>
      <c r="B207" s="327"/>
      <c r="C207" s="327"/>
      <c r="D207" s="672"/>
      <c r="E207" s="673"/>
      <c r="F207" s="249"/>
      <c r="G207" s="674"/>
      <c r="H207" s="146"/>
      <c r="I207" s="310"/>
      <c r="J207" s="310"/>
      <c r="K207" s="310"/>
      <c r="L207" s="146"/>
      <c r="M207" s="146"/>
      <c r="N207" s="146"/>
      <c r="O207" s="146"/>
    </row>
    <row r="208" ht="15.75" customHeight="1">
      <c r="A208" s="146"/>
      <c r="B208" s="327"/>
      <c r="C208" s="327"/>
      <c r="D208" s="672"/>
      <c r="E208" s="673"/>
      <c r="F208" s="249"/>
      <c r="G208" s="674"/>
      <c r="H208" s="146"/>
      <c r="I208" s="310"/>
      <c r="J208" s="310"/>
      <c r="K208" s="310"/>
      <c r="L208" s="146"/>
      <c r="M208" s="146"/>
      <c r="N208" s="146"/>
      <c r="O208" s="146"/>
    </row>
    <row r="209" ht="15.75" customHeight="1">
      <c r="A209" s="146"/>
      <c r="B209" s="327"/>
      <c r="C209" s="327"/>
      <c r="D209" s="672"/>
      <c r="E209" s="673"/>
      <c r="F209" s="249"/>
      <c r="G209" s="674"/>
      <c r="H209" s="146"/>
      <c r="I209" s="310"/>
      <c r="J209" s="310"/>
      <c r="K209" s="310"/>
      <c r="L209" s="146"/>
      <c r="M209" s="146"/>
      <c r="N209" s="146"/>
      <c r="O209" s="146"/>
    </row>
    <row r="210" ht="15.75" customHeight="1">
      <c r="A210" s="146"/>
      <c r="B210" s="327"/>
      <c r="C210" s="327"/>
      <c r="D210" s="672"/>
      <c r="E210" s="673"/>
      <c r="F210" s="249"/>
      <c r="G210" s="674"/>
      <c r="H210" s="146"/>
      <c r="I210" s="310"/>
      <c r="J210" s="310"/>
      <c r="K210" s="310"/>
      <c r="L210" s="146"/>
      <c r="M210" s="146"/>
      <c r="N210" s="146"/>
      <c r="O210" s="146"/>
    </row>
    <row r="211" ht="15.75" customHeight="1">
      <c r="A211" s="146"/>
      <c r="B211" s="327"/>
      <c r="C211" s="327"/>
      <c r="D211" s="672"/>
      <c r="E211" s="673"/>
      <c r="F211" s="249"/>
      <c r="G211" s="674"/>
      <c r="H211" s="146"/>
      <c r="I211" s="310"/>
      <c r="J211" s="310"/>
      <c r="K211" s="310"/>
      <c r="L211" s="146"/>
      <c r="M211" s="146"/>
      <c r="N211" s="146"/>
      <c r="O211" s="146"/>
    </row>
    <row r="212" ht="15.75" customHeight="1">
      <c r="A212" s="146"/>
      <c r="B212" s="327"/>
      <c r="C212" s="327"/>
      <c r="D212" s="672"/>
      <c r="E212" s="673"/>
      <c r="F212" s="249"/>
      <c r="G212" s="674"/>
      <c r="H212" s="146"/>
      <c r="I212" s="310"/>
      <c r="J212" s="310"/>
      <c r="K212" s="310"/>
      <c r="L212" s="146"/>
      <c r="M212" s="146"/>
      <c r="N212" s="146"/>
      <c r="O212" s="146"/>
    </row>
    <row r="213" ht="15.75" customHeight="1">
      <c r="A213" s="146"/>
      <c r="B213" s="327"/>
      <c r="C213" s="327"/>
      <c r="D213" s="672"/>
      <c r="E213" s="673"/>
      <c r="F213" s="249"/>
      <c r="G213" s="674"/>
      <c r="H213" s="146"/>
      <c r="I213" s="310"/>
      <c r="J213" s="310"/>
      <c r="K213" s="310"/>
      <c r="L213" s="146"/>
      <c r="M213" s="146"/>
      <c r="N213" s="146"/>
      <c r="O213" s="146"/>
    </row>
    <row r="214" ht="15.75" customHeight="1">
      <c r="A214" s="146"/>
      <c r="B214" s="327"/>
      <c r="C214" s="327"/>
      <c r="D214" s="672"/>
      <c r="E214" s="673"/>
      <c r="F214" s="249"/>
      <c r="G214" s="674"/>
      <c r="H214" s="146"/>
      <c r="I214" s="310"/>
      <c r="J214" s="310"/>
      <c r="K214" s="310"/>
      <c r="L214" s="146"/>
      <c r="M214" s="146"/>
      <c r="N214" s="146"/>
      <c r="O214" s="146"/>
    </row>
    <row r="215" ht="15.75" customHeight="1">
      <c r="A215" s="146"/>
      <c r="B215" s="327"/>
      <c r="C215" s="327"/>
      <c r="D215" s="672"/>
      <c r="E215" s="673"/>
      <c r="F215" s="249"/>
      <c r="G215" s="674"/>
      <c r="H215" s="146"/>
      <c r="I215" s="310"/>
      <c r="J215" s="310"/>
      <c r="K215" s="310"/>
      <c r="L215" s="146"/>
      <c r="M215" s="146"/>
      <c r="N215" s="146"/>
      <c r="O215" s="146"/>
    </row>
    <row r="216" ht="15.75" customHeight="1">
      <c r="A216" s="146"/>
      <c r="B216" s="327"/>
      <c r="C216" s="327"/>
      <c r="D216" s="672"/>
      <c r="E216" s="673"/>
      <c r="F216" s="249"/>
      <c r="G216" s="674"/>
      <c r="H216" s="146"/>
      <c r="I216" s="310"/>
      <c r="J216" s="310"/>
      <c r="K216" s="310"/>
      <c r="L216" s="146"/>
      <c r="M216" s="146"/>
      <c r="N216" s="146"/>
      <c r="O216" s="146"/>
    </row>
    <row r="217" ht="15.75" customHeight="1">
      <c r="A217" s="146"/>
      <c r="B217" s="327"/>
      <c r="C217" s="327"/>
      <c r="D217" s="672"/>
      <c r="E217" s="673"/>
      <c r="F217" s="249"/>
      <c r="G217" s="674"/>
      <c r="H217" s="146"/>
      <c r="I217" s="310"/>
      <c r="J217" s="310"/>
      <c r="K217" s="310"/>
      <c r="L217" s="146"/>
      <c r="M217" s="146"/>
      <c r="N217" s="146"/>
      <c r="O217" s="146"/>
    </row>
    <row r="218" ht="15.75" customHeight="1">
      <c r="A218" s="146"/>
      <c r="B218" s="327"/>
      <c r="C218" s="327"/>
      <c r="D218" s="672"/>
      <c r="E218" s="673"/>
      <c r="F218" s="249"/>
      <c r="G218" s="674"/>
      <c r="H218" s="146"/>
      <c r="I218" s="310"/>
      <c r="J218" s="310"/>
      <c r="K218" s="310"/>
      <c r="L218" s="146"/>
      <c r="M218" s="146"/>
      <c r="N218" s="146"/>
      <c r="O218" s="146"/>
    </row>
    <row r="219" ht="15.75" customHeight="1">
      <c r="A219" s="146"/>
      <c r="B219" s="327"/>
      <c r="C219" s="327"/>
      <c r="D219" s="672"/>
      <c r="E219" s="673"/>
      <c r="F219" s="249"/>
      <c r="G219" s="674"/>
      <c r="H219" s="146"/>
      <c r="I219" s="310"/>
      <c r="J219" s="310"/>
      <c r="K219" s="310"/>
      <c r="L219" s="146"/>
      <c r="M219" s="146"/>
      <c r="N219" s="146"/>
      <c r="O219" s="146"/>
    </row>
    <row r="220" ht="15.75" customHeight="1">
      <c r="A220" s="146"/>
      <c r="B220" s="327"/>
      <c r="C220" s="327"/>
      <c r="D220" s="672"/>
      <c r="E220" s="673"/>
      <c r="F220" s="249"/>
      <c r="G220" s="674"/>
      <c r="H220" s="146"/>
      <c r="I220" s="310"/>
      <c r="J220" s="310"/>
      <c r="K220" s="310"/>
      <c r="L220" s="146"/>
      <c r="M220" s="146"/>
      <c r="N220" s="146"/>
      <c r="O220" s="146"/>
    </row>
    <row r="221" ht="15.75" customHeight="1">
      <c r="B221" s="198"/>
      <c r="C221" s="198"/>
      <c r="D221" s="672"/>
      <c r="E221" s="673"/>
      <c r="F221" s="249"/>
      <c r="G221" s="674"/>
      <c r="I221" s="685"/>
      <c r="J221" s="685"/>
      <c r="K221" s="685"/>
    </row>
    <row r="222" ht="15.75" customHeight="1">
      <c r="B222" s="198"/>
      <c r="C222" s="198"/>
      <c r="D222" s="672"/>
      <c r="E222" s="673"/>
      <c r="F222" s="249"/>
      <c r="G222" s="674"/>
      <c r="I222" s="685"/>
      <c r="J222" s="685"/>
      <c r="K222" s="685"/>
    </row>
    <row r="223" ht="15.75" customHeight="1">
      <c r="B223" s="198"/>
      <c r="C223" s="198"/>
      <c r="D223" s="672"/>
      <c r="E223" s="673"/>
      <c r="F223" s="249"/>
      <c r="G223" s="674"/>
      <c r="I223" s="685"/>
      <c r="J223" s="685"/>
      <c r="K223" s="685"/>
    </row>
    <row r="224" ht="15.75" customHeight="1">
      <c r="B224" s="198"/>
      <c r="C224" s="198"/>
      <c r="D224" s="672"/>
      <c r="E224" s="673"/>
      <c r="F224" s="249"/>
      <c r="G224" s="674"/>
      <c r="I224" s="685"/>
      <c r="J224" s="685"/>
      <c r="K224" s="685"/>
    </row>
    <row r="225" ht="15.75" customHeight="1">
      <c r="B225" s="198"/>
      <c r="C225" s="198"/>
      <c r="D225" s="672"/>
      <c r="E225" s="673"/>
      <c r="F225" s="249"/>
      <c r="G225" s="674"/>
      <c r="I225" s="685"/>
      <c r="J225" s="685"/>
      <c r="K225" s="685"/>
    </row>
    <row r="226" ht="15.75" customHeight="1">
      <c r="B226" s="198"/>
      <c r="C226" s="198"/>
      <c r="D226" s="672"/>
      <c r="E226" s="673"/>
      <c r="F226" s="249"/>
      <c r="G226" s="674"/>
      <c r="I226" s="685"/>
      <c r="J226" s="685"/>
      <c r="K226" s="685"/>
    </row>
    <row r="227" ht="15.75" customHeight="1">
      <c r="B227" s="198"/>
      <c r="C227" s="198"/>
      <c r="D227" s="672"/>
      <c r="E227" s="673"/>
      <c r="F227" s="249"/>
      <c r="G227" s="674"/>
      <c r="I227" s="685"/>
      <c r="J227" s="685"/>
      <c r="K227" s="685"/>
    </row>
    <row r="228" ht="15.75" customHeight="1">
      <c r="B228" s="198"/>
      <c r="C228" s="198"/>
      <c r="D228" s="672"/>
      <c r="E228" s="673"/>
      <c r="F228" s="249"/>
      <c r="G228" s="674"/>
      <c r="I228" s="685"/>
      <c r="J228" s="685"/>
      <c r="K228" s="685"/>
    </row>
    <row r="229" ht="15.75" customHeight="1">
      <c r="B229" s="198"/>
      <c r="C229" s="198"/>
      <c r="D229" s="672"/>
      <c r="E229" s="673"/>
      <c r="F229" s="249"/>
      <c r="G229" s="674"/>
      <c r="I229" s="685"/>
      <c r="J229" s="685"/>
      <c r="K229" s="685"/>
    </row>
    <row r="230" ht="15.75" customHeight="1">
      <c r="B230" s="198"/>
      <c r="C230" s="198"/>
      <c r="D230" s="672"/>
      <c r="E230" s="673"/>
      <c r="F230" s="249"/>
      <c r="G230" s="674"/>
      <c r="I230" s="685"/>
      <c r="J230" s="685"/>
      <c r="K230" s="685"/>
    </row>
    <row r="231" ht="15.75" customHeight="1">
      <c r="B231" s="198"/>
      <c r="C231" s="198"/>
      <c r="D231" s="672"/>
      <c r="E231" s="673"/>
      <c r="F231" s="249"/>
      <c r="G231" s="674"/>
      <c r="I231" s="685"/>
      <c r="J231" s="685"/>
      <c r="K231" s="685"/>
    </row>
    <row r="232" ht="15.75" customHeight="1">
      <c r="B232" s="198"/>
      <c r="C232" s="198"/>
      <c r="D232" s="672"/>
      <c r="E232" s="673"/>
      <c r="F232" s="249"/>
      <c r="G232" s="674"/>
      <c r="I232" s="685"/>
      <c r="J232" s="685"/>
      <c r="K232" s="685"/>
    </row>
    <row r="233" ht="15.75" customHeight="1">
      <c r="B233" s="198"/>
      <c r="C233" s="198"/>
      <c r="D233" s="672"/>
      <c r="E233" s="673"/>
      <c r="F233" s="249"/>
      <c r="G233" s="674"/>
      <c r="I233" s="685"/>
      <c r="J233" s="685"/>
      <c r="K233" s="685"/>
    </row>
    <row r="234" ht="15.75" customHeight="1">
      <c r="B234" s="198"/>
      <c r="C234" s="198"/>
      <c r="D234" s="672"/>
      <c r="E234" s="673"/>
      <c r="F234" s="249"/>
      <c r="G234" s="674"/>
      <c r="I234" s="685"/>
      <c r="J234" s="685"/>
      <c r="K234" s="685"/>
    </row>
    <row r="235" ht="15.75" customHeight="1">
      <c r="B235" s="198"/>
      <c r="C235" s="198"/>
      <c r="D235" s="672"/>
      <c r="E235" s="673"/>
      <c r="F235" s="249"/>
      <c r="G235" s="674"/>
      <c r="I235" s="685"/>
      <c r="J235" s="685"/>
      <c r="K235" s="685"/>
    </row>
    <row r="236" ht="15.75" customHeight="1">
      <c r="B236" s="198"/>
      <c r="C236" s="198"/>
      <c r="D236" s="672"/>
      <c r="E236" s="673"/>
      <c r="F236" s="249"/>
      <c r="G236" s="674"/>
      <c r="I236" s="685"/>
      <c r="J236" s="685"/>
      <c r="K236" s="685"/>
    </row>
    <row r="237" ht="15.75" customHeight="1">
      <c r="B237" s="198"/>
      <c r="C237" s="198"/>
      <c r="D237" s="672"/>
      <c r="E237" s="673"/>
      <c r="F237" s="249"/>
      <c r="G237" s="674"/>
      <c r="I237" s="685"/>
      <c r="J237" s="685"/>
      <c r="K237" s="685"/>
    </row>
    <row r="238" ht="15.75" customHeight="1">
      <c r="B238" s="198"/>
      <c r="C238" s="198"/>
      <c r="D238" s="672"/>
      <c r="E238" s="673"/>
      <c r="F238" s="249"/>
      <c r="G238" s="674"/>
      <c r="I238" s="685"/>
      <c r="J238" s="685"/>
      <c r="K238" s="685"/>
    </row>
    <row r="239" ht="15.75" customHeight="1">
      <c r="B239" s="198"/>
      <c r="C239" s="198"/>
      <c r="D239" s="672"/>
      <c r="E239" s="673"/>
      <c r="F239" s="249"/>
      <c r="G239" s="674"/>
      <c r="I239" s="685"/>
      <c r="J239" s="685"/>
      <c r="K239" s="685"/>
    </row>
    <row r="240" ht="15.75" customHeight="1">
      <c r="B240" s="198"/>
      <c r="C240" s="198"/>
      <c r="D240" s="672"/>
      <c r="E240" s="673"/>
      <c r="F240" s="249"/>
      <c r="G240" s="674"/>
      <c r="I240" s="685"/>
      <c r="J240" s="685"/>
      <c r="K240" s="685"/>
    </row>
    <row r="241" ht="15.75" customHeight="1">
      <c r="B241" s="198"/>
      <c r="C241" s="198"/>
      <c r="D241" s="672"/>
      <c r="E241" s="673"/>
      <c r="F241" s="249"/>
      <c r="G241" s="674"/>
      <c r="I241" s="685"/>
      <c r="J241" s="685"/>
      <c r="K241" s="685"/>
    </row>
    <row r="242" ht="15.75" customHeight="1">
      <c r="B242" s="198"/>
      <c r="C242" s="198"/>
      <c r="D242" s="672"/>
      <c r="E242" s="673"/>
      <c r="F242" s="249"/>
      <c r="G242" s="674"/>
      <c r="I242" s="685"/>
      <c r="J242" s="685"/>
      <c r="K242" s="685"/>
    </row>
    <row r="243" ht="15.75" customHeight="1">
      <c r="B243" s="198"/>
      <c r="C243" s="198"/>
      <c r="D243" s="672"/>
      <c r="E243" s="673"/>
      <c r="F243" s="249"/>
      <c r="G243" s="674"/>
      <c r="I243" s="685"/>
      <c r="J243" s="685"/>
      <c r="K243" s="685"/>
    </row>
    <row r="244" ht="15.75" customHeight="1">
      <c r="B244" s="198"/>
      <c r="C244" s="198"/>
      <c r="D244" s="672"/>
      <c r="E244" s="673"/>
      <c r="F244" s="249"/>
      <c r="G244" s="674"/>
      <c r="I244" s="685"/>
      <c r="J244" s="685"/>
      <c r="K244" s="685"/>
    </row>
    <row r="245" ht="15.75" customHeight="1">
      <c r="B245" s="198"/>
      <c r="C245" s="198"/>
      <c r="D245" s="672"/>
      <c r="E245" s="673"/>
      <c r="F245" s="249"/>
      <c r="G245" s="674"/>
      <c r="I245" s="685"/>
      <c r="J245" s="685"/>
      <c r="K245" s="685"/>
    </row>
    <row r="246" ht="15.75" customHeight="1">
      <c r="B246" s="198"/>
      <c r="C246" s="198"/>
      <c r="D246" s="672"/>
      <c r="E246" s="673"/>
      <c r="F246" s="249"/>
      <c r="G246" s="674"/>
      <c r="I246" s="685"/>
      <c r="J246" s="685"/>
      <c r="K246" s="685"/>
    </row>
    <row r="247" ht="15.75" customHeight="1">
      <c r="B247" s="198"/>
      <c r="C247" s="198"/>
      <c r="D247" s="672"/>
      <c r="E247" s="673"/>
      <c r="F247" s="249"/>
      <c r="G247" s="674"/>
      <c r="I247" s="685"/>
      <c r="J247" s="685"/>
      <c r="K247" s="685"/>
    </row>
    <row r="248" ht="15.75" customHeight="1">
      <c r="B248" s="198"/>
      <c r="C248" s="198"/>
      <c r="D248" s="672"/>
      <c r="E248" s="673"/>
      <c r="F248" s="249"/>
      <c r="G248" s="674"/>
      <c r="I248" s="685"/>
      <c r="J248" s="685"/>
      <c r="K248" s="685"/>
    </row>
    <row r="249" ht="15.75" customHeight="1">
      <c r="B249" s="198"/>
      <c r="C249" s="198"/>
      <c r="D249" s="672"/>
      <c r="E249" s="673"/>
      <c r="F249" s="249"/>
      <c r="G249" s="674"/>
      <c r="I249" s="685"/>
      <c r="J249" s="685"/>
      <c r="K249" s="685"/>
    </row>
    <row r="250" ht="15.75" customHeight="1">
      <c r="B250" s="198"/>
      <c r="C250" s="198"/>
      <c r="D250" s="672"/>
      <c r="E250" s="673"/>
      <c r="F250" s="249"/>
      <c r="G250" s="674"/>
      <c r="I250" s="685"/>
      <c r="J250" s="685"/>
      <c r="K250" s="685"/>
    </row>
    <row r="251" ht="15.75" customHeight="1">
      <c r="B251" s="198"/>
      <c r="C251" s="198"/>
      <c r="D251" s="672"/>
      <c r="E251" s="673"/>
      <c r="F251" s="249"/>
      <c r="G251" s="674"/>
      <c r="I251" s="685"/>
      <c r="J251" s="685"/>
      <c r="K251" s="685"/>
    </row>
    <row r="252" ht="15.75" customHeight="1">
      <c r="B252" s="198"/>
      <c r="C252" s="198"/>
      <c r="D252" s="672"/>
      <c r="E252" s="673"/>
      <c r="F252" s="249"/>
      <c r="G252" s="674"/>
      <c r="I252" s="685"/>
      <c r="J252" s="685"/>
      <c r="K252" s="685"/>
    </row>
    <row r="253" ht="15.75" customHeight="1">
      <c r="B253" s="198"/>
      <c r="C253" s="198"/>
      <c r="D253" s="672"/>
      <c r="E253" s="673"/>
      <c r="F253" s="249"/>
      <c r="G253" s="674"/>
      <c r="I253" s="685"/>
      <c r="J253" s="685"/>
      <c r="K253" s="685"/>
    </row>
    <row r="254" ht="15.75" customHeight="1">
      <c r="B254" s="198"/>
      <c r="C254" s="198"/>
      <c r="D254" s="672"/>
      <c r="E254" s="673"/>
      <c r="F254" s="249"/>
      <c r="G254" s="674"/>
      <c r="I254" s="685"/>
      <c r="J254" s="685"/>
      <c r="K254" s="685"/>
    </row>
    <row r="255" ht="15.75" customHeight="1">
      <c r="B255" s="198"/>
      <c r="C255" s="198"/>
      <c r="D255" s="672"/>
      <c r="E255" s="673"/>
      <c r="F255" s="249"/>
      <c r="G255" s="674"/>
      <c r="I255" s="685"/>
      <c r="J255" s="685"/>
      <c r="K255" s="685"/>
    </row>
    <row r="256" ht="15.75" customHeight="1">
      <c r="B256" s="198"/>
      <c r="C256" s="198"/>
      <c r="D256" s="672"/>
      <c r="E256" s="673"/>
      <c r="F256" s="249"/>
      <c r="G256" s="674"/>
      <c r="I256" s="685"/>
      <c r="J256" s="685"/>
      <c r="K256" s="685"/>
    </row>
    <row r="257" ht="15.75" customHeight="1">
      <c r="B257" s="198"/>
      <c r="C257" s="198"/>
      <c r="D257" s="672"/>
      <c r="E257" s="673"/>
      <c r="F257" s="249"/>
      <c r="G257" s="674"/>
      <c r="I257" s="685"/>
      <c r="J257" s="685"/>
      <c r="K257" s="685"/>
    </row>
    <row r="258" ht="15.75" customHeight="1">
      <c r="B258" s="198"/>
      <c r="C258" s="198"/>
      <c r="D258" s="672"/>
      <c r="E258" s="673"/>
      <c r="F258" s="249"/>
      <c r="G258" s="674"/>
      <c r="I258" s="685"/>
      <c r="J258" s="685"/>
      <c r="K258" s="685"/>
    </row>
    <row r="259" ht="15.75" customHeight="1">
      <c r="B259" s="198"/>
      <c r="C259" s="198"/>
      <c r="D259" s="672"/>
      <c r="E259" s="673"/>
      <c r="F259" s="249"/>
      <c r="G259" s="674"/>
      <c r="I259" s="685"/>
      <c r="J259" s="685"/>
      <c r="K259" s="685"/>
    </row>
    <row r="260" ht="15.75" customHeight="1">
      <c r="B260" s="198"/>
      <c r="C260" s="198"/>
      <c r="D260" s="672"/>
      <c r="E260" s="673"/>
      <c r="F260" s="249"/>
      <c r="G260" s="674"/>
      <c r="I260" s="685"/>
      <c r="J260" s="685"/>
      <c r="K260" s="685"/>
    </row>
    <row r="261" ht="15.75" customHeight="1">
      <c r="B261" s="198"/>
      <c r="C261" s="198"/>
      <c r="D261" s="672"/>
      <c r="E261" s="673"/>
      <c r="F261" s="249"/>
      <c r="G261" s="674"/>
      <c r="I261" s="685"/>
      <c r="J261" s="685"/>
      <c r="K261" s="685"/>
    </row>
    <row r="262" ht="15.75" customHeight="1">
      <c r="B262" s="198"/>
      <c r="C262" s="198"/>
      <c r="D262" s="672"/>
      <c r="E262" s="673"/>
      <c r="F262" s="249"/>
      <c r="G262" s="674"/>
      <c r="I262" s="685"/>
      <c r="J262" s="685"/>
      <c r="K262" s="685"/>
    </row>
    <row r="263" ht="15.75" customHeight="1">
      <c r="B263" s="198"/>
      <c r="C263" s="198"/>
      <c r="D263" s="672"/>
      <c r="E263" s="673"/>
      <c r="F263" s="249"/>
      <c r="G263" s="674"/>
      <c r="I263" s="685"/>
      <c r="J263" s="685"/>
      <c r="K263" s="685"/>
    </row>
    <row r="264" ht="15.75" customHeight="1">
      <c r="B264" s="198"/>
      <c r="C264" s="198"/>
      <c r="D264" s="672"/>
      <c r="E264" s="673"/>
      <c r="F264" s="249"/>
      <c r="G264" s="674"/>
      <c r="I264" s="685"/>
      <c r="J264" s="685"/>
      <c r="K264" s="685"/>
    </row>
    <row r="265" ht="15.75" customHeight="1">
      <c r="B265" s="198"/>
      <c r="C265" s="198"/>
      <c r="D265" s="672"/>
      <c r="E265" s="673"/>
      <c r="F265" s="249"/>
      <c r="G265" s="674"/>
      <c r="I265" s="685"/>
      <c r="J265" s="685"/>
      <c r="K265" s="685"/>
    </row>
    <row r="266" ht="15.75" customHeight="1">
      <c r="B266" s="198"/>
      <c r="C266" s="198"/>
      <c r="D266" s="672"/>
      <c r="E266" s="673"/>
      <c r="F266" s="249"/>
      <c r="G266" s="674"/>
      <c r="I266" s="685"/>
      <c r="J266" s="685"/>
      <c r="K266" s="685"/>
    </row>
    <row r="267" ht="15.75" customHeight="1">
      <c r="B267" s="198"/>
      <c r="C267" s="198"/>
      <c r="D267" s="672"/>
      <c r="E267" s="673"/>
      <c r="F267" s="249"/>
      <c r="G267" s="674"/>
      <c r="I267" s="685"/>
      <c r="J267" s="685"/>
      <c r="K267" s="685"/>
    </row>
    <row r="268" ht="15.75" customHeight="1">
      <c r="B268" s="198"/>
      <c r="C268" s="198"/>
      <c r="D268" s="672"/>
      <c r="E268" s="673"/>
      <c r="F268" s="249"/>
      <c r="G268" s="674"/>
      <c r="I268" s="685"/>
      <c r="J268" s="685"/>
      <c r="K268" s="685"/>
    </row>
    <row r="269" ht="15.75" customHeight="1">
      <c r="B269" s="198"/>
      <c r="C269" s="198"/>
      <c r="D269" s="672"/>
      <c r="E269" s="673"/>
      <c r="F269" s="249"/>
      <c r="G269" s="674"/>
      <c r="I269" s="685"/>
      <c r="J269" s="685"/>
      <c r="K269" s="685"/>
    </row>
    <row r="270" ht="15.75" customHeight="1">
      <c r="B270" s="198"/>
      <c r="C270" s="198"/>
      <c r="D270" s="672"/>
      <c r="E270" s="673"/>
      <c r="F270" s="249"/>
      <c r="G270" s="674"/>
      <c r="I270" s="685"/>
      <c r="J270" s="685"/>
      <c r="K270" s="685"/>
    </row>
    <row r="271" ht="15.75" customHeight="1">
      <c r="B271" s="198"/>
      <c r="C271" s="198"/>
      <c r="D271" s="672"/>
      <c r="E271" s="673"/>
      <c r="F271" s="249"/>
      <c r="G271" s="674"/>
      <c r="I271" s="685"/>
      <c r="J271" s="685"/>
      <c r="K271" s="685"/>
    </row>
    <row r="272" ht="15.75" customHeight="1">
      <c r="B272" s="198"/>
      <c r="C272" s="198"/>
      <c r="D272" s="672"/>
      <c r="E272" s="673"/>
      <c r="F272" s="249"/>
      <c r="G272" s="674"/>
      <c r="I272" s="685"/>
      <c r="J272" s="685"/>
      <c r="K272" s="685"/>
    </row>
    <row r="273" ht="15.75" customHeight="1">
      <c r="B273" s="198"/>
      <c r="C273" s="198"/>
      <c r="D273" s="672"/>
      <c r="E273" s="673"/>
      <c r="F273" s="249"/>
      <c r="G273" s="674"/>
      <c r="I273" s="685"/>
      <c r="J273" s="685"/>
      <c r="K273" s="685"/>
    </row>
    <row r="274" ht="15.75" customHeight="1">
      <c r="B274" s="198"/>
      <c r="C274" s="198"/>
      <c r="D274" s="672"/>
      <c r="E274" s="673"/>
      <c r="F274" s="249"/>
      <c r="G274" s="674"/>
      <c r="I274" s="685"/>
      <c r="J274" s="685"/>
      <c r="K274" s="685"/>
    </row>
    <row r="275" ht="15.75" customHeight="1">
      <c r="B275" s="198"/>
      <c r="C275" s="198"/>
      <c r="D275" s="672"/>
      <c r="E275" s="673"/>
      <c r="F275" s="249"/>
      <c r="G275" s="674"/>
      <c r="I275" s="685"/>
      <c r="J275" s="685"/>
      <c r="K275" s="685"/>
    </row>
    <row r="276" ht="15.75" customHeight="1">
      <c r="B276" s="198"/>
      <c r="C276" s="198"/>
      <c r="D276" s="672"/>
      <c r="E276" s="673"/>
      <c r="F276" s="249"/>
      <c r="G276" s="674"/>
      <c r="I276" s="685"/>
      <c r="J276" s="685"/>
      <c r="K276" s="685"/>
    </row>
    <row r="277" ht="15.75" customHeight="1">
      <c r="B277" s="198"/>
      <c r="C277" s="198"/>
      <c r="D277" s="672"/>
      <c r="E277" s="673"/>
      <c r="F277" s="249"/>
      <c r="G277" s="674"/>
      <c r="I277" s="685"/>
      <c r="J277" s="685"/>
      <c r="K277" s="685"/>
    </row>
    <row r="278" ht="15.75" customHeight="1">
      <c r="B278" s="198"/>
      <c r="C278" s="198"/>
      <c r="D278" s="672"/>
      <c r="E278" s="673"/>
      <c r="F278" s="249"/>
      <c r="G278" s="674"/>
      <c r="I278" s="685"/>
      <c r="J278" s="685"/>
      <c r="K278" s="685"/>
    </row>
    <row r="279" ht="15.75" customHeight="1">
      <c r="B279" s="198"/>
      <c r="C279" s="198"/>
      <c r="D279" s="672"/>
      <c r="E279" s="673"/>
      <c r="F279" s="249"/>
      <c r="G279" s="674"/>
      <c r="I279" s="685"/>
      <c r="J279" s="685"/>
      <c r="K279" s="685"/>
    </row>
    <row r="280" ht="15.75" customHeight="1">
      <c r="B280" s="198"/>
      <c r="C280" s="198"/>
      <c r="D280" s="672"/>
      <c r="E280" s="673"/>
      <c r="F280" s="249"/>
      <c r="G280" s="674"/>
      <c r="I280" s="685"/>
      <c r="J280" s="685"/>
      <c r="K280" s="685"/>
    </row>
    <row r="281" ht="15.75" customHeight="1">
      <c r="B281" s="198"/>
      <c r="C281" s="198"/>
      <c r="D281" s="672"/>
      <c r="E281" s="673"/>
      <c r="F281" s="249"/>
      <c r="G281" s="674"/>
      <c r="I281" s="685"/>
      <c r="J281" s="685"/>
      <c r="K281" s="685"/>
    </row>
    <row r="282" ht="15.75" customHeight="1">
      <c r="B282" s="198"/>
      <c r="C282" s="198"/>
      <c r="D282" s="672"/>
      <c r="E282" s="673"/>
      <c r="F282" s="249"/>
      <c r="G282" s="674"/>
      <c r="I282" s="685"/>
      <c r="J282" s="685"/>
      <c r="K282" s="685"/>
    </row>
    <row r="283" ht="15.75" customHeight="1">
      <c r="B283" s="198"/>
      <c r="C283" s="198"/>
      <c r="D283" s="672"/>
      <c r="E283" s="673"/>
      <c r="F283" s="249"/>
      <c r="G283" s="674"/>
      <c r="I283" s="685"/>
      <c r="J283" s="685"/>
      <c r="K283" s="685"/>
    </row>
    <row r="284" ht="15.75" customHeight="1">
      <c r="B284" s="198"/>
      <c r="C284" s="198"/>
      <c r="D284" s="672"/>
      <c r="E284" s="673"/>
      <c r="F284" s="249"/>
      <c r="G284" s="674"/>
      <c r="I284" s="685"/>
      <c r="J284" s="685"/>
      <c r="K284" s="685"/>
    </row>
    <row r="285" ht="15.75" customHeight="1">
      <c r="B285" s="198"/>
      <c r="C285" s="198"/>
      <c r="D285" s="672"/>
      <c r="E285" s="673"/>
      <c r="F285" s="249"/>
      <c r="G285" s="674"/>
      <c r="I285" s="685"/>
      <c r="J285" s="685"/>
      <c r="K285" s="685"/>
    </row>
    <row r="286" ht="15.75" customHeight="1">
      <c r="B286" s="198"/>
      <c r="C286" s="198"/>
      <c r="D286" s="672"/>
      <c r="E286" s="673"/>
      <c r="F286" s="249"/>
      <c r="G286" s="674"/>
      <c r="I286" s="685"/>
      <c r="J286" s="685"/>
      <c r="K286" s="685"/>
    </row>
    <row r="287" ht="15.75" customHeight="1">
      <c r="B287" s="198"/>
      <c r="C287" s="198"/>
      <c r="D287" s="672"/>
      <c r="E287" s="673"/>
      <c r="F287" s="249"/>
      <c r="G287" s="674"/>
      <c r="I287" s="685"/>
      <c r="J287" s="685"/>
      <c r="K287" s="685"/>
    </row>
    <row r="288" ht="15.75" customHeight="1">
      <c r="B288" s="198"/>
      <c r="C288" s="198"/>
      <c r="D288" s="672"/>
      <c r="E288" s="673"/>
      <c r="F288" s="249"/>
      <c r="G288" s="674"/>
      <c r="I288" s="685"/>
      <c r="J288" s="685"/>
      <c r="K288" s="685"/>
    </row>
    <row r="289" ht="15.75" customHeight="1">
      <c r="B289" s="198"/>
      <c r="C289" s="198"/>
      <c r="D289" s="672"/>
      <c r="E289" s="673"/>
      <c r="F289" s="249"/>
      <c r="G289" s="674"/>
      <c r="I289" s="685"/>
      <c r="J289" s="685"/>
      <c r="K289" s="685"/>
    </row>
    <row r="290" ht="15.75" customHeight="1">
      <c r="B290" s="198"/>
      <c r="C290" s="198"/>
      <c r="D290" s="672"/>
      <c r="E290" s="673"/>
      <c r="F290" s="249"/>
      <c r="G290" s="674"/>
      <c r="I290" s="685"/>
      <c r="J290" s="685"/>
      <c r="K290" s="685"/>
    </row>
    <row r="291" ht="15.75" customHeight="1">
      <c r="B291" s="198"/>
      <c r="C291" s="198"/>
      <c r="D291" s="672"/>
      <c r="E291" s="673"/>
      <c r="F291" s="249"/>
      <c r="G291" s="674"/>
      <c r="I291" s="685"/>
      <c r="J291" s="685"/>
      <c r="K291" s="685"/>
    </row>
    <row r="292" ht="15.75" customHeight="1">
      <c r="B292" s="198"/>
      <c r="C292" s="198"/>
      <c r="D292" s="672"/>
      <c r="E292" s="673"/>
      <c r="F292" s="249"/>
      <c r="G292" s="674"/>
      <c r="I292" s="685"/>
      <c r="J292" s="685"/>
      <c r="K292" s="685"/>
    </row>
    <row r="293" ht="15.75" customHeight="1">
      <c r="B293" s="198"/>
      <c r="C293" s="198"/>
      <c r="D293" s="672"/>
      <c r="E293" s="673"/>
      <c r="F293" s="249"/>
      <c r="G293" s="674"/>
      <c r="I293" s="685"/>
      <c r="J293" s="685"/>
      <c r="K293" s="685"/>
    </row>
    <row r="294" ht="15.75" customHeight="1">
      <c r="B294" s="198"/>
      <c r="C294" s="198"/>
      <c r="D294" s="672"/>
      <c r="E294" s="673"/>
      <c r="F294" s="249"/>
      <c r="G294" s="674"/>
      <c r="I294" s="685"/>
      <c r="J294" s="685"/>
      <c r="K294" s="685"/>
    </row>
    <row r="295" ht="15.75" customHeight="1">
      <c r="B295" s="198"/>
      <c r="C295" s="198"/>
      <c r="D295" s="672"/>
      <c r="E295" s="673"/>
      <c r="F295" s="249"/>
      <c r="G295" s="674"/>
      <c r="I295" s="685"/>
      <c r="J295" s="685"/>
      <c r="K295" s="685"/>
    </row>
    <row r="296" ht="15.75" customHeight="1">
      <c r="B296" s="198"/>
      <c r="C296" s="198"/>
      <c r="D296" s="672"/>
      <c r="E296" s="673"/>
      <c r="F296" s="249"/>
      <c r="G296" s="674"/>
      <c r="I296" s="685"/>
      <c r="J296" s="685"/>
      <c r="K296" s="685"/>
    </row>
    <row r="297" ht="15.75" customHeight="1">
      <c r="B297" s="198"/>
      <c r="C297" s="198"/>
      <c r="D297" s="672"/>
      <c r="E297" s="673"/>
      <c r="F297" s="249"/>
      <c r="G297" s="674"/>
      <c r="I297" s="685"/>
      <c r="J297" s="685"/>
      <c r="K297" s="685"/>
    </row>
    <row r="298" ht="15.75" customHeight="1">
      <c r="B298" s="198"/>
      <c r="C298" s="198"/>
      <c r="D298" s="672"/>
      <c r="E298" s="673"/>
      <c r="F298" s="249"/>
      <c r="G298" s="674"/>
      <c r="I298" s="685"/>
      <c r="J298" s="685"/>
      <c r="K298" s="685"/>
    </row>
    <row r="299" ht="15.75" customHeight="1">
      <c r="B299" s="198"/>
      <c r="C299" s="198"/>
      <c r="D299" s="672"/>
      <c r="E299" s="673"/>
      <c r="F299" s="249"/>
      <c r="G299" s="674"/>
      <c r="I299" s="685"/>
      <c r="J299" s="685"/>
      <c r="K299" s="685"/>
    </row>
    <row r="300" ht="15.75" customHeight="1">
      <c r="B300" s="198"/>
      <c r="C300" s="198"/>
      <c r="D300" s="672"/>
      <c r="E300" s="673"/>
      <c r="F300" s="249"/>
      <c r="G300" s="674"/>
      <c r="I300" s="685"/>
      <c r="J300" s="685"/>
      <c r="K300" s="685"/>
    </row>
    <row r="301" ht="15.75" customHeight="1">
      <c r="B301" s="198"/>
      <c r="C301" s="198"/>
      <c r="D301" s="672"/>
      <c r="E301" s="673"/>
      <c r="F301" s="249"/>
      <c r="G301" s="674"/>
      <c r="I301" s="685"/>
      <c r="J301" s="685"/>
      <c r="K301" s="685"/>
    </row>
    <row r="302" ht="15.75" customHeight="1">
      <c r="B302" s="198"/>
      <c r="C302" s="198"/>
      <c r="D302" s="672"/>
      <c r="E302" s="673"/>
      <c r="F302" s="249"/>
      <c r="G302" s="674"/>
      <c r="I302" s="685"/>
      <c r="J302" s="685"/>
      <c r="K302" s="685"/>
    </row>
    <row r="303" ht="15.75" customHeight="1">
      <c r="B303" s="198"/>
      <c r="C303" s="198"/>
      <c r="D303" s="672"/>
      <c r="E303" s="673"/>
      <c r="F303" s="249"/>
      <c r="G303" s="674"/>
      <c r="I303" s="685"/>
      <c r="J303" s="685"/>
      <c r="K303" s="685"/>
    </row>
    <row r="304" ht="15.75" customHeight="1">
      <c r="B304" s="198"/>
      <c r="C304" s="198"/>
      <c r="D304" s="672"/>
      <c r="E304" s="673"/>
      <c r="F304" s="249"/>
      <c r="G304" s="674"/>
      <c r="I304" s="685"/>
      <c r="J304" s="685"/>
      <c r="K304" s="685"/>
    </row>
    <row r="305" ht="15.75" customHeight="1">
      <c r="B305" s="198"/>
      <c r="C305" s="198"/>
      <c r="D305" s="672"/>
      <c r="E305" s="673"/>
      <c r="F305" s="249"/>
      <c r="G305" s="674"/>
      <c r="I305" s="685"/>
      <c r="J305" s="685"/>
      <c r="K305" s="685"/>
    </row>
    <row r="306" ht="15.75" customHeight="1">
      <c r="B306" s="198"/>
      <c r="C306" s="198"/>
      <c r="D306" s="672"/>
      <c r="E306" s="673"/>
      <c r="F306" s="249"/>
      <c r="G306" s="674"/>
      <c r="I306" s="685"/>
      <c r="J306" s="685"/>
      <c r="K306" s="685"/>
    </row>
    <row r="307" ht="15.75" customHeight="1">
      <c r="B307" s="198"/>
      <c r="C307" s="198"/>
      <c r="D307" s="672"/>
      <c r="E307" s="673"/>
      <c r="F307" s="249"/>
      <c r="G307" s="674"/>
      <c r="I307" s="685"/>
      <c r="J307" s="685"/>
      <c r="K307" s="685"/>
    </row>
    <row r="308" ht="15.75" customHeight="1">
      <c r="B308" s="198"/>
      <c r="C308" s="198"/>
      <c r="D308" s="672"/>
      <c r="E308" s="673"/>
      <c r="F308" s="249"/>
      <c r="G308" s="674"/>
      <c r="I308" s="685"/>
      <c r="J308" s="685"/>
      <c r="K308" s="685"/>
    </row>
    <row r="309" ht="15.75" customHeight="1">
      <c r="B309" s="198"/>
      <c r="C309" s="198"/>
      <c r="D309" s="672"/>
      <c r="E309" s="673"/>
      <c r="F309" s="249"/>
      <c r="G309" s="674"/>
      <c r="I309" s="685"/>
      <c r="J309" s="685"/>
      <c r="K309" s="685"/>
    </row>
    <row r="310" ht="15.75" customHeight="1">
      <c r="B310" s="198"/>
      <c r="C310" s="198"/>
      <c r="D310" s="672"/>
      <c r="E310" s="673"/>
      <c r="F310" s="249"/>
      <c r="G310" s="674"/>
      <c r="I310" s="685"/>
      <c r="J310" s="685"/>
      <c r="K310" s="685"/>
    </row>
    <row r="311" ht="15.75" customHeight="1">
      <c r="B311" s="198"/>
      <c r="C311" s="198"/>
      <c r="D311" s="672"/>
      <c r="E311" s="673"/>
      <c r="F311" s="249"/>
      <c r="G311" s="674"/>
      <c r="I311" s="685"/>
      <c r="J311" s="685"/>
      <c r="K311" s="685"/>
    </row>
    <row r="312" ht="15.75" customHeight="1">
      <c r="B312" s="198"/>
      <c r="C312" s="198"/>
      <c r="D312" s="672"/>
      <c r="E312" s="673"/>
      <c r="F312" s="249"/>
      <c r="G312" s="674"/>
      <c r="I312" s="685"/>
      <c r="J312" s="685"/>
      <c r="K312" s="685"/>
    </row>
    <row r="313" ht="15.75" customHeight="1">
      <c r="B313" s="198"/>
      <c r="C313" s="198"/>
      <c r="D313" s="672"/>
      <c r="E313" s="673"/>
      <c r="F313" s="249"/>
      <c r="G313" s="674"/>
      <c r="I313" s="685"/>
      <c r="J313" s="685"/>
      <c r="K313" s="685"/>
    </row>
    <row r="314" ht="15.75" customHeight="1">
      <c r="B314" s="198"/>
      <c r="C314" s="198"/>
      <c r="D314" s="672"/>
      <c r="E314" s="673"/>
      <c r="F314" s="249"/>
      <c r="G314" s="674"/>
      <c r="I314" s="685"/>
      <c r="J314" s="685"/>
      <c r="K314" s="685"/>
    </row>
    <row r="315" ht="15.75" customHeight="1">
      <c r="B315" s="198"/>
      <c r="C315" s="198"/>
      <c r="D315" s="672"/>
      <c r="E315" s="673"/>
      <c r="F315" s="249"/>
      <c r="G315" s="674"/>
      <c r="I315" s="685"/>
      <c r="J315" s="685"/>
      <c r="K315" s="685"/>
    </row>
    <row r="316" ht="15.75" customHeight="1">
      <c r="B316" s="198"/>
      <c r="C316" s="198"/>
      <c r="D316" s="672"/>
      <c r="E316" s="673"/>
      <c r="F316" s="249"/>
      <c r="G316" s="674"/>
      <c r="I316" s="685"/>
      <c r="J316" s="685"/>
      <c r="K316" s="685"/>
    </row>
    <row r="317" ht="15.75" customHeight="1">
      <c r="B317" s="198"/>
      <c r="C317" s="198"/>
      <c r="D317" s="672"/>
      <c r="E317" s="673"/>
      <c r="F317" s="249"/>
      <c r="G317" s="674"/>
      <c r="I317" s="685"/>
      <c r="J317" s="685"/>
      <c r="K317" s="685"/>
    </row>
    <row r="318" ht="15.75" customHeight="1">
      <c r="B318" s="198"/>
      <c r="C318" s="198"/>
      <c r="D318" s="672"/>
      <c r="E318" s="673"/>
      <c r="F318" s="249"/>
      <c r="G318" s="674"/>
      <c r="I318" s="685"/>
      <c r="J318" s="685"/>
      <c r="K318" s="685"/>
    </row>
    <row r="319" ht="15.75" customHeight="1">
      <c r="B319" s="198"/>
      <c r="C319" s="198"/>
      <c r="D319" s="672"/>
      <c r="E319" s="673"/>
      <c r="F319" s="249"/>
      <c r="G319" s="674"/>
      <c r="I319" s="685"/>
      <c r="J319" s="685"/>
      <c r="K319" s="685"/>
    </row>
    <row r="320" ht="15.75" customHeight="1">
      <c r="B320" s="198"/>
      <c r="C320" s="198"/>
      <c r="D320" s="672"/>
      <c r="E320" s="673"/>
      <c r="F320" s="249"/>
      <c r="G320" s="674"/>
      <c r="I320" s="685"/>
      <c r="J320" s="685"/>
      <c r="K320" s="685"/>
    </row>
    <row r="321" ht="15.75" customHeight="1">
      <c r="B321" s="198"/>
      <c r="C321" s="198"/>
      <c r="D321" s="672"/>
      <c r="E321" s="673"/>
      <c r="F321" s="249"/>
      <c r="G321" s="674"/>
      <c r="I321" s="685"/>
      <c r="J321" s="685"/>
      <c r="K321" s="685"/>
    </row>
    <row r="322" ht="15.75" customHeight="1">
      <c r="B322" s="198"/>
      <c r="C322" s="198"/>
      <c r="D322" s="672"/>
      <c r="E322" s="673"/>
      <c r="F322" s="249"/>
      <c r="G322" s="674"/>
      <c r="I322" s="685"/>
      <c r="J322" s="685"/>
      <c r="K322" s="685"/>
    </row>
    <row r="323" ht="15.75" customHeight="1">
      <c r="B323" s="198"/>
      <c r="C323" s="198"/>
      <c r="D323" s="672"/>
      <c r="E323" s="673"/>
      <c r="F323" s="249"/>
      <c r="G323" s="674"/>
      <c r="I323" s="685"/>
      <c r="J323" s="685"/>
      <c r="K323" s="685"/>
    </row>
    <row r="324" ht="15.75" customHeight="1">
      <c r="B324" s="198"/>
      <c r="C324" s="198"/>
      <c r="D324" s="672"/>
      <c r="E324" s="673"/>
      <c r="F324" s="249"/>
      <c r="G324" s="674"/>
      <c r="I324" s="685"/>
      <c r="J324" s="685"/>
      <c r="K324" s="685"/>
    </row>
    <row r="325" ht="15.75" customHeight="1">
      <c r="B325" s="198"/>
      <c r="C325" s="198"/>
      <c r="D325" s="672"/>
      <c r="E325" s="673"/>
      <c r="F325" s="249"/>
      <c r="G325" s="674"/>
      <c r="I325" s="685"/>
      <c r="J325" s="685"/>
      <c r="K325" s="685"/>
    </row>
    <row r="326" ht="15.75" customHeight="1">
      <c r="B326" s="198"/>
      <c r="C326" s="198"/>
      <c r="D326" s="672"/>
      <c r="E326" s="673"/>
      <c r="F326" s="249"/>
      <c r="G326" s="674"/>
      <c r="I326" s="685"/>
      <c r="J326" s="685"/>
      <c r="K326" s="685"/>
    </row>
    <row r="327" ht="15.75" customHeight="1">
      <c r="B327" s="198"/>
      <c r="C327" s="198"/>
      <c r="D327" s="672"/>
      <c r="E327" s="673"/>
      <c r="F327" s="249"/>
      <c r="G327" s="674"/>
      <c r="I327" s="685"/>
      <c r="J327" s="685"/>
      <c r="K327" s="685"/>
    </row>
    <row r="328" ht="15.75" customHeight="1">
      <c r="B328" s="198"/>
      <c r="C328" s="198"/>
      <c r="D328" s="672"/>
      <c r="E328" s="673"/>
      <c r="F328" s="249"/>
      <c r="G328" s="674"/>
      <c r="I328" s="685"/>
      <c r="J328" s="685"/>
      <c r="K328" s="685"/>
    </row>
    <row r="329" ht="15.75" customHeight="1">
      <c r="B329" s="198"/>
      <c r="C329" s="198"/>
      <c r="D329" s="672"/>
      <c r="E329" s="673"/>
      <c r="F329" s="249"/>
      <c r="G329" s="674"/>
      <c r="I329" s="685"/>
      <c r="J329" s="685"/>
      <c r="K329" s="685"/>
    </row>
    <row r="330" ht="15.75" customHeight="1">
      <c r="B330" s="198"/>
      <c r="C330" s="198"/>
      <c r="D330" s="672"/>
      <c r="E330" s="673"/>
      <c r="F330" s="249"/>
      <c r="G330" s="674"/>
      <c r="I330" s="685"/>
      <c r="J330" s="685"/>
      <c r="K330" s="685"/>
    </row>
    <row r="331" ht="15.75" customHeight="1">
      <c r="B331" s="198"/>
      <c r="C331" s="198"/>
      <c r="D331" s="672"/>
      <c r="E331" s="673"/>
      <c r="F331" s="249"/>
      <c r="G331" s="674"/>
      <c r="I331" s="685"/>
      <c r="J331" s="685"/>
      <c r="K331" s="685"/>
    </row>
    <row r="332" ht="15.75" customHeight="1">
      <c r="B332" s="198"/>
      <c r="C332" s="198"/>
      <c r="D332" s="672"/>
      <c r="E332" s="673"/>
      <c r="F332" s="249"/>
      <c r="G332" s="674"/>
      <c r="I332" s="685"/>
      <c r="J332" s="685"/>
      <c r="K332" s="685"/>
    </row>
    <row r="333" ht="15.75" customHeight="1">
      <c r="B333" s="198"/>
      <c r="C333" s="198"/>
      <c r="D333" s="672"/>
      <c r="E333" s="673"/>
      <c r="F333" s="249"/>
      <c r="G333" s="674"/>
      <c r="I333" s="685"/>
      <c r="J333" s="685"/>
      <c r="K333" s="685"/>
    </row>
    <row r="334" ht="15.75" customHeight="1">
      <c r="B334" s="198"/>
      <c r="C334" s="198"/>
      <c r="D334" s="672"/>
      <c r="E334" s="673"/>
      <c r="F334" s="249"/>
      <c r="G334" s="674"/>
      <c r="I334" s="685"/>
      <c r="J334" s="685"/>
      <c r="K334" s="685"/>
    </row>
    <row r="335" ht="15.75" customHeight="1">
      <c r="B335" s="198"/>
      <c r="C335" s="198"/>
      <c r="D335" s="672"/>
      <c r="E335" s="673"/>
      <c r="F335" s="249"/>
      <c r="G335" s="674"/>
      <c r="I335" s="685"/>
      <c r="J335" s="685"/>
      <c r="K335" s="685"/>
    </row>
    <row r="336" ht="15.75" customHeight="1">
      <c r="B336" s="198"/>
      <c r="C336" s="198"/>
      <c r="D336" s="672"/>
      <c r="E336" s="673"/>
      <c r="F336" s="249"/>
      <c r="G336" s="674"/>
      <c r="I336" s="685"/>
      <c r="J336" s="685"/>
      <c r="K336" s="685"/>
    </row>
    <row r="337" ht="15.75" customHeight="1">
      <c r="B337" s="198"/>
      <c r="C337" s="198"/>
      <c r="D337" s="672"/>
      <c r="E337" s="673"/>
      <c r="F337" s="249"/>
      <c r="G337" s="674"/>
      <c r="I337" s="685"/>
      <c r="J337" s="685"/>
      <c r="K337" s="685"/>
    </row>
    <row r="338" ht="15.75" customHeight="1">
      <c r="B338" s="198"/>
      <c r="C338" s="198"/>
      <c r="D338" s="672"/>
      <c r="E338" s="673"/>
      <c r="F338" s="249"/>
      <c r="G338" s="674"/>
      <c r="I338" s="685"/>
      <c r="J338" s="685"/>
      <c r="K338" s="685"/>
    </row>
    <row r="339" ht="15.75" customHeight="1">
      <c r="B339" s="198"/>
      <c r="C339" s="198"/>
      <c r="D339" s="672"/>
      <c r="E339" s="673"/>
      <c r="F339" s="249"/>
      <c r="G339" s="674"/>
      <c r="I339" s="685"/>
      <c r="J339" s="685"/>
      <c r="K339" s="685"/>
    </row>
    <row r="340" ht="15.75" customHeight="1">
      <c r="B340" s="198"/>
      <c r="C340" s="198"/>
      <c r="D340" s="672"/>
      <c r="E340" s="673"/>
      <c r="F340" s="249"/>
      <c r="G340" s="674"/>
      <c r="I340" s="685"/>
      <c r="J340" s="685"/>
      <c r="K340" s="685"/>
    </row>
    <row r="341" ht="15.75" customHeight="1">
      <c r="B341" s="198"/>
      <c r="C341" s="198"/>
      <c r="D341" s="672"/>
      <c r="E341" s="673"/>
      <c r="F341" s="249"/>
      <c r="G341" s="674"/>
      <c r="I341" s="685"/>
      <c r="J341" s="685"/>
      <c r="K341" s="685"/>
    </row>
    <row r="342" ht="15.75" customHeight="1">
      <c r="B342" s="198"/>
      <c r="C342" s="198"/>
      <c r="D342" s="672"/>
      <c r="E342" s="673"/>
      <c r="F342" s="249"/>
      <c r="G342" s="674"/>
      <c r="I342" s="685"/>
      <c r="J342" s="685"/>
      <c r="K342" s="685"/>
    </row>
    <row r="343" ht="15.75" customHeight="1">
      <c r="B343" s="198"/>
      <c r="C343" s="198"/>
      <c r="D343" s="672"/>
      <c r="E343" s="673"/>
      <c r="F343" s="249"/>
      <c r="G343" s="674"/>
      <c r="I343" s="685"/>
      <c r="J343" s="685"/>
      <c r="K343" s="685"/>
    </row>
    <row r="344" ht="15.75" customHeight="1">
      <c r="B344" s="198"/>
      <c r="C344" s="198"/>
      <c r="D344" s="672"/>
      <c r="E344" s="673"/>
      <c r="F344" s="249"/>
      <c r="G344" s="674"/>
      <c r="I344" s="685"/>
      <c r="J344" s="685"/>
      <c r="K344" s="685"/>
    </row>
    <row r="345" ht="15.75" customHeight="1">
      <c r="B345" s="198"/>
      <c r="C345" s="198"/>
      <c r="D345" s="672"/>
      <c r="E345" s="673"/>
      <c r="F345" s="249"/>
      <c r="G345" s="674"/>
      <c r="I345" s="685"/>
      <c r="J345" s="685"/>
      <c r="K345" s="685"/>
    </row>
    <row r="346" ht="15.75" customHeight="1">
      <c r="B346" s="198"/>
      <c r="C346" s="198"/>
      <c r="D346" s="672"/>
      <c r="E346" s="673"/>
      <c r="F346" s="249"/>
      <c r="G346" s="674"/>
      <c r="I346" s="685"/>
      <c r="J346" s="685"/>
      <c r="K346" s="685"/>
    </row>
    <row r="347" ht="15.75" customHeight="1">
      <c r="B347" s="198"/>
      <c r="C347" s="198"/>
      <c r="D347" s="672"/>
      <c r="E347" s="673"/>
      <c r="F347" s="249"/>
      <c r="G347" s="674"/>
      <c r="I347" s="685"/>
      <c r="J347" s="685"/>
      <c r="K347" s="685"/>
    </row>
    <row r="348" ht="15.75" customHeight="1">
      <c r="B348" s="198"/>
      <c r="C348" s="198"/>
      <c r="D348" s="672"/>
      <c r="E348" s="673"/>
      <c r="F348" s="249"/>
      <c r="G348" s="674"/>
      <c r="I348" s="685"/>
      <c r="J348" s="685"/>
      <c r="K348" s="685"/>
    </row>
    <row r="349" ht="15.75" customHeight="1">
      <c r="B349" s="198"/>
      <c r="C349" s="198"/>
      <c r="D349" s="672"/>
      <c r="E349" s="673"/>
      <c r="F349" s="249"/>
      <c r="G349" s="674"/>
      <c r="I349" s="685"/>
      <c r="J349" s="685"/>
      <c r="K349" s="685"/>
    </row>
    <row r="350" ht="15.75" customHeight="1">
      <c r="B350" s="198"/>
      <c r="C350" s="198"/>
      <c r="D350" s="672"/>
      <c r="E350" s="673"/>
      <c r="F350" s="249"/>
      <c r="G350" s="674"/>
      <c r="I350" s="685"/>
      <c r="J350" s="685"/>
      <c r="K350" s="685"/>
    </row>
    <row r="351" ht="15.75" customHeight="1">
      <c r="B351" s="198"/>
      <c r="C351" s="198"/>
      <c r="D351" s="672"/>
      <c r="E351" s="673"/>
      <c r="F351" s="249"/>
      <c r="G351" s="674"/>
      <c r="I351" s="685"/>
      <c r="J351" s="685"/>
      <c r="K351" s="685"/>
    </row>
    <row r="352" ht="15.75" customHeight="1">
      <c r="B352" s="198"/>
      <c r="C352" s="198"/>
      <c r="D352" s="672"/>
      <c r="E352" s="673"/>
      <c r="F352" s="249"/>
      <c r="G352" s="674"/>
      <c r="I352" s="685"/>
      <c r="J352" s="685"/>
      <c r="K352" s="685"/>
    </row>
    <row r="353" ht="15.75" customHeight="1">
      <c r="B353" s="198"/>
      <c r="C353" s="198"/>
      <c r="D353" s="672"/>
      <c r="E353" s="673"/>
      <c r="F353" s="249"/>
      <c r="G353" s="674"/>
      <c r="I353" s="685"/>
      <c r="J353" s="685"/>
      <c r="K353" s="685"/>
    </row>
    <row r="354" ht="15.75" customHeight="1">
      <c r="B354" s="198"/>
      <c r="C354" s="198"/>
      <c r="D354" s="672"/>
      <c r="E354" s="673"/>
      <c r="F354" s="249"/>
      <c r="G354" s="674"/>
      <c r="I354" s="685"/>
      <c r="J354" s="685"/>
      <c r="K354" s="685"/>
    </row>
    <row r="355" ht="15.75" customHeight="1">
      <c r="B355" s="198"/>
      <c r="C355" s="198"/>
      <c r="D355" s="672"/>
      <c r="E355" s="673"/>
      <c r="F355" s="249"/>
      <c r="G355" s="674"/>
      <c r="I355" s="685"/>
      <c r="J355" s="685"/>
      <c r="K355" s="685"/>
    </row>
    <row r="356" ht="15.75" customHeight="1">
      <c r="B356" s="198"/>
      <c r="C356" s="198"/>
      <c r="D356" s="672"/>
      <c r="E356" s="673"/>
      <c r="F356" s="249"/>
      <c r="G356" s="674"/>
      <c r="I356" s="685"/>
      <c r="J356" s="685"/>
      <c r="K356" s="685"/>
    </row>
    <row r="357" ht="15.75" customHeight="1">
      <c r="B357" s="198"/>
      <c r="C357" s="198"/>
      <c r="D357" s="672"/>
      <c r="E357" s="673"/>
      <c r="F357" s="249"/>
      <c r="G357" s="674"/>
      <c r="I357" s="685"/>
      <c r="J357" s="685"/>
      <c r="K357" s="685"/>
    </row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